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10" windowWidth="23655" windowHeight="11955"/>
  </bookViews>
  <sheets>
    <sheet name="Rekapitulace stavby" sheetId="1" r:id="rId1"/>
    <sheet name="003 - Okna Zateplení obje..." sheetId="2" r:id="rId2"/>
    <sheet name="004 - Fasáda objektu OÚ D..." sheetId="3" r:id="rId3"/>
    <sheet name="005a - Střecha S 1 objekt..." sheetId="4" r:id="rId4"/>
    <sheet name="005b - Střecha S 3 objekt..." sheetId="5" r:id="rId5"/>
    <sheet name="006 - Strop objektu OÚ Dě..." sheetId="6" r:id="rId6"/>
    <sheet name="007 - Topení" sheetId="7" r:id="rId7"/>
    <sheet name="008 - Elektroinstalace" sheetId="8" r:id="rId8"/>
    <sheet name="002a - Demontáž a likvida..." sheetId="9" r:id="rId9"/>
    <sheet name="Topení" sheetId="10" r:id="rId10"/>
    <sheet name="Elektroinstalace" sheetId="11" r:id="rId11"/>
  </sheets>
  <definedNames>
    <definedName name="_xlnm.Print_Titles" localSheetId="8">'002a - Demontáž a likvida...'!$121:$121</definedName>
    <definedName name="_xlnm.Print_Titles" localSheetId="1">'003 - Okna Zateplení obje...'!$128:$128</definedName>
    <definedName name="_xlnm.Print_Titles" localSheetId="2">'004 - Fasáda objektu OÚ D...'!$134:$134</definedName>
    <definedName name="_xlnm.Print_Titles" localSheetId="3">'005a - Střecha S 1 objekt...'!$124:$124</definedName>
    <definedName name="_xlnm.Print_Titles" localSheetId="4">'005b - Střecha S 3 objekt...'!$125:$125</definedName>
    <definedName name="_xlnm.Print_Titles" localSheetId="5">'006 - Strop objektu OÚ Dě...'!$119:$119</definedName>
    <definedName name="_xlnm.Print_Titles" localSheetId="6">'007 - Topení'!$118:$118</definedName>
    <definedName name="_xlnm.Print_Titles" localSheetId="7">'008 - Elektroinstalace'!$118:$118</definedName>
    <definedName name="_xlnm.Print_Titles" localSheetId="0">'Rekapitulace stavby'!$85:$85</definedName>
    <definedName name="_xlnm.Print_Area" localSheetId="8">'002a - Demontáž a likvida...'!$C$4:$Q$70,'002a - Demontáž a likvida...'!$C$76:$Q$104,'002a - Demontáž a likvida...'!$C$110:$Q$141</definedName>
    <definedName name="_xlnm.Print_Area" localSheetId="1">'003 - Okna Zateplení obje...'!$C$4:$Q$70,'003 - Okna Zateplení obje...'!$C$76:$Q$111,'003 - Okna Zateplení obje...'!$C$117:$Q$234</definedName>
    <definedName name="_xlnm.Print_Area" localSheetId="2">'004 - Fasáda objektu OÚ D...'!$C$4:$Q$70,'004 - Fasáda objektu OÚ D...'!$C$76:$Q$117,'004 - Fasáda objektu OÚ D...'!$C$123:$Q$592</definedName>
    <definedName name="_xlnm.Print_Area" localSheetId="3">'005a - Střecha S 1 objekt...'!$C$4:$Q$70,'005a - Střecha S 1 objekt...'!$C$76:$Q$107,'005a - Střecha S 1 objekt...'!$C$113:$Q$180</definedName>
    <definedName name="_xlnm.Print_Area" localSheetId="4">'005b - Střecha S 3 objekt...'!$C$4:$Q$70,'005b - Střecha S 3 objekt...'!$C$76:$Q$108,'005b - Střecha S 3 objekt...'!$C$114:$Q$180</definedName>
    <definedName name="_xlnm.Print_Area" localSheetId="5">'006 - Strop objektu OÚ Dě...'!$C$4:$Q$70,'006 - Strop objektu OÚ Dě...'!$C$76:$Q$102,'006 - Strop objektu OÚ Dě...'!$C$108:$Q$145</definedName>
    <definedName name="_xlnm.Print_Area" localSheetId="6">'007 - Topení'!$C$4:$Q$70,'007 - Topení'!$C$76:$Q$101,'007 - Topení'!$C$107:$Q$123</definedName>
    <definedName name="_xlnm.Print_Area" localSheetId="7">'008 - Elektroinstalace'!$C$4:$Q$70,'008 - Elektroinstalace'!$C$76:$Q$101,'008 - Elektroinstalace'!$C$107:$Q$123</definedName>
    <definedName name="_xlnm.Print_Area" localSheetId="0">'Rekapitulace stavby'!$C$4:$AP$70,'Rekapitulace stavby'!$C$76:$AP$105</definedName>
  </definedNames>
  <calcPr calcId="145621"/>
</workbook>
</file>

<file path=xl/calcChain.xml><?xml version="1.0" encoding="utf-8"?>
<calcChain xmlns="http://schemas.openxmlformats.org/spreadsheetml/2006/main">
  <c r="B72" i="10" l="1"/>
  <c r="F68" i="10"/>
  <c r="F67" i="10"/>
  <c r="F66" i="10"/>
  <c r="F65" i="10"/>
  <c r="F64" i="10"/>
  <c r="F62" i="10"/>
  <c r="F59" i="10"/>
  <c r="F58" i="10"/>
  <c r="F57" i="10"/>
  <c r="F56" i="10"/>
  <c r="F55" i="10"/>
  <c r="F54" i="10"/>
  <c r="F53" i="10"/>
  <c r="F51" i="10"/>
  <c r="F50" i="10"/>
  <c r="F49" i="10"/>
  <c r="F48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2" i="10"/>
  <c r="F11" i="10"/>
  <c r="F10" i="10"/>
  <c r="F9" i="10"/>
  <c r="F8" i="10"/>
  <c r="F7" i="10"/>
  <c r="F6" i="10"/>
  <c r="F4" i="10"/>
  <c r="F3" i="10"/>
  <c r="H69" i="11"/>
  <c r="H68" i="11"/>
  <c r="H67" i="11"/>
  <c r="H66" i="11"/>
  <c r="H65" i="11"/>
  <c r="H64" i="11"/>
  <c r="H63" i="11"/>
  <c r="H62" i="11"/>
  <c r="H59" i="11" s="1"/>
  <c r="H61" i="11"/>
  <c r="H60" i="11"/>
  <c r="H58" i="11"/>
  <c r="H57" i="11"/>
  <c r="H56" i="11"/>
  <c r="H55" i="11"/>
  <c r="H54" i="11"/>
  <c r="H52" i="11"/>
  <c r="H51" i="11"/>
  <c r="H50" i="11"/>
  <c r="H48" i="11"/>
  <c r="H47" i="11"/>
  <c r="H46" i="11"/>
  <c r="H45" i="11"/>
  <c r="H44" i="11"/>
  <c r="H43" i="11"/>
  <c r="H42" i="11"/>
  <c r="H40" i="11"/>
  <c r="H39" i="11"/>
  <c r="H38" i="11"/>
  <c r="H37" i="11"/>
  <c r="H36" i="11"/>
  <c r="H35" i="11"/>
  <c r="H34" i="11"/>
  <c r="H33" i="11" s="1"/>
  <c r="H32" i="11"/>
  <c r="H31" i="11"/>
  <c r="H30" i="11"/>
  <c r="H29" i="11"/>
  <c r="H28" i="11"/>
  <c r="H26" i="11"/>
  <c r="H25" i="11"/>
  <c r="H23" i="11"/>
  <c r="H22" i="11"/>
  <c r="H21" i="11"/>
  <c r="H20" i="11"/>
  <c r="H18" i="11"/>
  <c r="H17" i="11"/>
  <c r="H16" i="11"/>
  <c r="H15" i="11"/>
  <c r="H14" i="11"/>
  <c r="H12" i="11" s="1"/>
  <c r="H13" i="11"/>
  <c r="N141" i="9"/>
  <c r="AY97" i="1"/>
  <c r="AX97" i="1"/>
  <c r="BI138" i="9"/>
  <c r="BH138" i="9"/>
  <c r="BG138" i="9"/>
  <c r="BF138" i="9"/>
  <c r="AA138" i="9"/>
  <c r="Y138" i="9"/>
  <c r="W138" i="9"/>
  <c r="BK138" i="9"/>
  <c r="N138" i="9"/>
  <c r="BE138" i="9" s="1"/>
  <c r="BI133" i="9"/>
  <c r="BH133" i="9"/>
  <c r="BG133" i="9"/>
  <c r="BF133" i="9"/>
  <c r="AA133" i="9"/>
  <c r="AA132" i="9" s="1"/>
  <c r="AA131" i="9" s="1"/>
  <c r="Y133" i="9"/>
  <c r="Y132" i="9" s="1"/>
  <c r="Y131" i="9" s="1"/>
  <c r="W133" i="9"/>
  <c r="BK133" i="9"/>
  <c r="BK132" i="9" s="1"/>
  <c r="N133" i="9"/>
  <c r="BE133" i="9" s="1"/>
  <c r="BI130" i="9"/>
  <c r="BH130" i="9"/>
  <c r="BG130" i="9"/>
  <c r="BF130" i="9"/>
  <c r="AA130" i="9"/>
  <c r="Y130" i="9"/>
  <c r="W130" i="9"/>
  <c r="BK130" i="9"/>
  <c r="N130" i="9"/>
  <c r="BE130" i="9" s="1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BE128" i="9"/>
  <c r="AA128" i="9"/>
  <c r="Y128" i="9"/>
  <c r="W128" i="9"/>
  <c r="BK128" i="9"/>
  <c r="N128" i="9"/>
  <c r="BI127" i="9"/>
  <c r="BH127" i="9"/>
  <c r="BG127" i="9"/>
  <c r="BF127" i="9"/>
  <c r="AA127" i="9"/>
  <c r="Y127" i="9"/>
  <c r="W127" i="9"/>
  <c r="BK127" i="9"/>
  <c r="N127" i="9"/>
  <c r="BE127" i="9" s="1"/>
  <c r="BI125" i="9"/>
  <c r="BH125" i="9"/>
  <c r="BG125" i="9"/>
  <c r="BF125" i="9"/>
  <c r="AA125" i="9"/>
  <c r="AA124" i="9" s="1"/>
  <c r="Y125" i="9"/>
  <c r="Y124" i="9" s="1"/>
  <c r="W125" i="9"/>
  <c r="W124" i="9" s="1"/>
  <c r="BK125" i="9"/>
  <c r="BK124" i="9" s="1"/>
  <c r="N124" i="9" s="1"/>
  <c r="N91" i="9" s="1"/>
  <c r="N125" i="9"/>
  <c r="BE125" i="9" s="1"/>
  <c r="M118" i="9"/>
  <c r="F118" i="9"/>
  <c r="F116" i="9"/>
  <c r="F114" i="9"/>
  <c r="BI102" i="9"/>
  <c r="BH102" i="9"/>
  <c r="BG102" i="9"/>
  <c r="BF102" i="9"/>
  <c r="BI101" i="9"/>
  <c r="BH101" i="9"/>
  <c r="BG101" i="9"/>
  <c r="BF101" i="9"/>
  <c r="BI100" i="9"/>
  <c r="BH100" i="9"/>
  <c r="BG100" i="9"/>
  <c r="BF100" i="9"/>
  <c r="BI99" i="9"/>
  <c r="BH99" i="9"/>
  <c r="BG99" i="9"/>
  <c r="BF99" i="9"/>
  <c r="BI98" i="9"/>
  <c r="BH98" i="9"/>
  <c r="BG98" i="9"/>
  <c r="BF98" i="9"/>
  <c r="BI97" i="9"/>
  <c r="BH97" i="9"/>
  <c r="BG97" i="9"/>
  <c r="BF97" i="9"/>
  <c r="M84" i="9"/>
  <c r="F84" i="9"/>
  <c r="F82" i="9"/>
  <c r="F80" i="9"/>
  <c r="O22" i="9"/>
  <c r="E22" i="9"/>
  <c r="O21" i="9"/>
  <c r="O16" i="9"/>
  <c r="E16" i="9"/>
  <c r="O15" i="9"/>
  <c r="O10" i="9"/>
  <c r="M116" i="9" s="1"/>
  <c r="F6" i="9"/>
  <c r="F112" i="9" s="1"/>
  <c r="N123" i="8"/>
  <c r="Y119" i="8"/>
  <c r="AY95" i="1"/>
  <c r="AX95" i="1"/>
  <c r="BI122" i="8"/>
  <c r="BH122" i="8"/>
  <c r="BG122" i="8"/>
  <c r="BF122" i="8"/>
  <c r="BE122" i="8"/>
  <c r="AA122" i="8"/>
  <c r="AA121" i="8" s="1"/>
  <c r="AA120" i="8" s="1"/>
  <c r="AA119" i="8" s="1"/>
  <c r="Y122" i="8"/>
  <c r="Y121" i="8" s="1"/>
  <c r="Y120" i="8" s="1"/>
  <c r="W122" i="8"/>
  <c r="W121" i="8" s="1"/>
  <c r="W120" i="8" s="1"/>
  <c r="W119" i="8" s="1"/>
  <c r="AU95" i="1" s="1"/>
  <c r="BK122" i="8"/>
  <c r="BK121" i="8" s="1"/>
  <c r="N122" i="8"/>
  <c r="M115" i="8"/>
  <c r="F115" i="8"/>
  <c r="F113" i="8"/>
  <c r="F111" i="8"/>
  <c r="BI99" i="8"/>
  <c r="BH99" i="8"/>
  <c r="BG99" i="8"/>
  <c r="BF99" i="8"/>
  <c r="BI98" i="8"/>
  <c r="BH98" i="8"/>
  <c r="BG98" i="8"/>
  <c r="BF98" i="8"/>
  <c r="BI97" i="8"/>
  <c r="BH97" i="8"/>
  <c r="BG97" i="8"/>
  <c r="BF97" i="8"/>
  <c r="BI96" i="8"/>
  <c r="BH96" i="8"/>
  <c r="BG96" i="8"/>
  <c r="BF96" i="8"/>
  <c r="BI95" i="8"/>
  <c r="BH95" i="8"/>
  <c r="BG95" i="8"/>
  <c r="BF95" i="8"/>
  <c r="BI94" i="8"/>
  <c r="H37" i="8" s="1"/>
  <c r="BD95" i="1" s="1"/>
  <c r="BH94" i="8"/>
  <c r="H36" i="8" s="1"/>
  <c r="BC95" i="1" s="1"/>
  <c r="BG94" i="8"/>
  <c r="BF94" i="8"/>
  <c r="H34" i="8" s="1"/>
  <c r="BA95" i="1" s="1"/>
  <c r="M85" i="8"/>
  <c r="M84" i="8"/>
  <c r="F84" i="8"/>
  <c r="F82" i="8"/>
  <c r="F80" i="8"/>
  <c r="O22" i="8"/>
  <c r="E22" i="8"/>
  <c r="M116" i="8" s="1"/>
  <c r="O21" i="8"/>
  <c r="O16" i="8"/>
  <c r="E16" i="8"/>
  <c r="F85" i="8" s="1"/>
  <c r="O15" i="8"/>
  <c r="O10" i="8"/>
  <c r="M113" i="8" s="1"/>
  <c r="F6" i="8"/>
  <c r="N123" i="7"/>
  <c r="W121" i="7"/>
  <c r="W120" i="7" s="1"/>
  <c r="W119" i="7" s="1"/>
  <c r="AU94" i="1" s="1"/>
  <c r="AY94" i="1"/>
  <c r="AX94" i="1"/>
  <c r="BI122" i="7"/>
  <c r="BH122" i="7"/>
  <c r="BG122" i="7"/>
  <c r="BF122" i="7"/>
  <c r="BE122" i="7"/>
  <c r="AA122" i="7"/>
  <c r="AA121" i="7" s="1"/>
  <c r="AA120" i="7" s="1"/>
  <c r="AA119" i="7" s="1"/>
  <c r="Y122" i="7"/>
  <c r="Y121" i="7" s="1"/>
  <c r="Y120" i="7" s="1"/>
  <c r="Y119" i="7" s="1"/>
  <c r="W122" i="7"/>
  <c r="BK122" i="7"/>
  <c r="BK121" i="7" s="1"/>
  <c r="N122" i="7"/>
  <c r="M115" i="7"/>
  <c r="F115" i="7"/>
  <c r="F113" i="7"/>
  <c r="F111" i="7"/>
  <c r="BI99" i="7"/>
  <c r="BH99" i="7"/>
  <c r="BG99" i="7"/>
  <c r="BF99" i="7"/>
  <c r="BI98" i="7"/>
  <c r="BH98" i="7"/>
  <c r="BG98" i="7"/>
  <c r="BF98" i="7"/>
  <c r="BI97" i="7"/>
  <c r="BH97" i="7"/>
  <c r="BG97" i="7"/>
  <c r="BF97" i="7"/>
  <c r="BI96" i="7"/>
  <c r="BH96" i="7"/>
  <c r="BG96" i="7"/>
  <c r="BF96" i="7"/>
  <c r="BI95" i="7"/>
  <c r="BH95" i="7"/>
  <c r="BG95" i="7"/>
  <c r="BF95" i="7"/>
  <c r="BI94" i="7"/>
  <c r="BH94" i="7"/>
  <c r="BG94" i="7"/>
  <c r="H35" i="7" s="1"/>
  <c r="BB94" i="1" s="1"/>
  <c r="BF94" i="7"/>
  <c r="M84" i="7"/>
  <c r="F84" i="7"/>
  <c r="F82" i="7"/>
  <c r="F80" i="7"/>
  <c r="O22" i="7"/>
  <c r="E22" i="7"/>
  <c r="O21" i="7"/>
  <c r="O16" i="7"/>
  <c r="E16" i="7"/>
  <c r="O15" i="7"/>
  <c r="O10" i="7"/>
  <c r="M113" i="7" s="1"/>
  <c r="F6" i="7"/>
  <c r="F109" i="7" s="1"/>
  <c r="N145" i="6"/>
  <c r="AY93" i="1"/>
  <c r="AX93" i="1"/>
  <c r="BI144" i="6"/>
  <c r="BH144" i="6"/>
  <c r="BG144" i="6"/>
  <c r="BF144" i="6"/>
  <c r="BE144" i="6"/>
  <c r="AA144" i="6"/>
  <c r="Y144" i="6"/>
  <c r="W144" i="6"/>
  <c r="BK144" i="6"/>
  <c r="BK136" i="6" s="1"/>
  <c r="N136" i="6" s="1"/>
  <c r="N92" i="6" s="1"/>
  <c r="N144" i="6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0" i="6"/>
  <c r="BH140" i="6"/>
  <c r="BG140" i="6"/>
  <c r="BF140" i="6"/>
  <c r="AA140" i="6"/>
  <c r="Y140" i="6"/>
  <c r="W140" i="6"/>
  <c r="BK140" i="6"/>
  <c r="N140" i="6"/>
  <c r="BE140" i="6" s="1"/>
  <c r="BI137" i="6"/>
  <c r="BH137" i="6"/>
  <c r="BG137" i="6"/>
  <c r="BF137" i="6"/>
  <c r="BE137" i="6"/>
  <c r="AA137" i="6"/>
  <c r="Y137" i="6"/>
  <c r="Y136" i="6" s="1"/>
  <c r="W137" i="6"/>
  <c r="BK137" i="6"/>
  <c r="N137" i="6"/>
  <c r="BI135" i="6"/>
  <c r="BH135" i="6"/>
  <c r="BG135" i="6"/>
  <c r="BF135" i="6"/>
  <c r="BE135" i="6"/>
  <c r="AA135" i="6"/>
  <c r="Y135" i="6"/>
  <c r="W135" i="6"/>
  <c r="BK135" i="6"/>
  <c r="N135" i="6"/>
  <c r="BI134" i="6"/>
  <c r="BH134" i="6"/>
  <c r="BG134" i="6"/>
  <c r="BF134" i="6"/>
  <c r="BE134" i="6"/>
  <c r="AA134" i="6"/>
  <c r="Y134" i="6"/>
  <c r="W134" i="6"/>
  <c r="BK134" i="6"/>
  <c r="N134" i="6"/>
  <c r="BI133" i="6"/>
  <c r="BH133" i="6"/>
  <c r="BG133" i="6"/>
  <c r="BF133" i="6"/>
  <c r="BE133" i="6"/>
  <c r="AA133" i="6"/>
  <c r="Y133" i="6"/>
  <c r="W133" i="6"/>
  <c r="BK133" i="6"/>
  <c r="N133" i="6"/>
  <c r="BI127" i="6"/>
  <c r="BH127" i="6"/>
  <c r="BG127" i="6"/>
  <c r="BF127" i="6"/>
  <c r="BE127" i="6"/>
  <c r="AA127" i="6"/>
  <c r="Y127" i="6"/>
  <c r="W127" i="6"/>
  <c r="BK127" i="6"/>
  <c r="N127" i="6"/>
  <c r="BI126" i="6"/>
  <c r="BH126" i="6"/>
  <c r="BG126" i="6"/>
  <c r="BF126" i="6"/>
  <c r="BE126" i="6"/>
  <c r="AA126" i="6"/>
  <c r="Y126" i="6"/>
  <c r="W126" i="6"/>
  <c r="BK126" i="6"/>
  <c r="N126" i="6"/>
  <c r="BI123" i="6"/>
  <c r="BH123" i="6"/>
  <c r="BG123" i="6"/>
  <c r="BF123" i="6"/>
  <c r="BE123" i="6"/>
  <c r="AA123" i="6"/>
  <c r="Y123" i="6"/>
  <c r="Y122" i="6" s="1"/>
  <c r="Y121" i="6" s="1"/>
  <c r="Y120" i="6" s="1"/>
  <c r="W123" i="6"/>
  <c r="BK123" i="6"/>
  <c r="N123" i="6"/>
  <c r="M116" i="6"/>
  <c r="F116" i="6"/>
  <c r="F114" i="6"/>
  <c r="F112" i="6"/>
  <c r="BI100" i="6"/>
  <c r="BH100" i="6"/>
  <c r="BG100" i="6"/>
  <c r="BF100" i="6"/>
  <c r="BI99" i="6"/>
  <c r="BH99" i="6"/>
  <c r="BG99" i="6"/>
  <c r="BF99" i="6"/>
  <c r="BI98" i="6"/>
  <c r="BH98" i="6"/>
  <c r="BG98" i="6"/>
  <c r="BF98" i="6"/>
  <c r="BI97" i="6"/>
  <c r="BH97" i="6"/>
  <c r="BG97" i="6"/>
  <c r="BF97" i="6"/>
  <c r="BI96" i="6"/>
  <c r="BH96" i="6"/>
  <c r="BG96" i="6"/>
  <c r="BF96" i="6"/>
  <c r="BI95" i="6"/>
  <c r="BH95" i="6"/>
  <c r="BG95" i="6"/>
  <c r="BF95" i="6"/>
  <c r="M85" i="6"/>
  <c r="M84" i="6"/>
  <c r="F84" i="6"/>
  <c r="F82" i="6"/>
  <c r="F80" i="6"/>
  <c r="O22" i="6"/>
  <c r="E22" i="6"/>
  <c r="M117" i="6" s="1"/>
  <c r="O21" i="6"/>
  <c r="O16" i="6"/>
  <c r="E16" i="6"/>
  <c r="F117" i="6" s="1"/>
  <c r="O15" i="6"/>
  <c r="O10" i="6"/>
  <c r="F6" i="6"/>
  <c r="F110" i="6" s="1"/>
  <c r="N180" i="5"/>
  <c r="AA173" i="5"/>
  <c r="AY92" i="1"/>
  <c r="AX92" i="1"/>
  <c r="BI179" i="5"/>
  <c r="BH179" i="5"/>
  <c r="BG179" i="5"/>
  <c r="BF179" i="5"/>
  <c r="AA179" i="5"/>
  <c r="Y179" i="5"/>
  <c r="W179" i="5"/>
  <c r="W176" i="5" s="1"/>
  <c r="BK179" i="5"/>
  <c r="N179" i="5"/>
  <c r="BE179" i="5" s="1"/>
  <c r="BI177" i="5"/>
  <c r="BH177" i="5"/>
  <c r="BG177" i="5"/>
  <c r="BF177" i="5"/>
  <c r="AA177" i="5"/>
  <c r="Y177" i="5"/>
  <c r="Y176" i="5" s="1"/>
  <c r="W177" i="5"/>
  <c r="BK177" i="5"/>
  <c r="N177" i="5"/>
  <c r="BE177" i="5" s="1"/>
  <c r="BI174" i="5"/>
  <c r="BH174" i="5"/>
  <c r="BG174" i="5"/>
  <c r="BF174" i="5"/>
  <c r="BE174" i="5"/>
  <c r="AA174" i="5"/>
  <c r="Y174" i="5"/>
  <c r="Y173" i="5" s="1"/>
  <c r="W174" i="5"/>
  <c r="W173" i="5" s="1"/>
  <c r="BK174" i="5"/>
  <c r="BK173" i="5" s="1"/>
  <c r="N173" i="5" s="1"/>
  <c r="N97" i="5" s="1"/>
  <c r="N174" i="5"/>
  <c r="BI172" i="5"/>
  <c r="BH172" i="5"/>
  <c r="BG172" i="5"/>
  <c r="BF172" i="5"/>
  <c r="BE172" i="5"/>
  <c r="AA172" i="5"/>
  <c r="Y172" i="5"/>
  <c r="W172" i="5"/>
  <c r="BK172" i="5"/>
  <c r="N172" i="5"/>
  <c r="BI171" i="5"/>
  <c r="BH171" i="5"/>
  <c r="BG171" i="5"/>
  <c r="BF171" i="5"/>
  <c r="AA171" i="5"/>
  <c r="Y171" i="5"/>
  <c r="W171" i="5"/>
  <c r="BK171" i="5"/>
  <c r="N171" i="5"/>
  <c r="BE171" i="5" s="1"/>
  <c r="BI169" i="5"/>
  <c r="BH169" i="5"/>
  <c r="BG169" i="5"/>
  <c r="BF169" i="5"/>
  <c r="AA169" i="5"/>
  <c r="Y169" i="5"/>
  <c r="W169" i="5"/>
  <c r="BK169" i="5"/>
  <c r="N169" i="5"/>
  <c r="BE169" i="5" s="1"/>
  <c r="BI168" i="5"/>
  <c r="BH168" i="5"/>
  <c r="BG168" i="5"/>
  <c r="BF168" i="5"/>
  <c r="AA168" i="5"/>
  <c r="Y168" i="5"/>
  <c r="W168" i="5"/>
  <c r="BK168" i="5"/>
  <c r="N168" i="5"/>
  <c r="BE168" i="5" s="1"/>
  <c r="BI160" i="5"/>
  <c r="BH160" i="5"/>
  <c r="BG160" i="5"/>
  <c r="BF160" i="5"/>
  <c r="BE160" i="5"/>
  <c r="AA160" i="5"/>
  <c r="Y160" i="5"/>
  <c r="W160" i="5"/>
  <c r="BK160" i="5"/>
  <c r="BK159" i="5" s="1"/>
  <c r="N159" i="5" s="1"/>
  <c r="N96" i="5" s="1"/>
  <c r="N160" i="5"/>
  <c r="BI158" i="5"/>
  <c r="BH158" i="5"/>
  <c r="BG158" i="5"/>
  <c r="BF158" i="5"/>
  <c r="BE158" i="5"/>
  <c r="AA158" i="5"/>
  <c r="Y158" i="5"/>
  <c r="W158" i="5"/>
  <c r="BK158" i="5"/>
  <c r="N158" i="5"/>
  <c r="BI154" i="5"/>
  <c r="BH154" i="5"/>
  <c r="BG154" i="5"/>
  <c r="BF154" i="5"/>
  <c r="BE154" i="5"/>
  <c r="AA154" i="5"/>
  <c r="Y154" i="5"/>
  <c r="W154" i="5"/>
  <c r="BK154" i="5"/>
  <c r="N154" i="5"/>
  <c r="BI151" i="5"/>
  <c r="BH151" i="5"/>
  <c r="BG151" i="5"/>
  <c r="BF151" i="5"/>
  <c r="BE151" i="5"/>
  <c r="AA151" i="5"/>
  <c r="AA150" i="5" s="1"/>
  <c r="Y151" i="5"/>
  <c r="W151" i="5"/>
  <c r="W150" i="5" s="1"/>
  <c r="BK151" i="5"/>
  <c r="N151" i="5"/>
  <c r="BI149" i="5"/>
  <c r="BH149" i="5"/>
  <c r="BG149" i="5"/>
  <c r="BF149" i="5"/>
  <c r="AA149" i="5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BK148" i="5"/>
  <c r="N148" i="5"/>
  <c r="BE148" i="5" s="1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BE144" i="5"/>
  <c r="AA144" i="5"/>
  <c r="Y144" i="5"/>
  <c r="W144" i="5"/>
  <c r="BK144" i="5"/>
  <c r="N144" i="5"/>
  <c r="BI143" i="5"/>
  <c r="BH143" i="5"/>
  <c r="BG143" i="5"/>
  <c r="BF143" i="5"/>
  <c r="AA143" i="5"/>
  <c r="Y143" i="5"/>
  <c r="W143" i="5"/>
  <c r="BK143" i="5"/>
  <c r="N143" i="5"/>
  <c r="BE143" i="5" s="1"/>
  <c r="BI140" i="5"/>
  <c r="BH140" i="5"/>
  <c r="BG140" i="5"/>
  <c r="BF140" i="5"/>
  <c r="AA140" i="5"/>
  <c r="Y140" i="5"/>
  <c r="W140" i="5"/>
  <c r="BK140" i="5"/>
  <c r="N140" i="5"/>
  <c r="BE140" i="5" s="1"/>
  <c r="BI137" i="5"/>
  <c r="BH137" i="5"/>
  <c r="BG137" i="5"/>
  <c r="BF137" i="5"/>
  <c r="AA137" i="5"/>
  <c r="Y137" i="5"/>
  <c r="W137" i="5"/>
  <c r="BK137" i="5"/>
  <c r="N137" i="5"/>
  <c r="BE137" i="5" s="1"/>
  <c r="BI134" i="5"/>
  <c r="BH134" i="5"/>
  <c r="BG134" i="5"/>
  <c r="BF134" i="5"/>
  <c r="AA134" i="5"/>
  <c r="Y134" i="5"/>
  <c r="W134" i="5"/>
  <c r="BK134" i="5"/>
  <c r="N134" i="5"/>
  <c r="BE134" i="5" s="1"/>
  <c r="BI133" i="5"/>
  <c r="BH133" i="5"/>
  <c r="BG133" i="5"/>
  <c r="BF133" i="5"/>
  <c r="AA133" i="5"/>
  <c r="Y133" i="5"/>
  <c r="W133" i="5"/>
  <c r="BK133" i="5"/>
  <c r="N133" i="5"/>
  <c r="BE133" i="5" s="1"/>
  <c r="BI132" i="5"/>
  <c r="BH132" i="5"/>
  <c r="BG132" i="5"/>
  <c r="BF132" i="5"/>
  <c r="AA132" i="5"/>
  <c r="Y132" i="5"/>
  <c r="W132" i="5"/>
  <c r="BK132" i="5"/>
  <c r="N132" i="5"/>
  <c r="BE132" i="5" s="1"/>
  <c r="BI131" i="5"/>
  <c r="BH131" i="5"/>
  <c r="BG131" i="5"/>
  <c r="BF131" i="5"/>
  <c r="BE131" i="5"/>
  <c r="AA131" i="5"/>
  <c r="Y131" i="5"/>
  <c r="W131" i="5"/>
  <c r="BK131" i="5"/>
  <c r="N131" i="5"/>
  <c r="BI129" i="5"/>
  <c r="BH129" i="5"/>
  <c r="BG129" i="5"/>
  <c r="BF129" i="5"/>
  <c r="AA129" i="5"/>
  <c r="AA128" i="5" s="1"/>
  <c r="Y129" i="5"/>
  <c r="Y128" i="5" s="1"/>
  <c r="W129" i="5"/>
  <c r="W128" i="5" s="1"/>
  <c r="BK129" i="5"/>
  <c r="BK128" i="5" s="1"/>
  <c r="N129" i="5"/>
  <c r="BE129" i="5" s="1"/>
  <c r="M122" i="5"/>
  <c r="F122" i="5"/>
  <c r="M120" i="5"/>
  <c r="F120" i="5"/>
  <c r="F118" i="5"/>
  <c r="BI106" i="5"/>
  <c r="BH106" i="5"/>
  <c r="BG106" i="5"/>
  <c r="BF106" i="5"/>
  <c r="BI105" i="5"/>
  <c r="BH105" i="5"/>
  <c r="BG105" i="5"/>
  <c r="BF105" i="5"/>
  <c r="BI104" i="5"/>
  <c r="BH104" i="5"/>
  <c r="BG104" i="5"/>
  <c r="BF104" i="5"/>
  <c r="BI103" i="5"/>
  <c r="BH103" i="5"/>
  <c r="BG103" i="5"/>
  <c r="BF103" i="5"/>
  <c r="BI102" i="5"/>
  <c r="BH102" i="5"/>
  <c r="BG102" i="5"/>
  <c r="BF102" i="5"/>
  <c r="BI101" i="5"/>
  <c r="BH101" i="5"/>
  <c r="BG101" i="5"/>
  <c r="BF101" i="5"/>
  <c r="M84" i="5"/>
  <c r="F84" i="5"/>
  <c r="M82" i="5"/>
  <c r="F82" i="5"/>
  <c r="F80" i="5"/>
  <c r="O22" i="5"/>
  <c r="E22" i="5"/>
  <c r="M123" i="5" s="1"/>
  <c r="O21" i="5"/>
  <c r="O16" i="5"/>
  <c r="E16" i="5"/>
  <c r="F123" i="5" s="1"/>
  <c r="O15" i="5"/>
  <c r="O10" i="5"/>
  <c r="F6" i="5"/>
  <c r="F116" i="5" s="1"/>
  <c r="N180" i="4"/>
  <c r="AA150" i="4"/>
  <c r="AY91" i="1"/>
  <c r="AX91" i="1"/>
  <c r="BI179" i="4"/>
  <c r="BH179" i="4"/>
  <c r="BG179" i="4"/>
  <c r="BF179" i="4"/>
  <c r="AA179" i="4"/>
  <c r="Y179" i="4"/>
  <c r="W179" i="4"/>
  <c r="BK179" i="4"/>
  <c r="N179" i="4"/>
  <c r="BE179" i="4" s="1"/>
  <c r="BI177" i="4"/>
  <c r="BH177" i="4"/>
  <c r="BG177" i="4"/>
  <c r="BF177" i="4"/>
  <c r="BE177" i="4"/>
  <c r="AA177" i="4"/>
  <c r="AA176" i="4" s="1"/>
  <c r="Y177" i="4"/>
  <c r="W177" i="4"/>
  <c r="BK177" i="4"/>
  <c r="BK176" i="4" s="1"/>
  <c r="N176" i="4" s="1"/>
  <c r="N97" i="4" s="1"/>
  <c r="N177" i="4"/>
  <c r="BI174" i="4"/>
  <c r="BH174" i="4"/>
  <c r="BG174" i="4"/>
  <c r="BF174" i="4"/>
  <c r="AA174" i="4"/>
  <c r="AA173" i="4" s="1"/>
  <c r="Y174" i="4"/>
  <c r="Y173" i="4" s="1"/>
  <c r="W174" i="4"/>
  <c r="W173" i="4" s="1"/>
  <c r="BK174" i="4"/>
  <c r="BK173" i="4" s="1"/>
  <c r="N173" i="4" s="1"/>
  <c r="N96" i="4" s="1"/>
  <c r="N174" i="4"/>
  <c r="BE174" i="4" s="1"/>
  <c r="BI172" i="4"/>
  <c r="BH172" i="4"/>
  <c r="BG172" i="4"/>
  <c r="BF172" i="4"/>
  <c r="AA172" i="4"/>
  <c r="Y172" i="4"/>
  <c r="W172" i="4"/>
  <c r="BK172" i="4"/>
  <c r="N172" i="4"/>
  <c r="BE172" i="4" s="1"/>
  <c r="BI171" i="4"/>
  <c r="BH171" i="4"/>
  <c r="BG171" i="4"/>
  <c r="BF171" i="4"/>
  <c r="AA171" i="4"/>
  <c r="Y171" i="4"/>
  <c r="W171" i="4"/>
  <c r="BK171" i="4"/>
  <c r="N171" i="4"/>
  <c r="BE171" i="4" s="1"/>
  <c r="BI169" i="4"/>
  <c r="BH169" i="4"/>
  <c r="BG169" i="4"/>
  <c r="BF169" i="4"/>
  <c r="BE169" i="4"/>
  <c r="AA169" i="4"/>
  <c r="Y169" i="4"/>
  <c r="W169" i="4"/>
  <c r="BK169" i="4"/>
  <c r="N169" i="4"/>
  <c r="BI168" i="4"/>
  <c r="BH168" i="4"/>
  <c r="BG168" i="4"/>
  <c r="BF168" i="4"/>
  <c r="AA168" i="4"/>
  <c r="Y168" i="4"/>
  <c r="W168" i="4"/>
  <c r="BK168" i="4"/>
  <c r="N168" i="4"/>
  <c r="BE168" i="4" s="1"/>
  <c r="BI163" i="4"/>
  <c r="BH163" i="4"/>
  <c r="BG163" i="4"/>
  <c r="BF163" i="4"/>
  <c r="AA163" i="4"/>
  <c r="Y163" i="4"/>
  <c r="W163" i="4"/>
  <c r="BK163" i="4"/>
  <c r="N163" i="4"/>
  <c r="BE163" i="4" s="1"/>
  <c r="BI162" i="4"/>
  <c r="BH162" i="4"/>
  <c r="BG162" i="4"/>
  <c r="BF162" i="4"/>
  <c r="AA162" i="4"/>
  <c r="Y162" i="4"/>
  <c r="W162" i="4"/>
  <c r="BK162" i="4"/>
  <c r="N162" i="4"/>
  <c r="BE162" i="4" s="1"/>
  <c r="BI157" i="4"/>
  <c r="BH157" i="4"/>
  <c r="BG157" i="4"/>
  <c r="BF157" i="4"/>
  <c r="BE157" i="4"/>
  <c r="AA157" i="4"/>
  <c r="Y157" i="4"/>
  <c r="W157" i="4"/>
  <c r="BK157" i="4"/>
  <c r="N157" i="4"/>
  <c r="BI151" i="4"/>
  <c r="BH151" i="4"/>
  <c r="BG151" i="4"/>
  <c r="BF151" i="4"/>
  <c r="BE151" i="4"/>
  <c r="AA151" i="4"/>
  <c r="Y151" i="4"/>
  <c r="Y150" i="4" s="1"/>
  <c r="W151" i="4"/>
  <c r="W150" i="4" s="1"/>
  <c r="BK151" i="4"/>
  <c r="BK150" i="4" s="1"/>
  <c r="N150" i="4" s="1"/>
  <c r="N94" i="4" s="1"/>
  <c r="N151" i="4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 s="1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AA145" i="4"/>
  <c r="Y145" i="4"/>
  <c r="W145" i="4"/>
  <c r="BK145" i="4"/>
  <c r="N145" i="4"/>
  <c r="BE145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7" i="4"/>
  <c r="BH137" i="4"/>
  <c r="BG137" i="4"/>
  <c r="BF137" i="4"/>
  <c r="AA137" i="4"/>
  <c r="Y137" i="4"/>
  <c r="W137" i="4"/>
  <c r="BK137" i="4"/>
  <c r="N137" i="4"/>
  <c r="BE137" i="4" s="1"/>
  <c r="BI134" i="4"/>
  <c r="BH134" i="4"/>
  <c r="BG134" i="4"/>
  <c r="BF134" i="4"/>
  <c r="AA134" i="4"/>
  <c r="Y134" i="4"/>
  <c r="Y133" i="4" s="1"/>
  <c r="W134" i="4"/>
  <c r="W133" i="4" s="1"/>
  <c r="BK134" i="4"/>
  <c r="N134" i="4"/>
  <c r="BE134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Y127" i="4" s="1"/>
  <c r="Y126" i="4" s="1"/>
  <c r="W128" i="4"/>
  <c r="W127" i="4" s="1"/>
  <c r="W126" i="4" s="1"/>
  <c r="BK128" i="4"/>
  <c r="N128" i="4"/>
  <c r="BE128" i="4" s="1"/>
  <c r="M121" i="4"/>
  <c r="F121" i="4"/>
  <c r="F119" i="4"/>
  <c r="F117" i="4"/>
  <c r="BI105" i="4"/>
  <c r="BH105" i="4"/>
  <c r="BG105" i="4"/>
  <c r="BF105" i="4"/>
  <c r="BI104" i="4"/>
  <c r="BH104" i="4"/>
  <c r="BG104" i="4"/>
  <c r="BF104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M85" i="4"/>
  <c r="M84" i="4"/>
  <c r="F84" i="4"/>
  <c r="F82" i="4"/>
  <c r="F80" i="4"/>
  <c r="O22" i="4"/>
  <c r="E22" i="4"/>
  <c r="M122" i="4" s="1"/>
  <c r="O21" i="4"/>
  <c r="O16" i="4"/>
  <c r="E16" i="4"/>
  <c r="F122" i="4" s="1"/>
  <c r="O15" i="4"/>
  <c r="O10" i="4"/>
  <c r="F6" i="4"/>
  <c r="F115" i="4" s="1"/>
  <c r="N592" i="3"/>
  <c r="Y590" i="3"/>
  <c r="BK586" i="3"/>
  <c r="N586" i="3" s="1"/>
  <c r="N106" i="3" s="1"/>
  <c r="BK584" i="3"/>
  <c r="BK583" i="3" s="1"/>
  <c r="N583" i="3"/>
  <c r="N104" i="3" s="1"/>
  <c r="BK509" i="3"/>
  <c r="N509" i="3" s="1"/>
  <c r="N97" i="3" s="1"/>
  <c r="AY90" i="1"/>
  <c r="AX90" i="1"/>
  <c r="BI591" i="3"/>
  <c r="BH591" i="3"/>
  <c r="BG591" i="3"/>
  <c r="BF591" i="3"/>
  <c r="AA591" i="3"/>
  <c r="AA590" i="3" s="1"/>
  <c r="Y591" i="3"/>
  <c r="W591" i="3"/>
  <c r="W590" i="3" s="1"/>
  <c r="BK591" i="3"/>
  <c r="BK590" i="3" s="1"/>
  <c r="N590" i="3" s="1"/>
  <c r="N107" i="3" s="1"/>
  <c r="N591" i="3"/>
  <c r="BE591" i="3" s="1"/>
  <c r="BI589" i="3"/>
  <c r="BH589" i="3"/>
  <c r="BG589" i="3"/>
  <c r="BF589" i="3"/>
  <c r="AA589" i="3"/>
  <c r="Y589" i="3"/>
  <c r="W589" i="3"/>
  <c r="BK589" i="3"/>
  <c r="N589" i="3"/>
  <c r="BE589" i="3" s="1"/>
  <c r="BI587" i="3"/>
  <c r="BH587" i="3"/>
  <c r="BG587" i="3"/>
  <c r="BF587" i="3"/>
  <c r="AA587" i="3"/>
  <c r="AA586" i="3" s="1"/>
  <c r="Y587" i="3"/>
  <c r="W587" i="3"/>
  <c r="BK587" i="3"/>
  <c r="N587" i="3"/>
  <c r="BE587" i="3" s="1"/>
  <c r="BI585" i="3"/>
  <c r="BH585" i="3"/>
  <c r="BG585" i="3"/>
  <c r="BF585" i="3"/>
  <c r="AA585" i="3"/>
  <c r="AA584" i="3" s="1"/>
  <c r="AA583" i="3" s="1"/>
  <c r="Y585" i="3"/>
  <c r="Y584" i="3" s="1"/>
  <c r="Y583" i="3" s="1"/>
  <c r="W585" i="3"/>
  <c r="W584" i="3" s="1"/>
  <c r="W583" i="3" s="1"/>
  <c r="BK585" i="3"/>
  <c r="N585" i="3"/>
  <c r="BE585" i="3" s="1"/>
  <c r="BI577" i="3"/>
  <c r="BH577" i="3"/>
  <c r="BG577" i="3"/>
  <c r="BF577" i="3"/>
  <c r="BE577" i="3"/>
  <c r="AA577" i="3"/>
  <c r="AA576" i="3" s="1"/>
  <c r="Y577" i="3"/>
  <c r="Y576" i="3" s="1"/>
  <c r="W577" i="3"/>
  <c r="W576" i="3" s="1"/>
  <c r="BK577" i="3"/>
  <c r="BK576" i="3" s="1"/>
  <c r="N576" i="3" s="1"/>
  <c r="N103" i="3" s="1"/>
  <c r="N577" i="3"/>
  <c r="BI575" i="3"/>
  <c r="BH575" i="3"/>
  <c r="BG575" i="3"/>
  <c r="BF575" i="3"/>
  <c r="AA575" i="3"/>
  <c r="Y575" i="3"/>
  <c r="W575" i="3"/>
  <c r="BK575" i="3"/>
  <c r="N575" i="3"/>
  <c r="BE575" i="3" s="1"/>
  <c r="BI574" i="3"/>
  <c r="BH574" i="3"/>
  <c r="BG574" i="3"/>
  <c r="BF574" i="3"/>
  <c r="AA574" i="3"/>
  <c r="Y574" i="3"/>
  <c r="W574" i="3"/>
  <c r="BK574" i="3"/>
  <c r="N574" i="3"/>
  <c r="BE574" i="3" s="1"/>
  <c r="BI572" i="3"/>
  <c r="BH572" i="3"/>
  <c r="BG572" i="3"/>
  <c r="BF572" i="3"/>
  <c r="BE572" i="3"/>
  <c r="AA572" i="3"/>
  <c r="Y572" i="3"/>
  <c r="W572" i="3"/>
  <c r="BK572" i="3"/>
  <c r="N572" i="3"/>
  <c r="BI570" i="3"/>
  <c r="BH570" i="3"/>
  <c r="BG570" i="3"/>
  <c r="BF570" i="3"/>
  <c r="AA570" i="3"/>
  <c r="Y570" i="3"/>
  <c r="W570" i="3"/>
  <c r="BK570" i="3"/>
  <c r="N570" i="3"/>
  <c r="BE570" i="3" s="1"/>
  <c r="BI568" i="3"/>
  <c r="BH568" i="3"/>
  <c r="BG568" i="3"/>
  <c r="BF568" i="3"/>
  <c r="AA568" i="3"/>
  <c r="Y568" i="3"/>
  <c r="W568" i="3"/>
  <c r="BK568" i="3"/>
  <c r="N568" i="3"/>
  <c r="BE568" i="3" s="1"/>
  <c r="BI567" i="3"/>
  <c r="BH567" i="3"/>
  <c r="BG567" i="3"/>
  <c r="BF567" i="3"/>
  <c r="AA567" i="3"/>
  <c r="Y567" i="3"/>
  <c r="W567" i="3"/>
  <c r="BK567" i="3"/>
  <c r="N567" i="3"/>
  <c r="BE567" i="3" s="1"/>
  <c r="BI565" i="3"/>
  <c r="BH565" i="3"/>
  <c r="BG565" i="3"/>
  <c r="BF565" i="3"/>
  <c r="BE565" i="3"/>
  <c r="AA565" i="3"/>
  <c r="AA564" i="3" s="1"/>
  <c r="Y565" i="3"/>
  <c r="W565" i="3"/>
  <c r="BK565" i="3"/>
  <c r="N565" i="3"/>
  <c r="BI563" i="3"/>
  <c r="BH563" i="3"/>
  <c r="BG563" i="3"/>
  <c r="BF563" i="3"/>
  <c r="BE563" i="3"/>
  <c r="AA563" i="3"/>
  <c r="Y563" i="3"/>
  <c r="W563" i="3"/>
  <c r="BK563" i="3"/>
  <c r="N563" i="3"/>
  <c r="BI558" i="3"/>
  <c r="BH558" i="3"/>
  <c r="BG558" i="3"/>
  <c r="BF558" i="3"/>
  <c r="BE558" i="3"/>
  <c r="AA558" i="3"/>
  <c r="Y558" i="3"/>
  <c r="W558" i="3"/>
  <c r="BK558" i="3"/>
  <c r="N558" i="3"/>
  <c r="BI555" i="3"/>
  <c r="BH555" i="3"/>
  <c r="BG555" i="3"/>
  <c r="BF555" i="3"/>
  <c r="BE555" i="3"/>
  <c r="AA555" i="3"/>
  <c r="Y555" i="3"/>
  <c r="W555" i="3"/>
  <c r="BK555" i="3"/>
  <c r="N555" i="3"/>
  <c r="BI550" i="3"/>
  <c r="BH550" i="3"/>
  <c r="BG550" i="3"/>
  <c r="BF550" i="3"/>
  <c r="BE550" i="3"/>
  <c r="AA550" i="3"/>
  <c r="Y550" i="3"/>
  <c r="W550" i="3"/>
  <c r="BK550" i="3"/>
  <c r="N550" i="3"/>
  <c r="BI547" i="3"/>
  <c r="BH547" i="3"/>
  <c r="BG547" i="3"/>
  <c r="BF547" i="3"/>
  <c r="AA547" i="3"/>
  <c r="AA546" i="3" s="1"/>
  <c r="Y547" i="3"/>
  <c r="W547" i="3"/>
  <c r="BK547" i="3"/>
  <c r="N547" i="3"/>
  <c r="BE547" i="3" s="1"/>
  <c r="BI545" i="3"/>
  <c r="BH545" i="3"/>
  <c r="BG545" i="3"/>
  <c r="BF545" i="3"/>
  <c r="AA545" i="3"/>
  <c r="Y545" i="3"/>
  <c r="W545" i="3"/>
  <c r="BK545" i="3"/>
  <c r="N545" i="3"/>
  <c r="BE545" i="3" s="1"/>
  <c r="BI544" i="3"/>
  <c r="BH544" i="3"/>
  <c r="BG544" i="3"/>
  <c r="BF544" i="3"/>
  <c r="AA544" i="3"/>
  <c r="Y544" i="3"/>
  <c r="W544" i="3"/>
  <c r="BK544" i="3"/>
  <c r="N544" i="3"/>
  <c r="BE544" i="3" s="1"/>
  <c r="BI543" i="3"/>
  <c r="BH543" i="3"/>
  <c r="BG543" i="3"/>
  <c r="BF543" i="3"/>
  <c r="AA543" i="3"/>
  <c r="Y543" i="3"/>
  <c r="W543" i="3"/>
  <c r="BK543" i="3"/>
  <c r="N543" i="3"/>
  <c r="BE543" i="3" s="1"/>
  <c r="BI542" i="3"/>
  <c r="BH542" i="3"/>
  <c r="BG542" i="3"/>
  <c r="BF542" i="3"/>
  <c r="BE542" i="3"/>
  <c r="AA542" i="3"/>
  <c r="Y542" i="3"/>
  <c r="W542" i="3"/>
  <c r="BK542" i="3"/>
  <c r="N542" i="3"/>
  <c r="BI534" i="3"/>
  <c r="BH534" i="3"/>
  <c r="BG534" i="3"/>
  <c r="BF534" i="3"/>
  <c r="AA534" i="3"/>
  <c r="Y534" i="3"/>
  <c r="W534" i="3"/>
  <c r="BK534" i="3"/>
  <c r="N534" i="3"/>
  <c r="BE534" i="3" s="1"/>
  <c r="BI532" i="3"/>
  <c r="BH532" i="3"/>
  <c r="BG532" i="3"/>
  <c r="BF532" i="3"/>
  <c r="AA532" i="3"/>
  <c r="Y532" i="3"/>
  <c r="W532" i="3"/>
  <c r="BK532" i="3"/>
  <c r="N532" i="3"/>
  <c r="BE532" i="3" s="1"/>
  <c r="BI531" i="3"/>
  <c r="BH531" i="3"/>
  <c r="BG531" i="3"/>
  <c r="BF531" i="3"/>
  <c r="AA531" i="3"/>
  <c r="Y531" i="3"/>
  <c r="W531" i="3"/>
  <c r="BK531" i="3"/>
  <c r="N531" i="3"/>
  <c r="BE531" i="3" s="1"/>
  <c r="BI525" i="3"/>
  <c r="BH525" i="3"/>
  <c r="BG525" i="3"/>
  <c r="BF525" i="3"/>
  <c r="AA525" i="3"/>
  <c r="Y525" i="3"/>
  <c r="W525" i="3"/>
  <c r="BK525" i="3"/>
  <c r="N525" i="3"/>
  <c r="BE525" i="3" s="1"/>
  <c r="BI519" i="3"/>
  <c r="BH519" i="3"/>
  <c r="BG519" i="3"/>
  <c r="BF519" i="3"/>
  <c r="AA519" i="3"/>
  <c r="Y519" i="3"/>
  <c r="W519" i="3"/>
  <c r="BK519" i="3"/>
  <c r="N519" i="3"/>
  <c r="BE519" i="3" s="1"/>
  <c r="BI513" i="3"/>
  <c r="BH513" i="3"/>
  <c r="BG513" i="3"/>
  <c r="BF513" i="3"/>
  <c r="AA513" i="3"/>
  <c r="Y513" i="3"/>
  <c r="W513" i="3"/>
  <c r="BK513" i="3"/>
  <c r="N513" i="3"/>
  <c r="BE513" i="3" s="1"/>
  <c r="BI510" i="3"/>
  <c r="BH510" i="3"/>
  <c r="BG510" i="3"/>
  <c r="BF510" i="3"/>
  <c r="AA510" i="3"/>
  <c r="AA509" i="3" s="1"/>
  <c r="Y510" i="3"/>
  <c r="Y509" i="3" s="1"/>
  <c r="W510" i="3"/>
  <c r="W509" i="3" s="1"/>
  <c r="BK510" i="3"/>
  <c r="N510" i="3"/>
  <c r="BE510" i="3" s="1"/>
  <c r="BI508" i="3"/>
  <c r="BH508" i="3"/>
  <c r="BG508" i="3"/>
  <c r="BF508" i="3"/>
  <c r="BE508" i="3"/>
  <c r="AA508" i="3"/>
  <c r="Y508" i="3"/>
  <c r="W508" i="3"/>
  <c r="BK508" i="3"/>
  <c r="N508" i="3"/>
  <c r="BI507" i="3"/>
  <c r="BH507" i="3"/>
  <c r="BG507" i="3"/>
  <c r="BF507" i="3"/>
  <c r="AA507" i="3"/>
  <c r="Y507" i="3"/>
  <c r="W507" i="3"/>
  <c r="BK507" i="3"/>
  <c r="N507" i="3"/>
  <c r="BE507" i="3" s="1"/>
  <c r="BI506" i="3"/>
  <c r="BH506" i="3"/>
  <c r="BG506" i="3"/>
  <c r="BF506" i="3"/>
  <c r="AA506" i="3"/>
  <c r="Y506" i="3"/>
  <c r="W506" i="3"/>
  <c r="BK506" i="3"/>
  <c r="N506" i="3"/>
  <c r="BE506" i="3" s="1"/>
  <c r="BI505" i="3"/>
  <c r="BH505" i="3"/>
  <c r="BG505" i="3"/>
  <c r="BF505" i="3"/>
  <c r="AA505" i="3"/>
  <c r="Y505" i="3"/>
  <c r="W505" i="3"/>
  <c r="BK505" i="3"/>
  <c r="N505" i="3"/>
  <c r="BE505" i="3" s="1"/>
  <c r="BI504" i="3"/>
  <c r="BH504" i="3"/>
  <c r="BG504" i="3"/>
  <c r="BF504" i="3"/>
  <c r="AA504" i="3"/>
  <c r="Y504" i="3"/>
  <c r="W504" i="3"/>
  <c r="BK504" i="3"/>
  <c r="N504" i="3"/>
  <c r="BE504" i="3" s="1"/>
  <c r="BI502" i="3"/>
  <c r="BH502" i="3"/>
  <c r="BG502" i="3"/>
  <c r="BF502" i="3"/>
  <c r="AA502" i="3"/>
  <c r="Y502" i="3"/>
  <c r="W502" i="3"/>
  <c r="BK502" i="3"/>
  <c r="N502" i="3"/>
  <c r="BE502" i="3" s="1"/>
  <c r="BI501" i="3"/>
  <c r="BH501" i="3"/>
  <c r="BG501" i="3"/>
  <c r="BF501" i="3"/>
  <c r="AA501" i="3"/>
  <c r="Y501" i="3"/>
  <c r="W501" i="3"/>
  <c r="BK501" i="3"/>
  <c r="N501" i="3"/>
  <c r="BE501" i="3" s="1"/>
  <c r="BI500" i="3"/>
  <c r="BH500" i="3"/>
  <c r="BG500" i="3"/>
  <c r="BF500" i="3"/>
  <c r="AA500" i="3"/>
  <c r="Y500" i="3"/>
  <c r="W500" i="3"/>
  <c r="BK500" i="3"/>
  <c r="N500" i="3"/>
  <c r="BE500" i="3" s="1"/>
  <c r="BI499" i="3"/>
  <c r="BH499" i="3"/>
  <c r="BG499" i="3"/>
  <c r="BF499" i="3"/>
  <c r="AA499" i="3"/>
  <c r="Y499" i="3"/>
  <c r="W499" i="3"/>
  <c r="BK499" i="3"/>
  <c r="N499" i="3"/>
  <c r="BE499" i="3" s="1"/>
  <c r="BI498" i="3"/>
  <c r="BH498" i="3"/>
  <c r="BG498" i="3"/>
  <c r="BF498" i="3"/>
  <c r="BE498" i="3"/>
  <c r="AA498" i="3"/>
  <c r="Y498" i="3"/>
  <c r="W498" i="3"/>
  <c r="BK498" i="3"/>
  <c r="N498" i="3"/>
  <c r="BI496" i="3"/>
  <c r="BH496" i="3"/>
  <c r="BG496" i="3"/>
  <c r="BF496" i="3"/>
  <c r="AA496" i="3"/>
  <c r="Y496" i="3"/>
  <c r="W496" i="3"/>
  <c r="BK496" i="3"/>
  <c r="N496" i="3"/>
  <c r="BE496" i="3" s="1"/>
  <c r="BI495" i="3"/>
  <c r="BH495" i="3"/>
  <c r="BG495" i="3"/>
  <c r="BF495" i="3"/>
  <c r="AA495" i="3"/>
  <c r="Y495" i="3"/>
  <c r="W495" i="3"/>
  <c r="BK495" i="3"/>
  <c r="N495" i="3"/>
  <c r="BE495" i="3" s="1"/>
  <c r="BI494" i="3"/>
  <c r="BH494" i="3"/>
  <c r="BG494" i="3"/>
  <c r="BF494" i="3"/>
  <c r="AA494" i="3"/>
  <c r="Y494" i="3"/>
  <c r="W494" i="3"/>
  <c r="BK494" i="3"/>
  <c r="N494" i="3"/>
  <c r="BE494" i="3" s="1"/>
  <c r="BI493" i="3"/>
  <c r="BH493" i="3"/>
  <c r="BG493" i="3"/>
  <c r="BF493" i="3"/>
  <c r="AA493" i="3"/>
  <c r="Y493" i="3"/>
  <c r="W493" i="3"/>
  <c r="BK493" i="3"/>
  <c r="N493" i="3"/>
  <c r="BE493" i="3" s="1"/>
  <c r="BI492" i="3"/>
  <c r="BH492" i="3"/>
  <c r="BG492" i="3"/>
  <c r="BF492" i="3"/>
  <c r="AA492" i="3"/>
  <c r="Y492" i="3"/>
  <c r="W492" i="3"/>
  <c r="BK492" i="3"/>
  <c r="N492" i="3"/>
  <c r="BE492" i="3" s="1"/>
  <c r="BI482" i="3"/>
  <c r="BH482" i="3"/>
  <c r="BG482" i="3"/>
  <c r="BF482" i="3"/>
  <c r="AA482" i="3"/>
  <c r="Y482" i="3"/>
  <c r="W482" i="3"/>
  <c r="BK482" i="3"/>
  <c r="N482" i="3"/>
  <c r="BE482" i="3" s="1"/>
  <c r="BI472" i="3"/>
  <c r="BH472" i="3"/>
  <c r="BG472" i="3"/>
  <c r="BF472" i="3"/>
  <c r="AA472" i="3"/>
  <c r="Y472" i="3"/>
  <c r="W472" i="3"/>
  <c r="BK472" i="3"/>
  <c r="N472" i="3"/>
  <c r="BE472" i="3" s="1"/>
  <c r="BI469" i="3"/>
  <c r="BH469" i="3"/>
  <c r="BG469" i="3"/>
  <c r="BF469" i="3"/>
  <c r="BE469" i="3"/>
  <c r="AA469" i="3"/>
  <c r="Y469" i="3"/>
  <c r="W469" i="3"/>
  <c r="BK469" i="3"/>
  <c r="N469" i="3"/>
  <c r="BI467" i="3"/>
  <c r="BH467" i="3"/>
  <c r="BG467" i="3"/>
  <c r="BF467" i="3"/>
  <c r="AA467" i="3"/>
  <c r="Y467" i="3"/>
  <c r="W467" i="3"/>
  <c r="BK467" i="3"/>
  <c r="N467" i="3"/>
  <c r="BE467" i="3" s="1"/>
  <c r="BI466" i="3"/>
  <c r="BH466" i="3"/>
  <c r="BG466" i="3"/>
  <c r="BF466" i="3"/>
  <c r="AA466" i="3"/>
  <c r="Y466" i="3"/>
  <c r="W466" i="3"/>
  <c r="BK466" i="3"/>
  <c r="N466" i="3"/>
  <c r="BE466" i="3" s="1"/>
  <c r="BI464" i="3"/>
  <c r="BH464" i="3"/>
  <c r="BG464" i="3"/>
  <c r="BF464" i="3"/>
  <c r="AA464" i="3"/>
  <c r="Y464" i="3"/>
  <c r="W464" i="3"/>
  <c r="BK464" i="3"/>
  <c r="N464" i="3"/>
  <c r="BE464" i="3" s="1"/>
  <c r="BI460" i="3"/>
  <c r="BH460" i="3"/>
  <c r="BG460" i="3"/>
  <c r="BF460" i="3"/>
  <c r="AA460" i="3"/>
  <c r="Y460" i="3"/>
  <c r="W460" i="3"/>
  <c r="BK460" i="3"/>
  <c r="N460" i="3"/>
  <c r="BE460" i="3" s="1"/>
  <c r="BI459" i="3"/>
  <c r="BH459" i="3"/>
  <c r="BG459" i="3"/>
  <c r="BF459" i="3"/>
  <c r="AA459" i="3"/>
  <c r="Y459" i="3"/>
  <c r="W459" i="3"/>
  <c r="BK459" i="3"/>
  <c r="N459" i="3"/>
  <c r="BE459" i="3" s="1"/>
  <c r="BI457" i="3"/>
  <c r="BH457" i="3"/>
  <c r="BG457" i="3"/>
  <c r="BF457" i="3"/>
  <c r="AA457" i="3"/>
  <c r="Y457" i="3"/>
  <c r="W457" i="3"/>
  <c r="BK457" i="3"/>
  <c r="N457" i="3"/>
  <c r="BE457" i="3" s="1"/>
  <c r="BI456" i="3"/>
  <c r="BH456" i="3"/>
  <c r="BG456" i="3"/>
  <c r="BF456" i="3"/>
  <c r="AA456" i="3"/>
  <c r="Y456" i="3"/>
  <c r="W456" i="3"/>
  <c r="BK456" i="3"/>
  <c r="N456" i="3"/>
  <c r="BE456" i="3" s="1"/>
  <c r="BI455" i="3"/>
  <c r="BH455" i="3"/>
  <c r="BG455" i="3"/>
  <c r="BF455" i="3"/>
  <c r="BE455" i="3"/>
  <c r="AA455" i="3"/>
  <c r="Y455" i="3"/>
  <c r="W455" i="3"/>
  <c r="BK455" i="3"/>
  <c r="N455" i="3"/>
  <c r="BI453" i="3"/>
  <c r="BH453" i="3"/>
  <c r="BG453" i="3"/>
  <c r="BF453" i="3"/>
  <c r="AA453" i="3"/>
  <c r="Y453" i="3"/>
  <c r="W453" i="3"/>
  <c r="BK453" i="3"/>
  <c r="N453" i="3"/>
  <c r="BE453" i="3" s="1"/>
  <c r="BI451" i="3"/>
  <c r="BH451" i="3"/>
  <c r="BG451" i="3"/>
  <c r="BF451" i="3"/>
  <c r="AA451" i="3"/>
  <c r="Y451" i="3"/>
  <c r="W451" i="3"/>
  <c r="BK451" i="3"/>
  <c r="N451" i="3"/>
  <c r="BE451" i="3" s="1"/>
  <c r="BI436" i="3"/>
  <c r="BH436" i="3"/>
  <c r="BG436" i="3"/>
  <c r="BF436" i="3"/>
  <c r="AA436" i="3"/>
  <c r="Y436" i="3"/>
  <c r="W436" i="3"/>
  <c r="BK436" i="3"/>
  <c r="N436" i="3"/>
  <c r="BE436" i="3" s="1"/>
  <c r="BI434" i="3"/>
  <c r="BH434" i="3"/>
  <c r="BG434" i="3"/>
  <c r="BF434" i="3"/>
  <c r="AA434" i="3"/>
  <c r="Y434" i="3"/>
  <c r="W434" i="3"/>
  <c r="BK434" i="3"/>
  <c r="N434" i="3"/>
  <c r="BE434" i="3" s="1"/>
  <c r="BI433" i="3"/>
  <c r="BH433" i="3"/>
  <c r="BG433" i="3"/>
  <c r="BF433" i="3"/>
  <c r="AA433" i="3"/>
  <c r="Y433" i="3"/>
  <c r="W433" i="3"/>
  <c r="BK433" i="3"/>
  <c r="N433" i="3"/>
  <c r="BE433" i="3" s="1"/>
  <c r="BI431" i="3"/>
  <c r="BH431" i="3"/>
  <c r="BG431" i="3"/>
  <c r="BF431" i="3"/>
  <c r="AA431" i="3"/>
  <c r="Y431" i="3"/>
  <c r="W431" i="3"/>
  <c r="BK431" i="3"/>
  <c r="N431" i="3"/>
  <c r="BE431" i="3" s="1"/>
  <c r="BI428" i="3"/>
  <c r="BH428" i="3"/>
  <c r="BG428" i="3"/>
  <c r="BF428" i="3"/>
  <c r="AA428" i="3"/>
  <c r="Y428" i="3"/>
  <c r="W428" i="3"/>
  <c r="BK428" i="3"/>
  <c r="N428" i="3"/>
  <c r="BE428" i="3" s="1"/>
  <c r="BI426" i="3"/>
  <c r="BH426" i="3"/>
  <c r="BG426" i="3"/>
  <c r="BF426" i="3"/>
  <c r="AA426" i="3"/>
  <c r="Y426" i="3"/>
  <c r="W426" i="3"/>
  <c r="BK426" i="3"/>
  <c r="N426" i="3"/>
  <c r="BE426" i="3" s="1"/>
  <c r="BI425" i="3"/>
  <c r="BH425" i="3"/>
  <c r="BG425" i="3"/>
  <c r="BF425" i="3"/>
  <c r="AA425" i="3"/>
  <c r="Y425" i="3"/>
  <c r="W425" i="3"/>
  <c r="BK425" i="3"/>
  <c r="N425" i="3"/>
  <c r="BE425" i="3" s="1"/>
  <c r="BI423" i="3"/>
  <c r="BH423" i="3"/>
  <c r="BG423" i="3"/>
  <c r="BF423" i="3"/>
  <c r="AA423" i="3"/>
  <c r="Y423" i="3"/>
  <c r="W423" i="3"/>
  <c r="BK423" i="3"/>
  <c r="N423" i="3"/>
  <c r="BE423" i="3" s="1"/>
  <c r="BI409" i="3"/>
  <c r="BH409" i="3"/>
  <c r="BG409" i="3"/>
  <c r="BF409" i="3"/>
  <c r="AA409" i="3"/>
  <c r="Y409" i="3"/>
  <c r="W409" i="3"/>
  <c r="BK409" i="3"/>
  <c r="N409" i="3"/>
  <c r="BE409" i="3" s="1"/>
  <c r="BI407" i="3"/>
  <c r="BH407" i="3"/>
  <c r="BG407" i="3"/>
  <c r="BF407" i="3"/>
  <c r="BE407" i="3"/>
  <c r="AA407" i="3"/>
  <c r="Y407" i="3"/>
  <c r="W407" i="3"/>
  <c r="BK407" i="3"/>
  <c r="N407" i="3"/>
  <c r="BI404" i="3"/>
  <c r="BH404" i="3"/>
  <c r="BG404" i="3"/>
  <c r="BF404" i="3"/>
  <c r="AA404" i="3"/>
  <c r="Y404" i="3"/>
  <c r="W404" i="3"/>
  <c r="BK404" i="3"/>
  <c r="N404" i="3"/>
  <c r="BE404" i="3" s="1"/>
  <c r="BI403" i="3"/>
  <c r="BH403" i="3"/>
  <c r="BG403" i="3"/>
  <c r="BF403" i="3"/>
  <c r="AA403" i="3"/>
  <c r="Y403" i="3"/>
  <c r="W403" i="3"/>
  <c r="BK403" i="3"/>
  <c r="N403" i="3"/>
  <c r="BE403" i="3" s="1"/>
  <c r="BI400" i="3"/>
  <c r="BH400" i="3"/>
  <c r="BG400" i="3"/>
  <c r="BF400" i="3"/>
  <c r="AA400" i="3"/>
  <c r="Y400" i="3"/>
  <c r="W400" i="3"/>
  <c r="BK400" i="3"/>
  <c r="N400" i="3"/>
  <c r="BE400" i="3" s="1"/>
  <c r="BI397" i="3"/>
  <c r="BH397" i="3"/>
  <c r="BG397" i="3"/>
  <c r="BF397" i="3"/>
  <c r="AA397" i="3"/>
  <c r="Y397" i="3"/>
  <c r="W397" i="3"/>
  <c r="BK397" i="3"/>
  <c r="N397" i="3"/>
  <c r="BE397" i="3" s="1"/>
  <c r="BI392" i="3"/>
  <c r="BH392" i="3"/>
  <c r="BG392" i="3"/>
  <c r="BF392" i="3"/>
  <c r="AA392" i="3"/>
  <c r="Y392" i="3"/>
  <c r="W392" i="3"/>
  <c r="BK392" i="3"/>
  <c r="N392" i="3"/>
  <c r="BE392" i="3" s="1"/>
  <c r="BI391" i="3"/>
  <c r="BH391" i="3"/>
  <c r="BG391" i="3"/>
  <c r="BF391" i="3"/>
  <c r="AA391" i="3"/>
  <c r="Y391" i="3"/>
  <c r="W391" i="3"/>
  <c r="BK391" i="3"/>
  <c r="N391" i="3"/>
  <c r="BE391" i="3" s="1"/>
  <c r="BI390" i="3"/>
  <c r="BH390" i="3"/>
  <c r="BG390" i="3"/>
  <c r="BF390" i="3"/>
  <c r="AA390" i="3"/>
  <c r="Y390" i="3"/>
  <c r="W390" i="3"/>
  <c r="BK390" i="3"/>
  <c r="N390" i="3"/>
  <c r="BE390" i="3" s="1"/>
  <c r="BI380" i="3"/>
  <c r="BH380" i="3"/>
  <c r="BG380" i="3"/>
  <c r="BF380" i="3"/>
  <c r="BE380" i="3"/>
  <c r="AA380" i="3"/>
  <c r="Y380" i="3"/>
  <c r="W380" i="3"/>
  <c r="BK380" i="3"/>
  <c r="N380" i="3"/>
  <c r="BI370" i="3"/>
  <c r="BH370" i="3"/>
  <c r="BG370" i="3"/>
  <c r="BF370" i="3"/>
  <c r="AA370" i="3"/>
  <c r="Y370" i="3"/>
  <c r="W370" i="3"/>
  <c r="BK370" i="3"/>
  <c r="N370" i="3"/>
  <c r="BE370" i="3" s="1"/>
  <c r="BI360" i="3"/>
  <c r="BH360" i="3"/>
  <c r="BG360" i="3"/>
  <c r="BF360" i="3"/>
  <c r="AA360" i="3"/>
  <c r="Y360" i="3"/>
  <c r="W360" i="3"/>
  <c r="BK360" i="3"/>
  <c r="N360" i="3"/>
  <c r="BE360" i="3" s="1"/>
  <c r="BI356" i="3"/>
  <c r="BH356" i="3"/>
  <c r="BG356" i="3"/>
  <c r="BF356" i="3"/>
  <c r="AA356" i="3"/>
  <c r="Y356" i="3"/>
  <c r="W356" i="3"/>
  <c r="BK356" i="3"/>
  <c r="N356" i="3"/>
  <c r="BE356" i="3" s="1"/>
  <c r="BI352" i="3"/>
  <c r="BH352" i="3"/>
  <c r="BG352" i="3"/>
  <c r="BF352" i="3"/>
  <c r="AA352" i="3"/>
  <c r="Y352" i="3"/>
  <c r="W352" i="3"/>
  <c r="BK352" i="3"/>
  <c r="N352" i="3"/>
  <c r="BE352" i="3" s="1"/>
  <c r="BI337" i="3"/>
  <c r="BH337" i="3"/>
  <c r="BG337" i="3"/>
  <c r="BF337" i="3"/>
  <c r="AA337" i="3"/>
  <c r="Y337" i="3"/>
  <c r="W337" i="3"/>
  <c r="BK337" i="3"/>
  <c r="N337" i="3"/>
  <c r="BE337" i="3" s="1"/>
  <c r="BI335" i="3"/>
  <c r="BH335" i="3"/>
  <c r="BG335" i="3"/>
  <c r="BF335" i="3"/>
  <c r="AA335" i="3"/>
  <c r="Y335" i="3"/>
  <c r="W335" i="3"/>
  <c r="BK335" i="3"/>
  <c r="N335" i="3"/>
  <c r="BE335" i="3" s="1"/>
  <c r="BI334" i="3"/>
  <c r="BH334" i="3"/>
  <c r="BG334" i="3"/>
  <c r="BF334" i="3"/>
  <c r="AA334" i="3"/>
  <c r="Y334" i="3"/>
  <c r="W334" i="3"/>
  <c r="BK334" i="3"/>
  <c r="N334" i="3"/>
  <c r="BE334" i="3" s="1"/>
  <c r="BI333" i="3"/>
  <c r="BH333" i="3"/>
  <c r="BG333" i="3"/>
  <c r="BF333" i="3"/>
  <c r="BE333" i="3"/>
  <c r="AA333" i="3"/>
  <c r="Y333" i="3"/>
  <c r="W333" i="3"/>
  <c r="BK333" i="3"/>
  <c r="N333" i="3"/>
  <c r="BI332" i="3"/>
  <c r="BH332" i="3"/>
  <c r="BG332" i="3"/>
  <c r="BF332" i="3"/>
  <c r="AA332" i="3"/>
  <c r="Y332" i="3"/>
  <c r="W332" i="3"/>
  <c r="BK332" i="3"/>
  <c r="N332" i="3"/>
  <c r="BE332" i="3" s="1"/>
  <c r="BI331" i="3"/>
  <c r="BH331" i="3"/>
  <c r="BG331" i="3"/>
  <c r="BF331" i="3"/>
  <c r="AA331" i="3"/>
  <c r="Y331" i="3"/>
  <c r="W331" i="3"/>
  <c r="BK331" i="3"/>
  <c r="N331" i="3"/>
  <c r="BE331" i="3" s="1"/>
  <c r="BI325" i="3"/>
  <c r="BH325" i="3"/>
  <c r="BG325" i="3"/>
  <c r="BF325" i="3"/>
  <c r="AA325" i="3"/>
  <c r="Y325" i="3"/>
  <c r="W325" i="3"/>
  <c r="BK325" i="3"/>
  <c r="N325" i="3"/>
  <c r="BE325" i="3" s="1"/>
  <c r="BI324" i="3"/>
  <c r="BH324" i="3"/>
  <c r="BG324" i="3"/>
  <c r="BF324" i="3"/>
  <c r="AA324" i="3"/>
  <c r="Y324" i="3"/>
  <c r="W324" i="3"/>
  <c r="BK324" i="3"/>
  <c r="N324" i="3"/>
  <c r="BE324" i="3" s="1"/>
  <c r="BI323" i="3"/>
  <c r="BH323" i="3"/>
  <c r="BG323" i="3"/>
  <c r="BF323" i="3"/>
  <c r="AA323" i="3"/>
  <c r="Y323" i="3"/>
  <c r="W323" i="3"/>
  <c r="BK323" i="3"/>
  <c r="N323" i="3"/>
  <c r="BE323" i="3" s="1"/>
  <c r="BI316" i="3"/>
  <c r="BH316" i="3"/>
  <c r="BG316" i="3"/>
  <c r="BF316" i="3"/>
  <c r="AA316" i="3"/>
  <c r="Y316" i="3"/>
  <c r="W316" i="3"/>
  <c r="BK316" i="3"/>
  <c r="N316" i="3"/>
  <c r="BE316" i="3" s="1"/>
  <c r="BI314" i="3"/>
  <c r="BH314" i="3"/>
  <c r="BG314" i="3"/>
  <c r="BF314" i="3"/>
  <c r="AA314" i="3"/>
  <c r="Y314" i="3"/>
  <c r="W314" i="3"/>
  <c r="BK314" i="3"/>
  <c r="N314" i="3"/>
  <c r="BE314" i="3" s="1"/>
  <c r="BI313" i="3"/>
  <c r="BH313" i="3"/>
  <c r="BG313" i="3"/>
  <c r="BF313" i="3"/>
  <c r="BE313" i="3"/>
  <c r="AA313" i="3"/>
  <c r="Y313" i="3"/>
  <c r="W313" i="3"/>
  <c r="BK313" i="3"/>
  <c r="N313" i="3"/>
  <c r="BI311" i="3"/>
  <c r="BH311" i="3"/>
  <c r="BG311" i="3"/>
  <c r="BF311" i="3"/>
  <c r="AA311" i="3"/>
  <c r="Y311" i="3"/>
  <c r="W311" i="3"/>
  <c r="BK311" i="3"/>
  <c r="N311" i="3"/>
  <c r="BE311" i="3" s="1"/>
  <c r="BI310" i="3"/>
  <c r="BH310" i="3"/>
  <c r="BG310" i="3"/>
  <c r="BF310" i="3"/>
  <c r="AA310" i="3"/>
  <c r="Y310" i="3"/>
  <c r="W310" i="3"/>
  <c r="BK310" i="3"/>
  <c r="N310" i="3"/>
  <c r="BE310" i="3" s="1"/>
  <c r="BI308" i="3"/>
  <c r="BH308" i="3"/>
  <c r="BG308" i="3"/>
  <c r="BF308" i="3"/>
  <c r="AA308" i="3"/>
  <c r="Y308" i="3"/>
  <c r="W308" i="3"/>
  <c r="BK308" i="3"/>
  <c r="N308" i="3"/>
  <c r="BE308" i="3" s="1"/>
  <c r="BI306" i="3"/>
  <c r="BH306" i="3"/>
  <c r="BG306" i="3"/>
  <c r="BF306" i="3"/>
  <c r="AA306" i="3"/>
  <c r="Y306" i="3"/>
  <c r="W306" i="3"/>
  <c r="BK306" i="3"/>
  <c r="N306" i="3"/>
  <c r="BE306" i="3" s="1"/>
  <c r="BI294" i="3"/>
  <c r="BH294" i="3"/>
  <c r="BG294" i="3"/>
  <c r="BF294" i="3"/>
  <c r="AA294" i="3"/>
  <c r="Y294" i="3"/>
  <c r="W294" i="3"/>
  <c r="BK294" i="3"/>
  <c r="N294" i="3"/>
  <c r="BE294" i="3" s="1"/>
  <c r="BI292" i="3"/>
  <c r="BH292" i="3"/>
  <c r="BG292" i="3"/>
  <c r="BF292" i="3"/>
  <c r="AA292" i="3"/>
  <c r="Y292" i="3"/>
  <c r="W292" i="3"/>
  <c r="BK292" i="3"/>
  <c r="N292" i="3"/>
  <c r="BE292" i="3" s="1"/>
  <c r="BI280" i="3"/>
  <c r="BH280" i="3"/>
  <c r="BG280" i="3"/>
  <c r="BF280" i="3"/>
  <c r="AA280" i="3"/>
  <c r="Y280" i="3"/>
  <c r="W280" i="3"/>
  <c r="BK280" i="3"/>
  <c r="N280" i="3"/>
  <c r="BE280" i="3" s="1"/>
  <c r="BI279" i="3"/>
  <c r="BH279" i="3"/>
  <c r="BG279" i="3"/>
  <c r="BF279" i="3"/>
  <c r="BE279" i="3"/>
  <c r="AA279" i="3"/>
  <c r="Y279" i="3"/>
  <c r="W279" i="3"/>
  <c r="BK279" i="3"/>
  <c r="N279" i="3"/>
  <c r="BI243" i="3"/>
  <c r="BH243" i="3"/>
  <c r="BG243" i="3"/>
  <c r="BF243" i="3"/>
  <c r="AA243" i="3"/>
  <c r="Y243" i="3"/>
  <c r="W243" i="3"/>
  <c r="BK243" i="3"/>
  <c r="N243" i="3"/>
  <c r="BE243" i="3" s="1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AA214" i="3"/>
  <c r="Y214" i="3"/>
  <c r="W214" i="3"/>
  <c r="BK214" i="3"/>
  <c r="N214" i="3"/>
  <c r="BE214" i="3" s="1"/>
  <c r="BI205" i="3"/>
  <c r="BH205" i="3"/>
  <c r="BG205" i="3"/>
  <c r="BF205" i="3"/>
  <c r="AA205" i="3"/>
  <c r="Y205" i="3"/>
  <c r="W205" i="3"/>
  <c r="BK205" i="3"/>
  <c r="N205" i="3"/>
  <c r="BE205" i="3" s="1"/>
  <c r="BI202" i="3"/>
  <c r="BH202" i="3"/>
  <c r="BG202" i="3"/>
  <c r="BF202" i="3"/>
  <c r="AA202" i="3"/>
  <c r="Y202" i="3"/>
  <c r="W202" i="3"/>
  <c r="BK202" i="3"/>
  <c r="N202" i="3"/>
  <c r="BE202" i="3" s="1"/>
  <c r="BI199" i="3"/>
  <c r="BH199" i="3"/>
  <c r="BG199" i="3"/>
  <c r="BF199" i="3"/>
  <c r="BE199" i="3"/>
  <c r="AA199" i="3"/>
  <c r="Y199" i="3"/>
  <c r="W199" i="3"/>
  <c r="BK199" i="3"/>
  <c r="N199" i="3"/>
  <c r="BI196" i="3"/>
  <c r="BH196" i="3"/>
  <c r="BG196" i="3"/>
  <c r="BF196" i="3"/>
  <c r="AA196" i="3"/>
  <c r="Y196" i="3"/>
  <c r="W196" i="3"/>
  <c r="BK196" i="3"/>
  <c r="N196" i="3"/>
  <c r="BE196" i="3" s="1"/>
  <c r="BI193" i="3"/>
  <c r="BH193" i="3"/>
  <c r="BG193" i="3"/>
  <c r="BF193" i="3"/>
  <c r="AA193" i="3"/>
  <c r="Y193" i="3"/>
  <c r="W193" i="3"/>
  <c r="BK193" i="3"/>
  <c r="N193" i="3"/>
  <c r="BE193" i="3" s="1"/>
  <c r="BI187" i="3"/>
  <c r="BH187" i="3"/>
  <c r="BG187" i="3"/>
  <c r="BF187" i="3"/>
  <c r="AA187" i="3"/>
  <c r="Y187" i="3"/>
  <c r="W187" i="3"/>
  <c r="BK187" i="3"/>
  <c r="N187" i="3"/>
  <c r="BE187" i="3" s="1"/>
  <c r="BI186" i="3"/>
  <c r="BH186" i="3"/>
  <c r="BG186" i="3"/>
  <c r="BF186" i="3"/>
  <c r="AA186" i="3"/>
  <c r="Y186" i="3"/>
  <c r="W186" i="3"/>
  <c r="BK186" i="3"/>
  <c r="N186" i="3"/>
  <c r="BE186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80" i="3"/>
  <c r="BH180" i="3"/>
  <c r="BG180" i="3"/>
  <c r="BF180" i="3"/>
  <c r="AA180" i="3"/>
  <c r="Y180" i="3"/>
  <c r="W180" i="3"/>
  <c r="BK180" i="3"/>
  <c r="N180" i="3"/>
  <c r="BE180" i="3" s="1"/>
  <c r="BI178" i="3"/>
  <c r="BH178" i="3"/>
  <c r="BG178" i="3"/>
  <c r="BF178" i="3"/>
  <c r="BE178" i="3"/>
  <c r="AA178" i="3"/>
  <c r="Y178" i="3"/>
  <c r="W178" i="3"/>
  <c r="BK178" i="3"/>
  <c r="BK177" i="3" s="1"/>
  <c r="N177" i="3" s="1"/>
  <c r="N94" i="3" s="1"/>
  <c r="N178" i="3"/>
  <c r="BI175" i="3"/>
  <c r="BH175" i="3"/>
  <c r="BG175" i="3"/>
  <c r="BF175" i="3"/>
  <c r="AA175" i="3"/>
  <c r="Y175" i="3"/>
  <c r="W175" i="3"/>
  <c r="BK175" i="3"/>
  <c r="N175" i="3"/>
  <c r="BE175" i="3" s="1"/>
  <c r="BI173" i="3"/>
  <c r="BH173" i="3"/>
  <c r="BG173" i="3"/>
  <c r="BF173" i="3"/>
  <c r="AA173" i="3"/>
  <c r="Y173" i="3"/>
  <c r="W173" i="3"/>
  <c r="BK173" i="3"/>
  <c r="N173" i="3"/>
  <c r="BE173" i="3" s="1"/>
  <c r="BI170" i="3"/>
  <c r="BH170" i="3"/>
  <c r="BG170" i="3"/>
  <c r="BF170" i="3"/>
  <c r="AA170" i="3"/>
  <c r="Y170" i="3"/>
  <c r="W170" i="3"/>
  <c r="BK170" i="3"/>
  <c r="N170" i="3"/>
  <c r="BE170" i="3" s="1"/>
  <c r="BI166" i="3"/>
  <c r="BH166" i="3"/>
  <c r="BG166" i="3"/>
  <c r="BF166" i="3"/>
  <c r="AA166" i="3"/>
  <c r="AA165" i="3" s="1"/>
  <c r="Y166" i="3"/>
  <c r="Y165" i="3" s="1"/>
  <c r="W166" i="3"/>
  <c r="W165" i="3" s="1"/>
  <c r="BK166" i="3"/>
  <c r="BK165" i="3" s="1"/>
  <c r="N165" i="3" s="1"/>
  <c r="N92" i="3" s="1"/>
  <c r="N166" i="3"/>
  <c r="BE166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BE162" i="3"/>
  <c r="AA162" i="3"/>
  <c r="Y162" i="3"/>
  <c r="W162" i="3"/>
  <c r="BK162" i="3"/>
  <c r="N162" i="3"/>
  <c r="BI161" i="3"/>
  <c r="BH161" i="3"/>
  <c r="BG161" i="3"/>
  <c r="BF161" i="3"/>
  <c r="AA161" i="3"/>
  <c r="Y161" i="3"/>
  <c r="W161" i="3"/>
  <c r="BK161" i="3"/>
  <c r="N161" i="3"/>
  <c r="BE161" i="3" s="1"/>
  <c r="BI159" i="3"/>
  <c r="BH159" i="3"/>
  <c r="BG159" i="3"/>
  <c r="BF159" i="3"/>
  <c r="AA159" i="3"/>
  <c r="Y159" i="3"/>
  <c r="W159" i="3"/>
  <c r="BK159" i="3"/>
  <c r="N159" i="3"/>
  <c r="BE159" i="3" s="1"/>
  <c r="BI157" i="3"/>
  <c r="BH157" i="3"/>
  <c r="BG157" i="3"/>
  <c r="BF157" i="3"/>
  <c r="AA157" i="3"/>
  <c r="Y157" i="3"/>
  <c r="W157" i="3"/>
  <c r="BK157" i="3"/>
  <c r="N157" i="3"/>
  <c r="BE157" i="3" s="1"/>
  <c r="BI154" i="3"/>
  <c r="BH154" i="3"/>
  <c r="BG154" i="3"/>
  <c r="BF154" i="3"/>
  <c r="AA154" i="3"/>
  <c r="Y154" i="3"/>
  <c r="W154" i="3"/>
  <c r="BK154" i="3"/>
  <c r="N154" i="3"/>
  <c r="BE154" i="3" s="1"/>
  <c r="BI151" i="3"/>
  <c r="BH151" i="3"/>
  <c r="BG151" i="3"/>
  <c r="BF151" i="3"/>
  <c r="AA151" i="3"/>
  <c r="Y151" i="3"/>
  <c r="W151" i="3"/>
  <c r="BK151" i="3"/>
  <c r="N151" i="3"/>
  <c r="BE151" i="3" s="1"/>
  <c r="BI146" i="3"/>
  <c r="BH146" i="3"/>
  <c r="BG146" i="3"/>
  <c r="BF146" i="3"/>
  <c r="BE146" i="3"/>
  <c r="AA146" i="3"/>
  <c r="Y146" i="3"/>
  <c r="W146" i="3"/>
  <c r="BK146" i="3"/>
  <c r="N146" i="3"/>
  <c r="BI144" i="3"/>
  <c r="BH144" i="3"/>
  <c r="BG144" i="3"/>
  <c r="BF144" i="3"/>
  <c r="AA144" i="3"/>
  <c r="Y144" i="3"/>
  <c r="W144" i="3"/>
  <c r="BK144" i="3"/>
  <c r="N144" i="3"/>
  <c r="BE144" i="3" s="1"/>
  <c r="BI142" i="3"/>
  <c r="BH142" i="3"/>
  <c r="BG142" i="3"/>
  <c r="BF142" i="3"/>
  <c r="AA142" i="3"/>
  <c r="Y142" i="3"/>
  <c r="W142" i="3"/>
  <c r="BK142" i="3"/>
  <c r="N142" i="3"/>
  <c r="BE142" i="3" s="1"/>
  <c r="BI138" i="3"/>
  <c r="BH138" i="3"/>
  <c r="BG138" i="3"/>
  <c r="BF138" i="3"/>
  <c r="AA138" i="3"/>
  <c r="Y138" i="3"/>
  <c r="W138" i="3"/>
  <c r="BK138" i="3"/>
  <c r="N138" i="3"/>
  <c r="BE138" i="3" s="1"/>
  <c r="M131" i="3"/>
  <c r="F131" i="3"/>
  <c r="F129" i="3"/>
  <c r="F127" i="3"/>
  <c r="BI115" i="3"/>
  <c r="BH115" i="3"/>
  <c r="BG115" i="3"/>
  <c r="BF115" i="3"/>
  <c r="BI114" i="3"/>
  <c r="BH114" i="3"/>
  <c r="BG114" i="3"/>
  <c r="BF114" i="3"/>
  <c r="BI113" i="3"/>
  <c r="BH113" i="3"/>
  <c r="BG113" i="3"/>
  <c r="BF113" i="3"/>
  <c r="BI112" i="3"/>
  <c r="BH112" i="3"/>
  <c r="BG112" i="3"/>
  <c r="BF112" i="3"/>
  <c r="BI111" i="3"/>
  <c r="BH111" i="3"/>
  <c r="BG111" i="3"/>
  <c r="BF111" i="3"/>
  <c r="BI110" i="3"/>
  <c r="H37" i="3" s="1"/>
  <c r="BD90" i="1" s="1"/>
  <c r="BH110" i="3"/>
  <c r="BG110" i="3"/>
  <c r="BF110" i="3"/>
  <c r="M84" i="3"/>
  <c r="F84" i="3"/>
  <c r="F82" i="3"/>
  <c r="F80" i="3"/>
  <c r="O22" i="3"/>
  <c r="E22" i="3"/>
  <c r="M132" i="3" s="1"/>
  <c r="O21" i="3"/>
  <c r="O16" i="3"/>
  <c r="E16" i="3"/>
  <c r="O15" i="3"/>
  <c r="O10" i="3"/>
  <c r="F6" i="3"/>
  <c r="F78" i="3" s="1"/>
  <c r="N234" i="2"/>
  <c r="Y193" i="2"/>
  <c r="BK190" i="2"/>
  <c r="N190" i="2" s="1"/>
  <c r="N95" i="2" s="1"/>
  <c r="BK131" i="2"/>
  <c r="N131" i="2" s="1"/>
  <c r="N91" i="2" s="1"/>
  <c r="AY89" i="1"/>
  <c r="AX89" i="1"/>
  <c r="BI233" i="2"/>
  <c r="BH233" i="2"/>
  <c r="BG233" i="2"/>
  <c r="BF233" i="2"/>
  <c r="AA233" i="2"/>
  <c r="Y233" i="2"/>
  <c r="W233" i="2"/>
  <c r="W230" i="2" s="1"/>
  <c r="BK233" i="2"/>
  <c r="N233" i="2"/>
  <c r="BE233" i="2" s="1"/>
  <c r="BI231" i="2"/>
  <c r="BH231" i="2"/>
  <c r="BG231" i="2"/>
  <c r="BF231" i="2"/>
  <c r="AA231" i="2"/>
  <c r="AA230" i="2" s="1"/>
  <c r="Y231" i="2"/>
  <c r="W231" i="2"/>
  <c r="BK231" i="2"/>
  <c r="N231" i="2"/>
  <c r="BE231" i="2" s="1"/>
  <c r="BI228" i="2"/>
  <c r="BH228" i="2"/>
  <c r="BG228" i="2"/>
  <c r="BF228" i="2"/>
  <c r="BE228" i="2"/>
  <c r="AA228" i="2"/>
  <c r="AA227" i="2" s="1"/>
  <c r="Y228" i="2"/>
  <c r="Y227" i="2" s="1"/>
  <c r="W228" i="2"/>
  <c r="W227" i="2" s="1"/>
  <c r="BK228" i="2"/>
  <c r="BK227" i="2" s="1"/>
  <c r="N227" i="2" s="1"/>
  <c r="N100" i="2" s="1"/>
  <c r="N228" i="2"/>
  <c r="BI223" i="2"/>
  <c r="BH223" i="2"/>
  <c r="BG223" i="2"/>
  <c r="BF223" i="2"/>
  <c r="AA223" i="2"/>
  <c r="AA222" i="2" s="1"/>
  <c r="Y223" i="2"/>
  <c r="Y222" i="2" s="1"/>
  <c r="W223" i="2"/>
  <c r="W222" i="2" s="1"/>
  <c r="BK223" i="2"/>
  <c r="BK222" i="2" s="1"/>
  <c r="N222" i="2" s="1"/>
  <c r="N99" i="2" s="1"/>
  <c r="N223" i="2"/>
  <c r="BE223" i="2" s="1"/>
  <c r="BI221" i="2"/>
  <c r="BH221" i="2"/>
  <c r="BG221" i="2"/>
  <c r="BF221" i="2"/>
  <c r="AA221" i="2"/>
  <c r="Y221" i="2"/>
  <c r="W221" i="2"/>
  <c r="BK221" i="2"/>
  <c r="N221" i="2"/>
  <c r="BE221" i="2" s="1"/>
  <c r="BI220" i="2"/>
  <c r="BH220" i="2"/>
  <c r="BG220" i="2"/>
  <c r="BF220" i="2"/>
  <c r="AA220" i="2"/>
  <c r="Y220" i="2"/>
  <c r="W220" i="2"/>
  <c r="BK220" i="2"/>
  <c r="N220" i="2"/>
  <c r="BE220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BE217" i="2"/>
  <c r="AA217" i="2"/>
  <c r="Y217" i="2"/>
  <c r="W217" i="2"/>
  <c r="BK217" i="2"/>
  <c r="N217" i="2"/>
  <c r="BI216" i="2"/>
  <c r="BH216" i="2"/>
  <c r="BG216" i="2"/>
  <c r="BF216" i="2"/>
  <c r="AA216" i="2"/>
  <c r="Y216" i="2"/>
  <c r="W216" i="2"/>
  <c r="BK216" i="2"/>
  <c r="N216" i="2"/>
  <c r="BE216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 s="1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W209" i="2"/>
  <c r="BK209" i="2"/>
  <c r="N209" i="2"/>
  <c r="BE209" i="2" s="1"/>
  <c r="BI208" i="2"/>
  <c r="BH208" i="2"/>
  <c r="BG208" i="2"/>
  <c r="BF208" i="2"/>
  <c r="AA208" i="2"/>
  <c r="Y208" i="2"/>
  <c r="W208" i="2"/>
  <c r="BK208" i="2"/>
  <c r="N208" i="2"/>
  <c r="BE208" i="2" s="1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BE199" i="2"/>
  <c r="AA199" i="2"/>
  <c r="Y199" i="2"/>
  <c r="W199" i="2"/>
  <c r="BK199" i="2"/>
  <c r="N199" i="2"/>
  <c r="BI198" i="2"/>
  <c r="BH198" i="2"/>
  <c r="BG198" i="2"/>
  <c r="BF198" i="2"/>
  <c r="AA198" i="2"/>
  <c r="Y198" i="2"/>
  <c r="W198" i="2"/>
  <c r="BK198" i="2"/>
  <c r="N198" i="2"/>
  <c r="BE198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BK193" i="2" s="1"/>
  <c r="N193" i="2" s="1"/>
  <c r="N97" i="2" s="1"/>
  <c r="N194" i="2"/>
  <c r="BE194" i="2" s="1"/>
  <c r="BI191" i="2"/>
  <c r="BH191" i="2"/>
  <c r="BG191" i="2"/>
  <c r="BF191" i="2"/>
  <c r="AA191" i="2"/>
  <c r="AA190" i="2" s="1"/>
  <c r="Y191" i="2"/>
  <c r="Y190" i="2" s="1"/>
  <c r="W191" i="2"/>
  <c r="W190" i="2" s="1"/>
  <c r="BK191" i="2"/>
  <c r="N191" i="2"/>
  <c r="BE191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0" i="2"/>
  <c r="BH180" i="2"/>
  <c r="BG180" i="2"/>
  <c r="BF180" i="2"/>
  <c r="AA180" i="2"/>
  <c r="Y180" i="2"/>
  <c r="W180" i="2"/>
  <c r="W165" i="2" s="1"/>
  <c r="BK180" i="2"/>
  <c r="N180" i="2"/>
  <c r="BE180" i="2" s="1"/>
  <c r="BI172" i="2"/>
  <c r="BH172" i="2"/>
  <c r="BG172" i="2"/>
  <c r="BF172" i="2"/>
  <c r="AA172" i="2"/>
  <c r="Y172" i="2"/>
  <c r="Y165" i="2" s="1"/>
  <c r="W172" i="2"/>
  <c r="BK172" i="2"/>
  <c r="N172" i="2"/>
  <c r="BE172" i="2" s="1"/>
  <c r="BI166" i="2"/>
  <c r="BH166" i="2"/>
  <c r="BG166" i="2"/>
  <c r="BF166" i="2"/>
  <c r="BE166" i="2"/>
  <c r="AA166" i="2"/>
  <c r="Y166" i="2"/>
  <c r="W166" i="2"/>
  <c r="BK166" i="2"/>
  <c r="BK165" i="2" s="1"/>
  <c r="N165" i="2" s="1"/>
  <c r="N93" i="2" s="1"/>
  <c r="N166" i="2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7" i="2"/>
  <c r="BH157" i="2"/>
  <c r="BG157" i="2"/>
  <c r="BF157" i="2"/>
  <c r="AA157" i="2"/>
  <c r="Y157" i="2"/>
  <c r="W157" i="2"/>
  <c r="BK157" i="2"/>
  <c r="N157" i="2"/>
  <c r="BE157" i="2" s="1"/>
  <c r="BI143" i="2"/>
  <c r="BH143" i="2"/>
  <c r="BG143" i="2"/>
  <c r="BF143" i="2"/>
  <c r="BE143" i="2"/>
  <c r="AA143" i="2"/>
  <c r="Y143" i="2"/>
  <c r="W143" i="2"/>
  <c r="BK143" i="2"/>
  <c r="N143" i="2"/>
  <c r="BI138" i="2"/>
  <c r="BH138" i="2"/>
  <c r="BG138" i="2"/>
  <c r="BF138" i="2"/>
  <c r="AA138" i="2"/>
  <c r="Y138" i="2"/>
  <c r="Y137" i="2" s="1"/>
  <c r="W138" i="2"/>
  <c r="BK138" i="2"/>
  <c r="N138" i="2"/>
  <c r="BE138" i="2" s="1"/>
  <c r="BI132" i="2"/>
  <c r="BH132" i="2"/>
  <c r="BG132" i="2"/>
  <c r="BF132" i="2"/>
  <c r="AA132" i="2"/>
  <c r="AA131" i="2" s="1"/>
  <c r="Y132" i="2"/>
  <c r="Y131" i="2" s="1"/>
  <c r="W132" i="2"/>
  <c r="W131" i="2" s="1"/>
  <c r="BK132" i="2"/>
  <c r="N132" i="2"/>
  <c r="BE132" i="2" s="1"/>
  <c r="M125" i="2"/>
  <c r="F125" i="2"/>
  <c r="F123" i="2"/>
  <c r="F121" i="2"/>
  <c r="BI109" i="2"/>
  <c r="BH109" i="2"/>
  <c r="BG109" i="2"/>
  <c r="BF109" i="2"/>
  <c r="BI108" i="2"/>
  <c r="BH108" i="2"/>
  <c r="BG108" i="2"/>
  <c r="BF108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M84" i="2"/>
  <c r="F84" i="2"/>
  <c r="F82" i="2"/>
  <c r="F80" i="2"/>
  <c r="O22" i="2"/>
  <c r="E22" i="2"/>
  <c r="M126" i="2" s="1"/>
  <c r="O21" i="2"/>
  <c r="O16" i="2"/>
  <c r="E16" i="2"/>
  <c r="F126" i="2" s="1"/>
  <c r="O15" i="2"/>
  <c r="O10" i="2"/>
  <c r="F6" i="2"/>
  <c r="F78" i="2" s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C101" i="1"/>
  <c r="CH101" i="1"/>
  <c r="CB101" i="1"/>
  <c r="CG101" i="1"/>
  <c r="CA101" i="1"/>
  <c r="CF101" i="1"/>
  <c r="BZ101" i="1"/>
  <c r="CE101" i="1"/>
  <c r="CK100" i="1"/>
  <c r="CJ100" i="1"/>
  <c r="CI100" i="1"/>
  <c r="CH100" i="1"/>
  <c r="CG100" i="1"/>
  <c r="CF100" i="1"/>
  <c r="BZ100" i="1"/>
  <c r="CE100" i="1"/>
  <c r="AM83" i="1"/>
  <c r="L83" i="1"/>
  <c r="AM82" i="1"/>
  <c r="L82" i="1"/>
  <c r="AM80" i="1"/>
  <c r="L80" i="1"/>
  <c r="L78" i="1"/>
  <c r="L77" i="1"/>
  <c r="F78" i="7" l="1"/>
  <c r="Y533" i="3"/>
  <c r="W533" i="3"/>
  <c r="F78" i="4"/>
  <c r="H36" i="4"/>
  <c r="BC91" i="1" s="1"/>
  <c r="Y156" i="4"/>
  <c r="W197" i="2"/>
  <c r="AA430" i="3"/>
  <c r="W430" i="3"/>
  <c r="BK564" i="3"/>
  <c r="N564" i="3" s="1"/>
  <c r="N102" i="3" s="1"/>
  <c r="N121" i="7"/>
  <c r="N91" i="7" s="1"/>
  <c r="BK120" i="7"/>
  <c r="N120" i="7" s="1"/>
  <c r="N90" i="7" s="1"/>
  <c r="F132" i="3"/>
  <c r="F85" i="3"/>
  <c r="AA137" i="2"/>
  <c r="H35" i="3"/>
  <c r="BB90" i="1" s="1"/>
  <c r="H34" i="2"/>
  <c r="BA89" i="1" s="1"/>
  <c r="BK137" i="2"/>
  <c r="N137" i="2" s="1"/>
  <c r="N92" i="2" s="1"/>
  <c r="AA165" i="2"/>
  <c r="AA197" i="2"/>
  <c r="Y230" i="2"/>
  <c r="H36" i="3"/>
  <c r="BC90" i="1" s="1"/>
  <c r="W137" i="3"/>
  <c r="Y137" i="3"/>
  <c r="Y136" i="3" s="1"/>
  <c r="BK430" i="3"/>
  <c r="N430" i="3" s="1"/>
  <c r="N95" i="3" s="1"/>
  <c r="Y430" i="3"/>
  <c r="AA133" i="4"/>
  <c r="M85" i="5"/>
  <c r="W159" i="5"/>
  <c r="AA159" i="5"/>
  <c r="AA176" i="5"/>
  <c r="H34" i="6"/>
  <c r="BA93" i="1" s="1"/>
  <c r="M34" i="8"/>
  <c r="AW95" i="1" s="1"/>
  <c r="F116" i="8"/>
  <c r="H36" i="9"/>
  <c r="BC97" i="1" s="1"/>
  <c r="BC96" i="1" s="1"/>
  <c r="AY96" i="1" s="1"/>
  <c r="Y126" i="9"/>
  <c r="Y123" i="9" s="1"/>
  <c r="Y122" i="9" s="1"/>
  <c r="W126" i="9"/>
  <c r="H27" i="11"/>
  <c r="H53" i="11"/>
  <c r="F61" i="10"/>
  <c r="B71" i="10" s="1"/>
  <c r="Y177" i="3"/>
  <c r="AA503" i="3"/>
  <c r="W503" i="3"/>
  <c r="W512" i="3"/>
  <c r="AA533" i="3"/>
  <c r="BK546" i="3"/>
  <c r="N546" i="3" s="1"/>
  <c r="N101" i="3" s="1"/>
  <c r="Y564" i="3"/>
  <c r="BK156" i="4"/>
  <c r="N156" i="4" s="1"/>
  <c r="N95" i="4" s="1"/>
  <c r="M34" i="5"/>
  <c r="AW92" i="1" s="1"/>
  <c r="BK130" i="5"/>
  <c r="N130" i="5" s="1"/>
  <c r="N92" i="5" s="1"/>
  <c r="Y136" i="5"/>
  <c r="W136" i="5"/>
  <c r="W135" i="5" s="1"/>
  <c r="BK150" i="5"/>
  <c r="N150" i="5" s="1"/>
  <c r="N95" i="5" s="1"/>
  <c r="Y159" i="5"/>
  <c r="H35" i="6"/>
  <c r="BB93" i="1" s="1"/>
  <c r="F78" i="9"/>
  <c r="H37" i="9"/>
  <c r="BD97" i="1" s="1"/>
  <c r="BD96" i="1" s="1"/>
  <c r="W132" i="9"/>
  <c r="W131" i="9" s="1"/>
  <c r="H24" i="11"/>
  <c r="H49" i="11"/>
  <c r="Y169" i="3"/>
  <c r="BK169" i="3"/>
  <c r="N169" i="3" s="1"/>
  <c r="N93" i="3" s="1"/>
  <c r="AA177" i="3"/>
  <c r="H37" i="2"/>
  <c r="BD89" i="1" s="1"/>
  <c r="BK184" i="2"/>
  <c r="N184" i="2" s="1"/>
  <c r="N94" i="2" s="1"/>
  <c r="W184" i="2"/>
  <c r="W193" i="2"/>
  <c r="AA169" i="3"/>
  <c r="Y512" i="3"/>
  <c r="Y586" i="3"/>
  <c r="H35" i="4"/>
  <c r="BB91" i="1" s="1"/>
  <c r="BK133" i="4"/>
  <c r="BK132" i="4" s="1"/>
  <c r="N132" i="4" s="1"/>
  <c r="N92" i="4" s="1"/>
  <c r="W156" i="4"/>
  <c r="W176" i="4"/>
  <c r="H35" i="5"/>
  <c r="BB92" i="1" s="1"/>
  <c r="W130" i="5"/>
  <c r="W127" i="5" s="1"/>
  <c r="AA130" i="5"/>
  <c r="F78" i="6"/>
  <c r="W122" i="6"/>
  <c r="W136" i="6"/>
  <c r="AA136" i="6"/>
  <c r="H36" i="7"/>
  <c r="BC94" i="1" s="1"/>
  <c r="H34" i="9"/>
  <c r="BA97" i="1" s="1"/>
  <c r="BA96" i="1" s="1"/>
  <c r="AW96" i="1" s="1"/>
  <c r="H19" i="11"/>
  <c r="H72" i="11" s="1"/>
  <c r="H41" i="11"/>
  <c r="BK131" i="9"/>
  <c r="N131" i="9" s="1"/>
  <c r="N93" i="9" s="1"/>
  <c r="N132" i="9"/>
  <c r="N94" i="9" s="1"/>
  <c r="BK120" i="8"/>
  <c r="N121" i="8"/>
  <c r="N91" i="8" s="1"/>
  <c r="W125" i="4"/>
  <c r="AU91" i="1" s="1"/>
  <c r="W132" i="4"/>
  <c r="W136" i="3"/>
  <c r="W192" i="2"/>
  <c r="W126" i="5"/>
  <c r="AU92" i="1" s="1"/>
  <c r="M123" i="2"/>
  <c r="M82" i="2"/>
  <c r="H34" i="4"/>
  <c r="BA91" i="1" s="1"/>
  <c r="M34" i="4"/>
  <c r="AW91" i="1" s="1"/>
  <c r="M119" i="4"/>
  <c r="M82" i="4"/>
  <c r="H34" i="7"/>
  <c r="BA94" i="1" s="1"/>
  <c r="M34" i="7"/>
  <c r="AW94" i="1" s="1"/>
  <c r="M116" i="7"/>
  <c r="M85" i="7"/>
  <c r="F109" i="8"/>
  <c r="F78" i="8"/>
  <c r="F119" i="9"/>
  <c r="F85" i="9"/>
  <c r="AA127" i="5"/>
  <c r="Y197" i="2"/>
  <c r="Y192" i="2" s="1"/>
  <c r="F125" i="3"/>
  <c r="BK137" i="3"/>
  <c r="W564" i="3"/>
  <c r="H37" i="4"/>
  <c r="BD91" i="1" s="1"/>
  <c r="F85" i="5"/>
  <c r="H34" i="5"/>
  <c r="BA92" i="1" s="1"/>
  <c r="H35" i="9"/>
  <c r="BB97" i="1" s="1"/>
  <c r="BB96" i="1" s="1"/>
  <c r="AX96" i="1" s="1"/>
  <c r="H36" i="2"/>
  <c r="BC89" i="1" s="1"/>
  <c r="Y184" i="2"/>
  <c r="BK130" i="2"/>
  <c r="AA137" i="3"/>
  <c r="W169" i="3"/>
  <c r="BK512" i="3"/>
  <c r="Y546" i="3"/>
  <c r="Y511" i="3" s="1"/>
  <c r="W586" i="3"/>
  <c r="N584" i="3"/>
  <c r="N105" i="3" s="1"/>
  <c r="BK127" i="4"/>
  <c r="AA156" i="4"/>
  <c r="AA132" i="4" s="1"/>
  <c r="H37" i="5"/>
  <c r="BD92" i="1" s="1"/>
  <c r="BK136" i="5"/>
  <c r="Y150" i="5"/>
  <c r="Y135" i="5" s="1"/>
  <c r="BK176" i="5"/>
  <c r="N176" i="5" s="1"/>
  <c r="N98" i="5" s="1"/>
  <c r="H36" i="6"/>
  <c r="BC93" i="1" s="1"/>
  <c r="BK122" i="6"/>
  <c r="M34" i="6"/>
  <c r="AW93" i="1" s="1"/>
  <c r="H37" i="7"/>
  <c r="BD94" i="1" s="1"/>
  <c r="M82" i="8"/>
  <c r="H35" i="8"/>
  <c r="BB95" i="1" s="1"/>
  <c r="M34" i="9"/>
  <c r="AW97" i="1" s="1"/>
  <c r="BK126" i="9"/>
  <c r="M129" i="3"/>
  <c r="M82" i="3"/>
  <c r="M114" i="6"/>
  <c r="M82" i="6"/>
  <c r="F116" i="7"/>
  <c r="F85" i="7"/>
  <c r="H34" i="3"/>
  <c r="BA90" i="1" s="1"/>
  <c r="BA88" i="1" s="1"/>
  <c r="M34" i="3"/>
  <c r="AW90" i="1" s="1"/>
  <c r="M119" i="9"/>
  <c r="M85" i="9"/>
  <c r="Y130" i="2"/>
  <c r="M34" i="2"/>
  <c r="AW89" i="1" s="1"/>
  <c r="Y132" i="4"/>
  <c r="AA184" i="2"/>
  <c r="AA130" i="2" s="1"/>
  <c r="AA193" i="2"/>
  <c r="W177" i="3"/>
  <c r="Y503" i="3"/>
  <c r="H37" i="6"/>
  <c r="BD93" i="1" s="1"/>
  <c r="F119" i="2"/>
  <c r="H35" i="2"/>
  <c r="BB89" i="1" s="1"/>
  <c r="W137" i="2"/>
  <c r="W130" i="2" s="1"/>
  <c r="W129" i="2" s="1"/>
  <c r="AU89" i="1" s="1"/>
  <c r="BK197" i="2"/>
  <c r="N197" i="2" s="1"/>
  <c r="N98" i="2" s="1"/>
  <c r="BK230" i="2"/>
  <c r="N230" i="2" s="1"/>
  <c r="N101" i="2" s="1"/>
  <c r="BK503" i="3"/>
  <c r="N503" i="3" s="1"/>
  <c r="N96" i="3" s="1"/>
  <c r="AA512" i="3"/>
  <c r="AA511" i="3" s="1"/>
  <c r="BK533" i="3"/>
  <c r="N533" i="3" s="1"/>
  <c r="N100" i="3" s="1"/>
  <c r="W546" i="3"/>
  <c r="AA127" i="4"/>
  <c r="AA126" i="4" s="1"/>
  <c r="Y176" i="4"/>
  <c r="H36" i="5"/>
  <c r="BC92" i="1" s="1"/>
  <c r="BK127" i="5"/>
  <c r="Y130" i="5"/>
  <c r="Y127" i="5" s="1"/>
  <c r="AA136" i="5"/>
  <c r="AA135" i="5" s="1"/>
  <c r="N128" i="5"/>
  <c r="N91" i="5" s="1"/>
  <c r="AA122" i="6"/>
  <c r="AA121" i="6" s="1"/>
  <c r="AA120" i="6" s="1"/>
  <c r="W123" i="9"/>
  <c r="W122" i="9" s="1"/>
  <c r="AU97" i="1" s="1"/>
  <c r="AU96" i="1" s="1"/>
  <c r="AA126" i="9"/>
  <c r="AA123" i="9" s="1"/>
  <c r="AA122" i="9" s="1"/>
  <c r="M85" i="2"/>
  <c r="M85" i="3"/>
  <c r="M82" i="7"/>
  <c r="M82" i="9"/>
  <c r="F85" i="2"/>
  <c r="F85" i="4"/>
  <c r="F78" i="5"/>
  <c r="F85" i="6"/>
  <c r="Y135" i="3" l="1"/>
  <c r="N133" i="4"/>
  <c r="N93" i="4" s="1"/>
  <c r="W121" i="6"/>
  <c r="W120" i="6" s="1"/>
  <c r="AU93" i="1" s="1"/>
  <c r="Y129" i="2"/>
  <c r="BK119" i="7"/>
  <c r="N119" i="7" s="1"/>
  <c r="N89" i="7" s="1"/>
  <c r="AA125" i="4"/>
  <c r="BB88" i="1"/>
  <c r="Y125" i="4"/>
  <c r="W511" i="3"/>
  <c r="AA192" i="2"/>
  <c r="AA136" i="3"/>
  <c r="AA135" i="3" s="1"/>
  <c r="BD88" i="1"/>
  <c r="BD87" i="1" s="1"/>
  <c r="W35" i="1" s="1"/>
  <c r="BK192" i="2"/>
  <c r="N192" i="2" s="1"/>
  <c r="N96" i="2" s="1"/>
  <c r="N127" i="5"/>
  <c r="N90" i="5" s="1"/>
  <c r="BK121" i="6"/>
  <c r="N122" i="6"/>
  <c r="N91" i="6" s="1"/>
  <c r="N136" i="5"/>
  <c r="N94" i="5" s="1"/>
  <c r="BK135" i="5"/>
  <c r="N135" i="5" s="1"/>
  <c r="N93" i="5" s="1"/>
  <c r="BA87" i="1"/>
  <c r="AW88" i="1"/>
  <c r="N127" i="4"/>
  <c r="N91" i="4" s="1"/>
  <c r="BK126" i="4"/>
  <c r="N512" i="3"/>
  <c r="N99" i="3" s="1"/>
  <c r="BK511" i="3"/>
  <c r="N511" i="3" s="1"/>
  <c r="N98" i="3" s="1"/>
  <c r="N137" i="3"/>
  <c r="N91" i="3" s="1"/>
  <c r="BK136" i="3"/>
  <c r="BK119" i="8"/>
  <c r="N119" i="8" s="1"/>
  <c r="N89" i="8" s="1"/>
  <c r="N120" i="8"/>
  <c r="N90" i="8" s="1"/>
  <c r="AA126" i="5"/>
  <c r="N98" i="7"/>
  <c r="BE98" i="7" s="1"/>
  <c r="N96" i="7"/>
  <c r="BE96" i="7" s="1"/>
  <c r="N94" i="7"/>
  <c r="N97" i="7"/>
  <c r="BE97" i="7" s="1"/>
  <c r="M28" i="7"/>
  <c r="N99" i="7"/>
  <c r="BE99" i="7" s="1"/>
  <c r="N95" i="7"/>
  <c r="BE95" i="7" s="1"/>
  <c r="AX88" i="1"/>
  <c r="BB87" i="1"/>
  <c r="N126" i="9"/>
  <c r="N92" i="9" s="1"/>
  <c r="BK123" i="9"/>
  <c r="BK129" i="2"/>
  <c r="N129" i="2" s="1"/>
  <c r="N89" i="2" s="1"/>
  <c r="N130" i="2"/>
  <c r="N90" i="2" s="1"/>
  <c r="AA129" i="2"/>
  <c r="W135" i="3"/>
  <c r="AU90" i="1" s="1"/>
  <c r="AU88" i="1" s="1"/>
  <c r="AU87" i="1" s="1"/>
  <c r="Y126" i="5"/>
  <c r="BC88" i="1"/>
  <c r="BK122" i="9" l="1"/>
  <c r="N122" i="9" s="1"/>
  <c r="N89" i="9" s="1"/>
  <c r="N123" i="9"/>
  <c r="N90" i="9" s="1"/>
  <c r="N136" i="3"/>
  <c r="N90" i="3" s="1"/>
  <c r="BK135" i="3"/>
  <c r="N135" i="3" s="1"/>
  <c r="N89" i="3" s="1"/>
  <c r="N126" i="4"/>
  <c r="N90" i="4" s="1"/>
  <c r="BK125" i="4"/>
  <c r="N125" i="4" s="1"/>
  <c r="N89" i="4" s="1"/>
  <c r="BK126" i="5"/>
  <c r="N126" i="5" s="1"/>
  <c r="N89" i="5" s="1"/>
  <c r="N93" i="7"/>
  <c r="BE94" i="7"/>
  <c r="N108" i="2"/>
  <c r="BE108" i="2" s="1"/>
  <c r="N106" i="2"/>
  <c r="BE106" i="2" s="1"/>
  <c r="N104" i="2"/>
  <c r="M28" i="2"/>
  <c r="N109" i="2"/>
  <c r="BE109" i="2" s="1"/>
  <c r="N105" i="2"/>
  <c r="BE105" i="2" s="1"/>
  <c r="N107" i="2"/>
  <c r="BE107" i="2" s="1"/>
  <c r="BC87" i="1"/>
  <c r="AY88" i="1"/>
  <c r="W33" i="1"/>
  <c r="AX87" i="1"/>
  <c r="N99" i="8"/>
  <c r="BE99" i="8" s="1"/>
  <c r="N97" i="8"/>
  <c r="BE97" i="8" s="1"/>
  <c r="N95" i="8"/>
  <c r="BE95" i="8" s="1"/>
  <c r="M28" i="8"/>
  <c r="N96" i="8"/>
  <c r="BE96" i="8" s="1"/>
  <c r="N94" i="8"/>
  <c r="N98" i="8"/>
  <c r="BE98" i="8" s="1"/>
  <c r="W32" i="1"/>
  <c r="AW87" i="1"/>
  <c r="AK32" i="1" s="1"/>
  <c r="N121" i="6"/>
  <c r="N90" i="6" s="1"/>
  <c r="BK120" i="6"/>
  <c r="N120" i="6" s="1"/>
  <c r="N89" i="6" s="1"/>
  <c r="N99" i="6" l="1"/>
  <c r="BE99" i="6" s="1"/>
  <c r="N97" i="6"/>
  <c r="BE97" i="6" s="1"/>
  <c r="N95" i="6"/>
  <c r="N98" i="6"/>
  <c r="BE98" i="6" s="1"/>
  <c r="M28" i="6"/>
  <c r="N100" i="6"/>
  <c r="BE100" i="6" s="1"/>
  <c r="N96" i="6"/>
  <c r="BE96" i="6" s="1"/>
  <c r="M33" i="7"/>
  <c r="AV94" i="1" s="1"/>
  <c r="AT94" i="1" s="1"/>
  <c r="H33" i="7"/>
  <c r="AZ94" i="1" s="1"/>
  <c r="W34" i="1"/>
  <c r="AY87" i="1"/>
  <c r="H41" i="2"/>
  <c r="N104" i="4"/>
  <c r="BE104" i="4" s="1"/>
  <c r="N102" i="4"/>
  <c r="BE102" i="4" s="1"/>
  <c r="N100" i="4"/>
  <c r="N103" i="4"/>
  <c r="BE103" i="4" s="1"/>
  <c r="M28" i="4"/>
  <c r="N105" i="4"/>
  <c r="BE105" i="4" s="1"/>
  <c r="N101" i="4"/>
  <c r="BE101" i="4" s="1"/>
  <c r="N93" i="8"/>
  <c r="BE94" i="8"/>
  <c r="N106" i="5"/>
  <c r="BE106" i="5" s="1"/>
  <c r="N104" i="5"/>
  <c r="BE104" i="5" s="1"/>
  <c r="N102" i="5"/>
  <c r="BE102" i="5" s="1"/>
  <c r="M28" i="5"/>
  <c r="N105" i="5"/>
  <c r="BE105" i="5" s="1"/>
  <c r="N101" i="5"/>
  <c r="N103" i="5"/>
  <c r="BE103" i="5" s="1"/>
  <c r="N101" i="9"/>
  <c r="BE101" i="9" s="1"/>
  <c r="N99" i="9"/>
  <c r="BE99" i="9" s="1"/>
  <c r="N97" i="9"/>
  <c r="N100" i="9"/>
  <c r="BE100" i="9" s="1"/>
  <c r="M28" i="9"/>
  <c r="N102" i="9"/>
  <c r="BE102" i="9" s="1"/>
  <c r="N98" i="9"/>
  <c r="BE98" i="9" s="1"/>
  <c r="N103" i="2"/>
  <c r="BE104" i="2"/>
  <c r="M29" i="7"/>
  <c r="L101" i="7"/>
  <c r="N114" i="3"/>
  <c r="BE114" i="3" s="1"/>
  <c r="N112" i="3"/>
  <c r="BE112" i="3" s="1"/>
  <c r="N110" i="3"/>
  <c r="N115" i="3"/>
  <c r="BE115" i="3" s="1"/>
  <c r="N111" i="3"/>
  <c r="BE111" i="3" s="1"/>
  <c r="M28" i="3"/>
  <c r="N113" i="3"/>
  <c r="BE113" i="3" s="1"/>
  <c r="N99" i="4" l="1"/>
  <c r="BE100" i="4"/>
  <c r="M29" i="2"/>
  <c r="L111" i="2"/>
  <c r="N100" i="5"/>
  <c r="BE101" i="5"/>
  <c r="M29" i="8"/>
  <c r="L101" i="8"/>
  <c r="N94" i="6"/>
  <c r="BE95" i="6"/>
  <c r="H41" i="6"/>
  <c r="H33" i="2"/>
  <c r="AZ89" i="1" s="1"/>
  <c r="M33" i="2"/>
  <c r="AV89" i="1" s="1"/>
  <c r="AT89" i="1" s="1"/>
  <c r="H41" i="3"/>
  <c r="N109" i="3"/>
  <c r="BE110" i="3"/>
  <c r="AS94" i="1"/>
  <c r="M31" i="7"/>
  <c r="N96" i="9"/>
  <c r="BE97" i="9"/>
  <c r="H41" i="5"/>
  <c r="H33" i="8"/>
  <c r="AZ95" i="1" s="1"/>
  <c r="M33" i="8"/>
  <c r="AV95" i="1" s="1"/>
  <c r="AT95" i="1" s="1"/>
  <c r="H41" i="4"/>
  <c r="M29" i="9" l="1"/>
  <c r="L104" i="9"/>
  <c r="M29" i="3"/>
  <c r="L117" i="3"/>
  <c r="M29" i="6"/>
  <c r="L102" i="6"/>
  <c r="H33" i="9"/>
  <c r="AZ97" i="1" s="1"/>
  <c r="AZ96" i="1" s="1"/>
  <c r="AV96" i="1" s="1"/>
  <c r="AT96" i="1" s="1"/>
  <c r="M33" i="9"/>
  <c r="AV97" i="1" s="1"/>
  <c r="AT97" i="1" s="1"/>
  <c r="H33" i="3"/>
  <c r="AZ90" i="1" s="1"/>
  <c r="M33" i="3"/>
  <c r="AV90" i="1" s="1"/>
  <c r="AT90" i="1" s="1"/>
  <c r="M33" i="6"/>
  <c r="AV93" i="1" s="1"/>
  <c r="AT93" i="1" s="1"/>
  <c r="H33" i="6"/>
  <c r="AZ93" i="1" s="1"/>
  <c r="H33" i="4"/>
  <c r="AZ91" i="1" s="1"/>
  <c r="M33" i="4"/>
  <c r="AV91" i="1" s="1"/>
  <c r="AT91" i="1" s="1"/>
  <c r="AS95" i="1"/>
  <c r="M31" i="8"/>
  <c r="AS89" i="1"/>
  <c r="M31" i="2"/>
  <c r="M29" i="5"/>
  <c r="L108" i="5"/>
  <c r="M29" i="4"/>
  <c r="L107" i="4"/>
  <c r="M33" i="5"/>
  <c r="AV92" i="1" s="1"/>
  <c r="AT92" i="1" s="1"/>
  <c r="H33" i="5"/>
  <c r="AZ92" i="1" s="1"/>
  <c r="L39" i="7"/>
  <c r="AG94" i="1"/>
  <c r="AN94" i="1" s="1"/>
  <c r="AZ88" i="1" l="1"/>
  <c r="AV88" i="1" s="1"/>
  <c r="AT88" i="1" s="1"/>
  <c r="AZ87" i="1"/>
  <c r="AS91" i="1"/>
  <c r="M31" i="4"/>
  <c r="AS92" i="1"/>
  <c r="M31" i="5"/>
  <c r="AS90" i="1"/>
  <c r="M31" i="3"/>
  <c r="AS88" i="1"/>
  <c r="AS87" i="1" s="1"/>
  <c r="AS93" i="1"/>
  <c r="M31" i="6"/>
  <c r="AS97" i="1"/>
  <c r="AS96" i="1" s="1"/>
  <c r="M31" i="9"/>
  <c r="AG89" i="1"/>
  <c r="N41" i="2"/>
  <c r="L39" i="2"/>
  <c r="AG95" i="1"/>
  <c r="AN95" i="1" s="1"/>
  <c r="L39" i="8"/>
  <c r="L39" i="9" l="1"/>
  <c r="AG97" i="1"/>
  <c r="AV87" i="1"/>
  <c r="AG92" i="1"/>
  <c r="AN92" i="1" s="1"/>
  <c r="L39" i="5"/>
  <c r="N41" i="5"/>
  <c r="AN89" i="1"/>
  <c r="AG93" i="1"/>
  <c r="AN93" i="1" s="1"/>
  <c r="N41" i="6"/>
  <c r="L39" i="6"/>
  <c r="N41" i="3"/>
  <c r="L39" i="3"/>
  <c r="AG90" i="1"/>
  <c r="AN90" i="1" s="1"/>
  <c r="N41" i="4"/>
  <c r="AG91" i="1"/>
  <c r="AN91" i="1" s="1"/>
  <c r="L39" i="4"/>
  <c r="AN97" i="1" l="1"/>
  <c r="AG96" i="1"/>
  <c r="AN96" i="1" s="1"/>
  <c r="AT87" i="1"/>
  <c r="AG88" i="1"/>
  <c r="AG87" i="1" l="1"/>
  <c r="AN88" i="1"/>
  <c r="AK26" i="1" l="1"/>
  <c r="AG103" i="1"/>
  <c r="AG102" i="1"/>
  <c r="AG101" i="1"/>
  <c r="AG100" i="1"/>
  <c r="AN87" i="1"/>
  <c r="AG99" i="1" l="1"/>
  <c r="CD100" i="1"/>
  <c r="AV100" i="1"/>
  <c r="BY100" i="1" s="1"/>
  <c r="CD103" i="1"/>
  <c r="AV103" i="1"/>
  <c r="BY103" i="1" s="1"/>
  <c r="CD102" i="1"/>
  <c r="AV102" i="1"/>
  <c r="BY102" i="1" s="1"/>
  <c r="AV101" i="1"/>
  <c r="BY101" i="1" s="1"/>
  <c r="CD101" i="1"/>
  <c r="AN102" i="1" l="1"/>
  <c r="AN100" i="1"/>
  <c r="AK27" i="1"/>
  <c r="AK29" i="1" s="1"/>
  <c r="AK37" i="1" s="1"/>
  <c r="AG105" i="1"/>
  <c r="AK31" i="1"/>
  <c r="AN101" i="1"/>
  <c r="AN103" i="1"/>
  <c r="W31" i="1"/>
  <c r="AN99" i="1" l="1"/>
  <c r="AN105" i="1" s="1"/>
</calcChain>
</file>

<file path=xl/sharedStrings.xml><?xml version="1.0" encoding="utf-8"?>
<sst xmlns="http://schemas.openxmlformats.org/spreadsheetml/2006/main" count="8893" uniqueCount="1347">
  <si>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</si>
  <si>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</si>
  <si>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</si>
  <si>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</si>
  <si>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</si>
  <si>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</si>
  <si>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</si>
  <si>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</si>
  <si>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</si>
  <si>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</si>
  <si>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</si>
  <si>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</si>
  <si>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</si>
  <si>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</si>
  <si>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</si>
  <si>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</si>
  <si>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</si>
  <si>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2015162l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</si>
  <si>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</si>
  <si>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</si>
  <si>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Členění - OÚ Dětřichov s výměnou výplní otvorů</t>
  </si>
  <si>
    <t>0,1</t>
  </si>
  <si>
    <t>JKSO:</t>
  </si>
  <si>
    <t/>
  </si>
  <si>
    <t>CC-CZ:</t>
  </si>
  <si>
    <t>1</t>
  </si>
  <si>
    <t>Místo:</t>
  </si>
  <si>
    <t>Dětřichov, 464 01  Frýdlant</t>
  </si>
  <si>
    <t>Datum:</t>
  </si>
  <si>
    <t>31. 1. 2017</t>
  </si>
  <si>
    <t>Objednatel:</t>
  </si>
  <si>
    <t>IČ:</t>
  </si>
  <si>
    <t>Obec Dětřichov</t>
  </si>
  <si>
    <t>DIČ:</t>
  </si>
  <si>
    <t>Zhotovitel:</t>
  </si>
  <si>
    <t>Vyplň údaj</t>
  </si>
  <si>
    <t>Projektant:</t>
  </si>
  <si>
    <t>Ing. Lubomír Mužák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</si>
  <si>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</si>
  <si>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</si>
  <si>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</si>
  <si>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</si>
  <si>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</si>
  <si>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</si>
  <si>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</si>
  <si>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</si>
  <si>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</si>
  <si>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</si>
  <si>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</si>
  <si>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</si>
  <si>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</si>
  <si>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</si>
  <si>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</si>
  <si>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</si>
  <si>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</si>
  <si>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</si>
  <si>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</si>
  <si>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</si>
  <si>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</si>
  <si>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</si>
  <si>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</si>
  <si>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</si>
  <si>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</si>
  <si>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</si>
  <si>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</si>
  <si>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</si>
  <si>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</si>
  <si>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</si>
  <si>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</si>
  <si>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</si>
  <si>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</si>
  <si>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</si>
  <si>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</si>
  <si>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</si>
  <si>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</si>
  <si>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</si>
  <si>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</si>
  <si>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</si>
  <si>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</si>
  <si>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</si>
  <si>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</si>
  <si>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</si>
  <si>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</si>
  <si>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</si>
  <si>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{726c5eb5-c7c4-43a2-ad5f-244675faf957}</t>
  </si>
  <si>
    <t>{00000000-0000-0000-0000-000000000000}</t>
  </si>
  <si>
    <t>001</t>
  </si>
  <si>
    <t>Členění dle PD</t>
  </si>
  <si>
    <t>{0ccb7f81-ef4e-455f-81aa-20cae507e8a6}</t>
  </si>
  <si>
    <t>/</t>
  </si>
  <si>
    <t>003</t>
  </si>
  <si>
    <t>Okna Zateplení objektu OÚ Dětřichov bez kanalizace s úpravou ploch</t>
  </si>
  <si>
    <t>2</t>
  </si>
  <si>
    <t>{911ba223-1fc0-446d-84ca-a31d66d4432e}</t>
  </si>
  <si>
    <t>004</t>
  </si>
  <si>
    <t>Fasáda objektu OÚ Dětřichov bez kanalizace s úpravou ploch</t>
  </si>
  <si>
    <t>{6dbaee5b-9de2-456c-bcbd-2058793f8157}</t>
  </si>
  <si>
    <t>005a</t>
  </si>
  <si>
    <t>Střecha S 1 objektu OÚ Dětřichov bez kanalizace s úpravou ploch</t>
  </si>
  <si>
    <t>{e32309df-e1db-4cf0-801c-8ac8fba7c217}</t>
  </si>
  <si>
    <t>005b</t>
  </si>
  <si>
    <t>Střecha S 3 objektu OÚ Dětřichov bez kanalizace s úpravou ploch</t>
  </si>
  <si>
    <t>{7472aeab-28da-4341-b168-ca8d062c0481}</t>
  </si>
  <si>
    <t>006</t>
  </si>
  <si>
    <t>Strop objektu OÚ Dětřichov bez kanalizace s úpravou ploch</t>
  </si>
  <si>
    <t>{e7881285-8f03-4258-995b-37c6c17dd69d}</t>
  </si>
  <si>
    <t>007</t>
  </si>
  <si>
    <t>Topení</t>
  </si>
  <si>
    <t>{da715d5d-436b-46af-b2e1-47b4746491a0}</t>
  </si>
  <si>
    <t>008</t>
  </si>
  <si>
    <t>Elektroinstalace</t>
  </si>
  <si>
    <t>{4a3144d7-c655-4180-b9b0-6fc667160fd3}</t>
  </si>
  <si>
    <t>002</t>
  </si>
  <si>
    <t>Dodatek - demontáž a likvidace azbestových prvků</t>
  </si>
  <si>
    <t>{f3b63d10-1c39-4c15-9186-6e8bddcc1dd4}</t>
  </si>
  <si>
    <t>002a</t>
  </si>
  <si>
    <t>Demontáž a likvidace azbestových prvků</t>
  </si>
  <si>
    <t>{8ef2bacf-1f4c-493c-9020-94145b68e598}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</si>
  <si>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</si>
  <si>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</si>
  <si>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</si>
  <si>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</si>
  <si>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</si>
  <si>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</si>
  <si>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</si>
  <si>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</si>
  <si>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</si>
  <si>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</si>
  <si>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</si>
  <si>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</si>
  <si>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</si>
  <si>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</si>
  <si>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</si>
  <si>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</si>
  <si>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001 - Členění dle PD</t>
  </si>
  <si>
    <t>Část:</t>
  </si>
  <si>
    <t>003 - Okna Zateplení objektu OÚ Dětřichov bez kanalizace s úpravou ploch</t>
  </si>
  <si>
    <t>Náklady z rozpočtu</t>
  </si>
  <si>
    <t>MJ 1</t>
  </si>
  <si>
    <t>[m2]:</t>
  </si>
  <si>
    <t>ZRN/MJ 1:</t>
  </si>
  <si>
    <t>Rozpočet/MJ 1:</t>
  </si>
  <si>
    <t>MJ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</si>
  <si>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</si>
  <si>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</si>
  <si>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</si>
  <si>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</si>
  <si>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</si>
  <si>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</si>
  <si>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</si>
  <si>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</si>
  <si>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</si>
  <si>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</si>
  <si>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</si>
  <si>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</si>
  <si>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</si>
  <si>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</si>
  <si>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</si>
  <si>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</si>
  <si>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HZS - Hodinové zúčtovací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</si>
  <si>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</si>
  <si>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</si>
  <si>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</si>
  <si>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</si>
  <si>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</si>
  <si>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</si>
  <si>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</si>
  <si>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</si>
  <si>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</si>
  <si>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</si>
  <si>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</si>
  <si>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</si>
  <si>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</si>
  <si>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</si>
  <si>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</si>
  <si>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</si>
  <si>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</si>
  <si>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</si>
  <si>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</si>
  <si>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</si>
  <si>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</si>
  <si>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</si>
  <si>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</si>
  <si>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</si>
  <si>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319202321</t>
  </si>
  <si>
    <t>Vyrovnání nerovného povrchu zdiva tl do 80 mm přizděním</t>
  </si>
  <si>
    <t>m2</t>
  </si>
  <si>
    <t>4</t>
  </si>
  <si>
    <t>2058682099</t>
  </si>
  <si>
    <t>"ostění a nadpraží - dorovnání po vybouraných dvojitých oknech"</t>
  </si>
  <si>
    <t>VV</t>
  </si>
  <si>
    <t>22*(1,2+2*1,5)*0,21</t>
  </si>
  <si>
    <t>5*(0,8+2*1,5)*0,08</t>
  </si>
  <si>
    <t>Součet</t>
  </si>
  <si>
    <t>612325302</t>
  </si>
  <si>
    <t>Vápenocementová štuková omítka ostění nebo nadpraží</t>
  </si>
  <si>
    <t>513415410</t>
  </si>
  <si>
    <t>"ostění a nadpraží - po vybouraných dvojitých oknech"</t>
  </si>
  <si>
    <t>22*(1,2+2*1,5)*(0,21+0,05)</t>
  </si>
  <si>
    <t>5*(0,8+2*1,5)*(0,08+0,06)</t>
  </si>
  <si>
    <t>3</t>
  </si>
  <si>
    <t>619995001</t>
  </si>
  <si>
    <t>Začištění omítek kolem oken, dveří, podlah nebo obkladů</t>
  </si>
  <si>
    <t>m</t>
  </si>
  <si>
    <t>-2047440888</t>
  </si>
  <si>
    <t>"O/01+O/02"</t>
  </si>
  <si>
    <t>24*(1,19+2*1,46)</t>
  </si>
  <si>
    <t xml:space="preserve">"O/03" </t>
  </si>
  <si>
    <t>5*(0,72+2*1,351)</t>
  </si>
  <si>
    <t>"O/04"</t>
  </si>
  <si>
    <t>2*(0,875+2*1,5)</t>
  </si>
  <si>
    <t>"O/05"</t>
  </si>
  <si>
    <t>2*(1+2*1,46)</t>
  </si>
  <si>
    <t xml:space="preserve">"O/06" </t>
  </si>
  <si>
    <t>2*(0,4+2*0,95)</t>
  </si>
  <si>
    <t>"O/08"</t>
  </si>
  <si>
    <t>0,6+2*1,97</t>
  </si>
  <si>
    <t>631351101</t>
  </si>
  <si>
    <t>Zřízení bednění rýh a hran v podlahách</t>
  </si>
  <si>
    <t>-1225353688</t>
  </si>
  <si>
    <t>22*1,2*0,1</t>
  </si>
  <si>
    <t>5</t>
  </si>
  <si>
    <t>631351102</t>
  </si>
  <si>
    <t>Odstranění bednění rýh a hran v podlahách</t>
  </si>
  <si>
    <t>-448969714</t>
  </si>
  <si>
    <t>6</t>
  </si>
  <si>
    <t>632450124</t>
  </si>
  <si>
    <t>Vyrovnávací cementový potěr tl do 50 mm ze suchých směsí provedený v pásu</t>
  </si>
  <si>
    <t>-1334001848</t>
  </si>
  <si>
    <t>"vyrovnání podkladu pod parapety u oken"</t>
  </si>
  <si>
    <t>22*1,2*0,21</t>
  </si>
  <si>
    <t>5*0,8*0,08</t>
  </si>
  <si>
    <t>7</t>
  </si>
  <si>
    <t>968062354</t>
  </si>
  <si>
    <t>Vybourání dřevěných rámů oken dvojitých včetně křídel pl do 1 m2</t>
  </si>
  <si>
    <t>1106076670</t>
  </si>
  <si>
    <t>5*0,72*1,351</t>
  </si>
  <si>
    <t>2*0,4*0,95</t>
  </si>
  <si>
    <t>8</t>
  </si>
  <si>
    <t>968062355</t>
  </si>
  <si>
    <t>Vybourání dřevěných rámů oken dvojitých včetně křídel pl do 2 m2</t>
  </si>
  <si>
    <t>65881685</t>
  </si>
  <si>
    <t>(3+12+2+7)*1,19*1,46</t>
  </si>
  <si>
    <t>2*0,875*1,5</t>
  </si>
  <si>
    <t>2*1*1,46</t>
  </si>
  <si>
    <t>9</t>
  </si>
  <si>
    <t>968062455</t>
  </si>
  <si>
    <t>Vybourání dřevěných dveřních zárubní pl do 2 m2</t>
  </si>
  <si>
    <t>-647410852</t>
  </si>
  <si>
    <t>"O/02" 1,15*1,95</t>
  </si>
  <si>
    <t>"O/08" 0,6*1,97</t>
  </si>
  <si>
    <t>10</t>
  </si>
  <si>
    <t>997013112</t>
  </si>
  <si>
    <t>Vnitrostaveništní doprava suti a vybouraných hmot pro budovy v do 9 m s použitím mechanizace</t>
  </si>
  <si>
    <t>t</t>
  </si>
  <si>
    <t>83806281</t>
  </si>
  <si>
    <t>11</t>
  </si>
  <si>
    <t>997013501</t>
  </si>
  <si>
    <t>Odvoz suti a vybouraných hmot na skládku nebo meziskládku do 1 km se složením</t>
  </si>
  <si>
    <t>-275770676</t>
  </si>
  <si>
    <t>12</t>
  </si>
  <si>
    <t>997013509</t>
  </si>
  <si>
    <t>Příplatek k odvozu suti a vybouraných hmot na skládku ZKD 1 km přes 1 km</t>
  </si>
  <si>
    <t>128401646</t>
  </si>
  <si>
    <t>13</t>
  </si>
  <si>
    <t>99701380x</t>
  </si>
  <si>
    <t>Poplatek za uložení stavebního odpadu na skládce (skládkovné) s možností recyklace - beton, zdivo, omítky apod.</t>
  </si>
  <si>
    <t>-357520531</t>
  </si>
  <si>
    <t>14</t>
  </si>
  <si>
    <t>99701383x</t>
  </si>
  <si>
    <t>Poplatek za uložení stavebního odpadu na skládce (skládkovné) ostatního - izolace, dřevo apod.</t>
  </si>
  <si>
    <t>1107480334</t>
  </si>
  <si>
    <t>998011002</t>
  </si>
  <si>
    <t>Přesun hmot pro budovy zděné v do 12 m</t>
  </si>
  <si>
    <t>2094935269</t>
  </si>
  <si>
    <t>16</t>
  </si>
  <si>
    <t>76262112x</t>
  </si>
  <si>
    <t>D+M dveří tesařských jednokřídlových vč. tesařské zárubně 1150x1950 mm, dle specifikace PD, ozn. O/07</t>
  </si>
  <si>
    <t>kpl</t>
  </si>
  <si>
    <t>609165666</t>
  </si>
  <si>
    <t>17</t>
  </si>
  <si>
    <t>76262113x</t>
  </si>
  <si>
    <t>D+M dveří venkovních jednokřídlových vč. dřevěného rámu a těsnění 600x1970 mm, dle specifikace PD, ozn. O/08</t>
  </si>
  <si>
    <t>-1652273637</t>
  </si>
  <si>
    <t>18</t>
  </si>
  <si>
    <t>998762102</t>
  </si>
  <si>
    <t>Přesun hmot tonážní pro kce tesařské v objektech v do 12 m</t>
  </si>
  <si>
    <t>-80145882</t>
  </si>
  <si>
    <t>19</t>
  </si>
  <si>
    <t>766441812</t>
  </si>
  <si>
    <t>Demontáž parapetních desek dřevěných nebo plastových šířky přes 30 cm délky do 1,0 m</t>
  </si>
  <si>
    <t>kus</t>
  </si>
  <si>
    <t>-1618464892</t>
  </si>
  <si>
    <t>20</t>
  </si>
  <si>
    <t>766441821</t>
  </si>
  <si>
    <t>Demontáž parapetních desek dřevěných nebo plastových šířky do 30 cm délky přes 1,0 m</t>
  </si>
  <si>
    <t>-5229453</t>
  </si>
  <si>
    <t>766622131</t>
  </si>
  <si>
    <t>Montáž plastových oken plochy přes 1 m2 otevíravých výšky do 1,5 m s rámem do zdiva</t>
  </si>
  <si>
    <t>996127849</t>
  </si>
  <si>
    <t>22</t>
  </si>
  <si>
    <t>M</t>
  </si>
  <si>
    <t>61130501x</t>
  </si>
  <si>
    <t>okno plastové bílé dvoudílné s dovnitř otevíravými a výklopným křídlem 1110x1460 mm vč.vnitřního parapetu a příslušenství - dle specifikace PD, ozn. O/01</t>
  </si>
  <si>
    <t>32</t>
  </si>
  <si>
    <t>-1953257785</t>
  </si>
  <si>
    <t>23</t>
  </si>
  <si>
    <t>61130502x</t>
  </si>
  <si>
    <t>okno plastové bílé dvoudílné s dovnitř otevíravými a výklopným křídlem 1110x1460 mm, bezp.tř. 3, vč.vnitřního parapetu a příslušenství - dle specifikace PD, ozn. O/02</t>
  </si>
  <si>
    <t>756686131</t>
  </si>
  <si>
    <t>24</t>
  </si>
  <si>
    <t>61130504x</t>
  </si>
  <si>
    <t>okno plastové bílé dvoudílné s dovnitř otevíravými a výklopným křídlem 875x1500 mm, vč. vnitřního parapetu a příslušenství - dle specifikace PD, ozn. O/04</t>
  </si>
  <si>
    <t>1758415095</t>
  </si>
  <si>
    <t>25</t>
  </si>
  <si>
    <t>61130505x</t>
  </si>
  <si>
    <t>okno plastové bílé dvoudílné s dovnitř otevíravými a výklopným křídlem 1000x1460 mm, vč. vnitřního parapetu a příslušenství - dle specifikace PD, ozn. O/05</t>
  </si>
  <si>
    <t>-1110596954</t>
  </si>
  <si>
    <t>26</t>
  </si>
  <si>
    <t>766622216</t>
  </si>
  <si>
    <t>Montáž plastových oken plochy do 1 m2 otevíravých s rámem do zdiva</t>
  </si>
  <si>
    <t>632010421</t>
  </si>
  <si>
    <t>"O/03" 3+2</t>
  </si>
  <si>
    <t>"O/06" 2</t>
  </si>
  <si>
    <t>27</t>
  </si>
  <si>
    <t>61130503x</t>
  </si>
  <si>
    <t>okno plastové bílé jednodílné s dovnitř otevíravým a výklopným křídlem 600x1351 mm, vč. vnitřního parapetu a příslušenství - dle specifikace PD, ozn. O/03</t>
  </si>
  <si>
    <t>-1527831641</t>
  </si>
  <si>
    <t>28</t>
  </si>
  <si>
    <t>61130506x</t>
  </si>
  <si>
    <t>okno plastové bílé jednodílné s dovnitř otevíravým a výklopným křídlem 400x950 mm, vč. vnitřního parapetu a příslušenství - dle specifikace PD, ozn. O/06</t>
  </si>
  <si>
    <t>1624387089</t>
  </si>
  <si>
    <t>29</t>
  </si>
  <si>
    <t>76662921x</t>
  </si>
  <si>
    <t>D+M folie pro utěsnění interiérové i exteriérové strany připojovací spáry oken a dveří</t>
  </si>
  <si>
    <t>-880517994</t>
  </si>
  <si>
    <t>135,94+36,71</t>
  </si>
  <si>
    <t>30</t>
  </si>
  <si>
    <t>76662922x</t>
  </si>
  <si>
    <t>D+M nosné podložky 40x40 mm pod okenní otvory - tepelná izolace na polyuretanové bázi z tvrdé pěny</t>
  </si>
  <si>
    <t>-1933878100</t>
  </si>
  <si>
    <t>31</t>
  </si>
  <si>
    <t>998766102</t>
  </si>
  <si>
    <t>Přesun hmot tonážní pro konstrukce truhlářské v objektech v do 12 m</t>
  </si>
  <si>
    <t>970134969</t>
  </si>
  <si>
    <t>76766212x</t>
  </si>
  <si>
    <t>Demontáž mříží pevných přivařených</t>
  </si>
  <si>
    <t>1446545385</t>
  </si>
  <si>
    <t>7*1,19*1,46</t>
  </si>
  <si>
    <t>3*0,72*1,351</t>
  </si>
  <si>
    <t>33</t>
  </si>
  <si>
    <t>784221101</t>
  </si>
  <si>
    <t>Dvojnásobné bílé malby  ze směsí za sucha dobře otěruvzdorných v místnostech do 3,80 m</t>
  </si>
  <si>
    <t>-1332323948</t>
  </si>
  <si>
    <t>"opravy maleb po výměně oken" 50</t>
  </si>
  <si>
    <t>34</t>
  </si>
  <si>
    <t>HZS1301</t>
  </si>
  <si>
    <t>Hodinová zúčtovací sazba zedník</t>
  </si>
  <si>
    <t>hod</t>
  </si>
  <si>
    <t>512</t>
  </si>
  <si>
    <t>1389782284</t>
  </si>
  <si>
    <t>"ostatní nespecifikované stavební práce a přípomoce" 10</t>
  </si>
  <si>
    <t>35</t>
  </si>
  <si>
    <t>00013010x</t>
  </si>
  <si>
    <t>přímý materiál do předchozí položky (odhad 1.000,- Kč)</t>
  </si>
  <si>
    <t>Kč</t>
  </si>
  <si>
    <t>-1235432157</t>
  </si>
  <si>
    <t>VP - Vícepráce</t>
  </si>
  <si>
    <t>PN</t>
  </si>
  <si>
    <t>004 - Fasáda objektu OÚ Dětřichov bez kanalizace s úpravou ploch</t>
  </si>
  <si>
    <t xml:space="preserve">    1 - Zemní práce</t>
  </si>
  <si>
    <t xml:space="preserve">    4 - Vodorovné konstrukce</t>
  </si>
  <si>
    <t xml:space="preserve">    5 - Komunikace pozemní</t>
  </si>
  <si>
    <t xml:space="preserve">    711 - Izolace proti vodě, vlhkosti a plynům</t>
  </si>
  <si>
    <t xml:space="preserve">    713 - Izolace tepelné</t>
  </si>
  <si>
    <t xml:space="preserve">    764 - Konstrukce klempířské</t>
  </si>
  <si>
    <t>M - Práce a dodávky M</t>
  </si>
  <si>
    <t xml:space="preserve">    21-M - Elektromontáže</t>
  </si>
  <si>
    <t>OST - Ostatní</t>
  </si>
  <si>
    <t>113106121</t>
  </si>
  <si>
    <t>Rozebrání dlažeb komunikací pro pěší z betonových nebo kamenných dlaždic</t>
  </si>
  <si>
    <t>972685186</t>
  </si>
  <si>
    <t>"dlaždice" 5</t>
  </si>
  <si>
    <t>"příkopové tvárnice" 10*0,8</t>
  </si>
  <si>
    <t>113106123</t>
  </si>
  <si>
    <t>Rozebrání dlažeb komunikací pro pěší ze zámkových dlaždic</t>
  </si>
  <si>
    <t>-1072102593</t>
  </si>
  <si>
    <t>"u zadního vchodu" 3</t>
  </si>
  <si>
    <t>113107131</t>
  </si>
  <si>
    <t>Odstranění podkladu pl do 50 m2 z betonu prostého tl 150 mm</t>
  </si>
  <si>
    <t>275414499</t>
  </si>
  <si>
    <t>"kolem části objektu" 20</t>
  </si>
  <si>
    <t>132212101</t>
  </si>
  <si>
    <t>Hloubení rýh š do 600 mm ručním nebo pneum nářadím v soudržných horninách tř. 3</t>
  </si>
  <si>
    <t>m3</t>
  </si>
  <si>
    <t>1185170611</t>
  </si>
  <si>
    <t>"kolem objektu, uvažovaná.šířka 0,6 m, hl. 1,0 m</t>
  </si>
  <si>
    <t>(15,325+17,22+15,175+8,795+3,125)*0,6*1</t>
  </si>
  <si>
    <t>(2*7,685+8,175)*0,6*1</t>
  </si>
  <si>
    <t>132212109</t>
  </si>
  <si>
    <t>Příplatek za lepivost u hloubení rýh š do 600 mm ručním nebo pneum nářadím v hornině tř. 3</t>
  </si>
  <si>
    <t>260424532</t>
  </si>
  <si>
    <t>"odhad 50%"</t>
  </si>
  <si>
    <t>49,911*50/100</t>
  </si>
  <si>
    <t>162701105</t>
  </si>
  <si>
    <t>Vodorovné přemístění do 10000 m výkopku/sypaniny z horniny tř. 1 až 4</t>
  </si>
  <si>
    <t>241342283</t>
  </si>
  <si>
    <t xml:space="preserve">"přebytečný výkopek" </t>
  </si>
  <si>
    <t>49,911-15</t>
  </si>
  <si>
    <t>162701109</t>
  </si>
  <si>
    <t>Příplatek k vodorovnému přemístění výkopku/sypaniny z horniny tř. 1 až 4 ZKD 1000 m přes 10000 m</t>
  </si>
  <si>
    <t>2074136262</t>
  </si>
  <si>
    <t>34,911*5</t>
  </si>
  <si>
    <t>167101101</t>
  </si>
  <si>
    <t>Nakládání výkopku z hornin tř. 1 až 4 do 100 m3</t>
  </si>
  <si>
    <t>-2068067623</t>
  </si>
  <si>
    <t>"přebytečný výkopek" 34,911</t>
  </si>
  <si>
    <t>171201201</t>
  </si>
  <si>
    <t>Uložení sypaniny na skládky</t>
  </si>
  <si>
    <t>1177979004</t>
  </si>
  <si>
    <t>171201211</t>
  </si>
  <si>
    <t>Poplatek za uložení odpadu ze sypaniny na skládce (skládkovné)</t>
  </si>
  <si>
    <t>-1472580181</t>
  </si>
  <si>
    <t>174101102</t>
  </si>
  <si>
    <t>Zásyp v uzavřených prostorech sypaninou se zhutněním</t>
  </si>
  <si>
    <t>1656856997</t>
  </si>
  <si>
    <t>"zpětný zásyp kolem objektu" 15</t>
  </si>
  <si>
    <t>434191423</t>
  </si>
  <si>
    <t>Osazení schodišťových stupňů kamenných pemrlovaných na desku</t>
  </si>
  <si>
    <t>268395045</t>
  </si>
  <si>
    <t>"přeložení schodiště u zadního vchodu"</t>
  </si>
  <si>
    <t>3*1,5</t>
  </si>
  <si>
    <t>564831111</t>
  </si>
  <si>
    <t>Podklad ze štěrkodrtě ŠD tl 100 mm</t>
  </si>
  <si>
    <t>-1713574195</t>
  </si>
  <si>
    <t>"pod okapový chodník a betonové plochy"</t>
  </si>
  <si>
    <t>(2*(17,02+1+22,86)-8)*0,4+10</t>
  </si>
  <si>
    <t>581114113</t>
  </si>
  <si>
    <t>Kryt z betonu komunikace pro pěší tl 100 mm</t>
  </si>
  <si>
    <t>615547192</t>
  </si>
  <si>
    <t>"dobetonování ploch před vchodem a vjezdem" 10</t>
  </si>
  <si>
    <t>596211110</t>
  </si>
  <si>
    <t>Kladení zámkové dlažby komunikací pro pěší tl 60 mm skupiny A pl do 50 m2</t>
  </si>
  <si>
    <t>-989634362</t>
  </si>
  <si>
    <t>"zpětné zadláždění u zadního vchodu" 3</t>
  </si>
  <si>
    <t>612142001</t>
  </si>
  <si>
    <t>Potažení vnitřních stěn sklovláknitým pletivem vtlačeným do tenkovrstvé hmoty</t>
  </si>
  <si>
    <t>833916883</t>
  </si>
  <si>
    <t>"kotelna na EPS" 14,200</t>
  </si>
  <si>
    <t>612211031x</t>
  </si>
  <si>
    <t>Montáž kontaktního zateplení vnitřních stěn z polystyrénových desek tl do 160 mm</t>
  </si>
  <si>
    <t>-1411103816</t>
  </si>
  <si>
    <t>"půda" 26,85</t>
  </si>
  <si>
    <t>28376043x</t>
  </si>
  <si>
    <t xml:space="preserve">deska fasádní polystyrénová EPS 70 F šedá tl. 150 mm (lambda=0,033 W/mK) </t>
  </si>
  <si>
    <t>-527710783</t>
  </si>
  <si>
    <t>612212051x</t>
  </si>
  <si>
    <t>Montáž kontaktního zateplení vnitřního ostění hl. špalety do 400 mm z polystyrenu tl do 40 mm</t>
  </si>
  <si>
    <t>-574614077</t>
  </si>
  <si>
    <t>"půda"</t>
  </si>
  <si>
    <t>283760310</t>
  </si>
  <si>
    <t>deska fasádní polystyrénová EPS 70 F šedá tl. 30 mm (lambda=0,033 W/mK)</t>
  </si>
  <si>
    <t>-1094975239</t>
  </si>
  <si>
    <t>612311131</t>
  </si>
  <si>
    <t>Potažení vnitřních stěn vápenným štukem tloušťky do 3 mm</t>
  </si>
  <si>
    <t>1942752349</t>
  </si>
  <si>
    <t xml:space="preserve">"kotelna na EPS" </t>
  </si>
  <si>
    <t>14,2</t>
  </si>
  <si>
    <t>"půda na vnitřní KZS"</t>
  </si>
  <si>
    <t>26,85+1,41</t>
  </si>
  <si>
    <t>622131121</t>
  </si>
  <si>
    <t>Penetrace akrylát-silikon vnějších stěn nanášená ručně</t>
  </si>
  <si>
    <t>-1462009416</t>
  </si>
  <si>
    <t>"příprava podkladu před lepením desek vč.podkladu z OSB desek a soklu"</t>
  </si>
  <si>
    <t>510+35</t>
  </si>
  <si>
    <t>622135002</t>
  </si>
  <si>
    <t>Vyrovnání podkladu vnějších stěn maltou cementovou tl do 10 mm</t>
  </si>
  <si>
    <t>-1003206076</t>
  </si>
  <si>
    <t>"před izolací soklu pod terénem - odhad 50% plochy"</t>
  </si>
  <si>
    <t>(59,64+23,545)*50/100</t>
  </si>
  <si>
    <t>622135011</t>
  </si>
  <si>
    <t>Vyrovnání podkladu vnějších stěn tmelem tl do 2 mm</t>
  </si>
  <si>
    <t>1458152429</t>
  </si>
  <si>
    <t>"vyrovnání podkladu před lepením desek tl. do 3 mm - odhad 50% plochy"</t>
  </si>
  <si>
    <t>510*50/100</t>
  </si>
  <si>
    <t>622135095</t>
  </si>
  <si>
    <t>Příplatek k vyrovnání vnějších stěn tmelem za každý dalších 1 mm tl</t>
  </si>
  <si>
    <t>605310499</t>
  </si>
  <si>
    <t>"vyrovnání podkladu před lepením desek tl. do 3 mm - odhad 50%"</t>
  </si>
  <si>
    <t>622211011</t>
  </si>
  <si>
    <t>Montáž kontaktního zateplení vnějších stěn z polystyrénových desek tl do 80 mm</t>
  </si>
  <si>
    <t>743963555</t>
  </si>
  <si>
    <t>"izolace soklu nad terénem, tl. 50 mm"</t>
  </si>
  <si>
    <t>"sokl severozápadní"</t>
  </si>
  <si>
    <t>(8,4-0,9-3,05)*1,2</t>
  </si>
  <si>
    <t xml:space="preserve">"sokl severovýchodní" </t>
  </si>
  <si>
    <t>8,175*1,5</t>
  </si>
  <si>
    <t>"sokl jihovýchodní"</t>
  </si>
  <si>
    <t>(7,685-0,95)*1,3</t>
  </si>
  <si>
    <t>28376366x</t>
  </si>
  <si>
    <t>polystyren extrudovaný tl. 50 mm</t>
  </si>
  <si>
    <t>-1586136319</t>
  </si>
  <si>
    <t>622211021</t>
  </si>
  <si>
    <t>Montáž kontaktního zateplení vnějších stěn z polystyrénových desek tl do 120 mm</t>
  </si>
  <si>
    <t>-971743750</t>
  </si>
  <si>
    <t>"izolace přístavku, EPS tl. 100 mm"</t>
  </si>
  <si>
    <t>"severozápadní"</t>
  </si>
  <si>
    <t>8,5*2,5</t>
  </si>
  <si>
    <t>-0,9*1,05-3,05*2</t>
  </si>
  <si>
    <t xml:space="preserve">"severovýchodní" </t>
  </si>
  <si>
    <t>6,155*2,483</t>
  </si>
  <si>
    <t>1,875*(1,43+2,483)/2</t>
  </si>
  <si>
    <t>(6,155+1,875)/2*2,5</t>
  </si>
  <si>
    <t>"jihovýchodní"</t>
  </si>
  <si>
    <t>7,685*1,43</t>
  </si>
  <si>
    <t>-0,95*0,675</t>
  </si>
  <si>
    <t>Mezisoučet</t>
  </si>
  <si>
    <t>"izolace soklu nad terénem, xps tl. 100 mm"</t>
  </si>
  <si>
    <t>3,45*1,05+11,01*0,8</t>
  </si>
  <si>
    <t>"sokl jihozápadní"</t>
  </si>
  <si>
    <t>7,5*0,4+7,5*0,3</t>
  </si>
  <si>
    <t>7,5*0,975</t>
  </si>
  <si>
    <t>10,99*0,6+4,2*1,05</t>
  </si>
  <si>
    <t>"sokl v kůlně"</t>
  </si>
  <si>
    <t>3,125*1,5</t>
  </si>
  <si>
    <t>28376037x</t>
  </si>
  <si>
    <t xml:space="preserve">deska fasádní polystyrénová EPS 70 F šedá tl. 100 mm (lambda=0,033 W/mK) </t>
  </si>
  <si>
    <t>69264843</t>
  </si>
  <si>
    <t>28376372x</t>
  </si>
  <si>
    <t>polystyren extrudovaný tl. 100 mm</t>
  </si>
  <si>
    <t>-398427942</t>
  </si>
  <si>
    <t>622211031</t>
  </si>
  <si>
    <t>Montáž kontaktního zateplení vnějších stěn z polystyrénových desek tl do 160 mm</t>
  </si>
  <si>
    <t>1288469690</t>
  </si>
  <si>
    <t>"jihozápadní"</t>
  </si>
  <si>
    <t>17,02*7,125</t>
  </si>
  <si>
    <t>-1,342*2,55</t>
  </si>
  <si>
    <t>-9*1,19*1,46</t>
  </si>
  <si>
    <t>10,99*7,125</t>
  </si>
  <si>
    <t>(10,99+4,5)/2*3,15</t>
  </si>
  <si>
    <t>(14,46-10,99)*2,3</t>
  </si>
  <si>
    <t>-4*1,19*1,46</t>
  </si>
  <si>
    <t>-2*1*1,46</t>
  </si>
  <si>
    <t>-2*0,875*1,5</t>
  </si>
  <si>
    <t>"severovýchodní"</t>
  </si>
  <si>
    <t>(3,75*2,6)/2</t>
  </si>
  <si>
    <t>-6,155*2,483</t>
  </si>
  <si>
    <t>-(6,155*3,417)/2</t>
  </si>
  <si>
    <t>-1,77*1,65</t>
  </si>
  <si>
    <t>-0,8*1,65</t>
  </si>
  <si>
    <t>-3*1,19*1,46</t>
  </si>
  <si>
    <t>-2*0,4*0,95</t>
  </si>
  <si>
    <t>"minus zóna miner.vata" -5</t>
  </si>
  <si>
    <t>4,25*7,125</t>
  </si>
  <si>
    <t>-8*1,19*1,46</t>
  </si>
  <si>
    <t>-5*0,72*1,351</t>
  </si>
  <si>
    <t>"zdivo v kůlně"</t>
  </si>
  <si>
    <t>3,07*1,875</t>
  </si>
  <si>
    <t>161650055</t>
  </si>
  <si>
    <t>622212001</t>
  </si>
  <si>
    <t>Montáž kontaktního zateplení vnějšího ostění hl. špalety do 200 mm z polystyrenu tl do 40 mm</t>
  </si>
  <si>
    <t>-270653228</t>
  </si>
  <si>
    <t>(3+12+2+7)*(1,19+2*1,46)</t>
  </si>
  <si>
    <t>843725221</t>
  </si>
  <si>
    <t>135,94*0,17*1,05</t>
  </si>
  <si>
    <t>62221200x</t>
  </si>
  <si>
    <t>Montáž kontaktního zateplení vnějšího parapetu hl. špalety do 200 mm z polystyrenu tl do 40 mm</t>
  </si>
  <si>
    <t>1564025739</t>
  </si>
  <si>
    <t>(3+12+2+7)*1,19</t>
  </si>
  <si>
    <t>5*0,72</t>
  </si>
  <si>
    <t>2*0,875</t>
  </si>
  <si>
    <t>2*1</t>
  </si>
  <si>
    <t>2*0,4</t>
  </si>
  <si>
    <t>36</t>
  </si>
  <si>
    <t>516834659</t>
  </si>
  <si>
    <t>36,71*0,17*1,05</t>
  </si>
  <si>
    <t>37</t>
  </si>
  <si>
    <t>622221031</t>
  </si>
  <si>
    <t>Montáž kontaktního zateplení vnějších stěn z minerální vlny s podélnou orientací vláken tl do 160 mm</t>
  </si>
  <si>
    <t>1987371419</t>
  </si>
  <si>
    <t>"zóna zateplní minerální vatou" 5</t>
  </si>
  <si>
    <t>38</t>
  </si>
  <si>
    <t>63151538x</t>
  </si>
  <si>
    <t>deska minerální izolační tl. 150 mm</t>
  </si>
  <si>
    <t>-2140849948</t>
  </si>
  <si>
    <t>39</t>
  </si>
  <si>
    <t>622251101</t>
  </si>
  <si>
    <t>Příplatek k cenám kontaktního zateplení stěn za použití tepelněizolačních zátek z polystyrenu</t>
  </si>
  <si>
    <t>-414899859</t>
  </si>
  <si>
    <t>26,359+94,229+405,502</t>
  </si>
  <si>
    <t>40</t>
  </si>
  <si>
    <t>622251105</t>
  </si>
  <si>
    <t>Příplatek k cenám kontaktního zateplení stěn za použití tepelněizolačních zátek z minerální vlny</t>
  </si>
  <si>
    <t>1180035453</t>
  </si>
  <si>
    <t>41</t>
  </si>
  <si>
    <t>622251201</t>
  </si>
  <si>
    <t>Příplatek k cenám kontaktního zateplení za použití disperzní (organické) armovací hmoty stěrkování</t>
  </si>
  <si>
    <t>-1312889044</t>
  </si>
  <si>
    <t>"sokl" 67,045</t>
  </si>
  <si>
    <t>42</t>
  </si>
  <si>
    <t>622252001</t>
  </si>
  <si>
    <t>Montáž zakládacích soklových lišt kontaktního zateplení</t>
  </si>
  <si>
    <t>-646631867</t>
  </si>
  <si>
    <t>"vč.dodávky těsnícího pásku"</t>
  </si>
  <si>
    <t>"pro tl. izolantu 150 mm"</t>
  </si>
  <si>
    <t>14,46+17,02-1,342+10,99+8,945-0,9+4,25</t>
  </si>
  <si>
    <t>"pro tl. izolantu 100 mm"</t>
  </si>
  <si>
    <t>8,5-3,05+0,1+8,125+7,7-0,95</t>
  </si>
  <si>
    <t>43</t>
  </si>
  <si>
    <t>590516520</t>
  </si>
  <si>
    <t>lišta soklová Al s okapničkou, zakládací U 15 cm, 0,95/200 cm</t>
  </si>
  <si>
    <t>-1701087767</t>
  </si>
  <si>
    <t>44</t>
  </si>
  <si>
    <t>590516470</t>
  </si>
  <si>
    <t>lišta soklová Al s okapničkou, zakládací U 10 cm, 0,95/200 cm</t>
  </si>
  <si>
    <t>1481134002</t>
  </si>
  <si>
    <t>45</t>
  </si>
  <si>
    <t>622252002</t>
  </si>
  <si>
    <t>Montáž ostatních lišt kontaktního zateplení</t>
  </si>
  <si>
    <t>953349525</t>
  </si>
  <si>
    <t>"připojovací apu lišty" 135,94</t>
  </si>
  <si>
    <t>"parapetní" 36,71</t>
  </si>
  <si>
    <t>"nadpraží" 36,71</t>
  </si>
  <si>
    <t>"rohové" 250</t>
  </si>
  <si>
    <t>46</t>
  </si>
  <si>
    <t>590514750</t>
  </si>
  <si>
    <t>profil okenní začišťovací s tkaninou -Thermospoj 6 mm/2,4 m</t>
  </si>
  <si>
    <t>-1390861049</t>
  </si>
  <si>
    <t>47</t>
  </si>
  <si>
    <t>590514840</t>
  </si>
  <si>
    <t>lišta rohová PVC 10/10 cm s tkaninou bal. 2,5 m</t>
  </si>
  <si>
    <t>-665525267</t>
  </si>
  <si>
    <t>48</t>
  </si>
  <si>
    <t>590515120</t>
  </si>
  <si>
    <t>profil parapetní - Thermospoj LPE plast 2 m</t>
  </si>
  <si>
    <t>-1062891386</t>
  </si>
  <si>
    <t>49</t>
  </si>
  <si>
    <t>59051510x</t>
  </si>
  <si>
    <t>profil nadokenní - rohová lišta s okapničkou</t>
  </si>
  <si>
    <t>-235638422</t>
  </si>
  <si>
    <t>50</t>
  </si>
  <si>
    <t>622325102</t>
  </si>
  <si>
    <t>Oprava vnější vápenné nebo vápenocementové hladké omítky složitosti 1 stěn v rozsahu do 30%</t>
  </si>
  <si>
    <t>2079923189</t>
  </si>
  <si>
    <t>"příprava podkladu - vyspravení poškozených míst stávající omítky vč.soklu - předpoklad 30%" 510</t>
  </si>
  <si>
    <t>51</t>
  </si>
  <si>
    <t>622511111</t>
  </si>
  <si>
    <t>Tenkovrstvá akrylátová mozaiková střednězrnná omítka včetně penetrace vnějších stěn</t>
  </si>
  <si>
    <t>-180621413</t>
  </si>
  <si>
    <t>52</t>
  </si>
  <si>
    <t>622531021</t>
  </si>
  <si>
    <t>Tenkovrstvá silikonová zrnitá omítka tl. 2,0 mm včetně penetrace vnějších stěn</t>
  </si>
  <si>
    <t>-691340067</t>
  </si>
  <si>
    <t>405,502+5+135,94*0,32</t>
  </si>
  <si>
    <t>53,543</t>
  </si>
  <si>
    <t>53</t>
  </si>
  <si>
    <t>62262101x</t>
  </si>
  <si>
    <t>D+M fasádních profilů vč.povrchové úpravy - hlavní římsa se zubořezem</t>
  </si>
  <si>
    <t>-24287578</t>
  </si>
  <si>
    <t>"jihozápadní" 17,5</t>
  </si>
  <si>
    <t>"severovýchodní" 17,5-3,75</t>
  </si>
  <si>
    <t>54</t>
  </si>
  <si>
    <t>62262102x</t>
  </si>
  <si>
    <t xml:space="preserve">D+M fasádních profilů vč.povrchové úpravy - patrová římsa </t>
  </si>
  <si>
    <t>126792294</t>
  </si>
  <si>
    <t xml:space="preserve">"jihozápadní vč.rámečku pro státní znak" </t>
  </si>
  <si>
    <t>17,5-1,3+2*(1,3+1,3)</t>
  </si>
  <si>
    <t>4+17,5-4,65</t>
  </si>
  <si>
    <t>"severozápadní vč.šikmých říms ve štítu"</t>
  </si>
  <si>
    <t>2*11,5+2*4,5+4,25</t>
  </si>
  <si>
    <t>"jihovýchodní vč.šikmých říms ve štítu"</t>
  </si>
  <si>
    <t>2*11,5+2*4,5+4,25+2*4,25</t>
  </si>
  <si>
    <t>55</t>
  </si>
  <si>
    <t>62262103x</t>
  </si>
  <si>
    <t xml:space="preserve">D+M fasádních profilů vč.povrchové úpravy - podokenní římsa </t>
  </si>
  <si>
    <t>271725219</t>
  </si>
  <si>
    <t xml:space="preserve">"jihozápadní" </t>
  </si>
  <si>
    <t>9*1,5</t>
  </si>
  <si>
    <t>3*1,5+1,6</t>
  </si>
  <si>
    <t>6*1,5+2*1,25</t>
  </si>
  <si>
    <t>8*1,5+5*1</t>
  </si>
  <si>
    <t>56</t>
  </si>
  <si>
    <t>62262104x</t>
  </si>
  <si>
    <t>D+M fasádních profilů vč.povrchové úpravy - šambrány oken vč.klenáku</t>
  </si>
  <si>
    <t>1246022037</t>
  </si>
  <si>
    <t>9*(1,5+2*1,46)</t>
  </si>
  <si>
    <t>3*(1,5+2*1,46)+2*(0,8+2*0,95)</t>
  </si>
  <si>
    <t>6*(1,5+2*1,46)+2*(1,25+2*1,5)</t>
  </si>
  <si>
    <t>8*(1,5+2*1,46)+5*(1+2*1,351)</t>
  </si>
  <si>
    <t>57</t>
  </si>
  <si>
    <t>62262105x</t>
  </si>
  <si>
    <t>D+M fasádních profilů vč.povrchové úpravy - vstupní portál hlavních dveří (jihozápadní)</t>
  </si>
  <si>
    <t>323163810</t>
  </si>
  <si>
    <t>58</t>
  </si>
  <si>
    <t>62262106x</t>
  </si>
  <si>
    <t>D+M fasádních profilů vč.povrchové úpravy - vstupní portál vč.klenáku zadních dveří (severovýchodní)</t>
  </si>
  <si>
    <t>424714157</t>
  </si>
  <si>
    <t>59</t>
  </si>
  <si>
    <t>62262108x</t>
  </si>
  <si>
    <t>D+M fasádních plošných profilů vč.povrchové úpravy - nárožní bosáž</t>
  </si>
  <si>
    <t>-1976946208</t>
  </si>
  <si>
    <t>5*7,232*2*0,5</t>
  </si>
  <si>
    <t>2*2,578*2*0,5</t>
  </si>
  <si>
    <t>1,43*2*0,5</t>
  </si>
  <si>
    <t>60</t>
  </si>
  <si>
    <t>623131121</t>
  </si>
  <si>
    <t>Penetrace akrylát-silikon vnějších pilířů nebo sloupů nanášená ručně</t>
  </si>
  <si>
    <t>-279160132</t>
  </si>
  <si>
    <t xml:space="preserve">"komín" </t>
  </si>
  <si>
    <t>3*0,6*3,5</t>
  </si>
  <si>
    <t>61</t>
  </si>
  <si>
    <t>623142001</t>
  </si>
  <si>
    <t>Potažení vnějších pilířů nebo sloupů sklovláknitým pletivem vtlačeným do tenkovrstvé hmoty</t>
  </si>
  <si>
    <t>723822730</t>
  </si>
  <si>
    <t>"komín"</t>
  </si>
  <si>
    <t>62</t>
  </si>
  <si>
    <t>623531021</t>
  </si>
  <si>
    <t>Tenkovrstvá silikonová zrnitá omítka tl. 2,0 mm včetně penetrace vnějších pilířů nebo sloupů</t>
  </si>
  <si>
    <t>521110413</t>
  </si>
  <si>
    <t>63</t>
  </si>
  <si>
    <t>628195001</t>
  </si>
  <si>
    <t>Očištění zdiva nebo betonu zdí a valů před započetím oprav ručně</t>
  </si>
  <si>
    <t>-481571609</t>
  </si>
  <si>
    <t>"před izolací soklu pod terénem"</t>
  </si>
  <si>
    <t>59,64+23,545</t>
  </si>
  <si>
    <t>64</t>
  </si>
  <si>
    <t>62999100x</t>
  </si>
  <si>
    <t>Zakrytí podélných ploch geotextilí volně položenou</t>
  </si>
  <si>
    <t>-910573902</t>
  </si>
  <si>
    <t>"ochrana střechy" 25</t>
  </si>
  <si>
    <t>65</t>
  </si>
  <si>
    <t>629991011</t>
  </si>
  <si>
    <t>Zakrytí výplní otvorů a svislých ploch fólií přilepenou lepící páskou</t>
  </si>
  <si>
    <t>674144378</t>
  </si>
  <si>
    <t>1,342*2,55+0,8*1,97</t>
  </si>
  <si>
    <t>66</t>
  </si>
  <si>
    <t>629995101</t>
  </si>
  <si>
    <t>Očištění vnějších ploch tlakovou vodou</t>
  </si>
  <si>
    <t>-2041646554</t>
  </si>
  <si>
    <t>"příprava podkladu stávající omítky vč.soklu " 510</t>
  </si>
  <si>
    <t>67</t>
  </si>
  <si>
    <t>629999011x</t>
  </si>
  <si>
    <t>Příplatek k úpravám povrchů za provádění styku dvou barev a pastických prvků na fasádě</t>
  </si>
  <si>
    <t>-1795669589</t>
  </si>
  <si>
    <t>68</t>
  </si>
  <si>
    <t>629999042</t>
  </si>
  <si>
    <t>Příplatek k úpravám vnějších povrchů za provádění prací v nadstřešní části</t>
  </si>
  <si>
    <t>831765300</t>
  </si>
  <si>
    <t>"západní, nad kůlnou" 35</t>
  </si>
  <si>
    <t>69</t>
  </si>
  <si>
    <t>637211121</t>
  </si>
  <si>
    <t>Okapový chodník z betonových dlaždic tl 40 mm kladených do písku se zalitím spár MC</t>
  </si>
  <si>
    <t>1764930336</t>
  </si>
  <si>
    <t>(2*(17,02+1+22,86)-8)*0,4</t>
  </si>
  <si>
    <t>70</t>
  </si>
  <si>
    <t>916331112</t>
  </si>
  <si>
    <t>Osazení zahradního obrubníku betonového do lože z betonu s boční opěrou</t>
  </si>
  <si>
    <t>1470576121</t>
  </si>
  <si>
    <t>2*(17,02+1+22,86+1)-8</t>
  </si>
  <si>
    <t>71</t>
  </si>
  <si>
    <t>592172120</t>
  </si>
  <si>
    <t>obrubník betonový zahradní ABO 020-19 šedý 100 x 5 x 20 cm</t>
  </si>
  <si>
    <t>467476265</t>
  </si>
  <si>
    <t>72</t>
  </si>
  <si>
    <t>916991121</t>
  </si>
  <si>
    <t>Lože pod obrubníky, krajníky nebo obruby z dlažebních kostek z betonu prostého</t>
  </si>
  <si>
    <t>516362895</t>
  </si>
  <si>
    <t>77,275*0,15*0,1</t>
  </si>
  <si>
    <t>73</t>
  </si>
  <si>
    <t>941211111</t>
  </si>
  <si>
    <t>Montáž lešení řadového rámového lehkého zatížení do 200 kg/m2 š do 0,9 m v do 10 m</t>
  </si>
  <si>
    <t>1074179844</t>
  </si>
  <si>
    <t>"pohled severozápadní"</t>
  </si>
  <si>
    <t>(10,99+2*0,9)*7,8</t>
  </si>
  <si>
    <t>(10,99+4,5)/2*3,2</t>
  </si>
  <si>
    <t>11,87*3,45</t>
  </si>
  <si>
    <t>"pohled jihozápadní"</t>
  </si>
  <si>
    <t>(17,02+2*0,9)*7,5</t>
  </si>
  <si>
    <t>"pohled severovýchodní"</t>
  </si>
  <si>
    <t>(17,02+2*0,9)*8,5</t>
  </si>
  <si>
    <t>3,75*4,5/2+4,5*0,9</t>
  </si>
  <si>
    <t>"pohled jihovýchodní"</t>
  </si>
  <si>
    <t>(10,99+4,25+3*0,9)*7,9</t>
  </si>
  <si>
    <t>7,685*2,6</t>
  </si>
  <si>
    <t>74</t>
  </si>
  <si>
    <t>941211211</t>
  </si>
  <si>
    <t>Příplatek k lešení řadovému rámovému lehkému š 0,9 m v do 25 m za první a ZKD den použití</t>
  </si>
  <si>
    <t>38950935</t>
  </si>
  <si>
    <t>665,597*90</t>
  </si>
  <si>
    <t>75</t>
  </si>
  <si>
    <t>94121122x</t>
  </si>
  <si>
    <t xml:space="preserve">Příplatek k lešení řadovému rámovému lehkému š 0,9 m za montáž na střeše (např. roznášecí fošny apod.) </t>
  </si>
  <si>
    <t>-833017525</t>
  </si>
  <si>
    <t>"část lešení nad střechou garáží (dílen)" 1</t>
  </si>
  <si>
    <t>76</t>
  </si>
  <si>
    <t>941211811</t>
  </si>
  <si>
    <t>Demontáž lešení řadového rámového lehkého zatížení do 200 kg/m2 š do 0,9 m v do 10 m</t>
  </si>
  <si>
    <t>-696556380</t>
  </si>
  <si>
    <t>77</t>
  </si>
  <si>
    <t>944511111</t>
  </si>
  <si>
    <t>Montáž ochranné sítě z textilie z umělých vláken</t>
  </si>
  <si>
    <t>-1929050926</t>
  </si>
  <si>
    <t>78</t>
  </si>
  <si>
    <t>944511211</t>
  </si>
  <si>
    <t>Příplatek k ochranné síti za první a ZKD den použití</t>
  </si>
  <si>
    <t>-1577040234</t>
  </si>
  <si>
    <t>79</t>
  </si>
  <si>
    <t>944511811</t>
  </si>
  <si>
    <t>Demontáž ochranné sítě z textilie z umělých vláken</t>
  </si>
  <si>
    <t>2022631029</t>
  </si>
  <si>
    <t>80</t>
  </si>
  <si>
    <t>944711112</t>
  </si>
  <si>
    <t>Montáž záchytné stříšky š do 2 m</t>
  </si>
  <si>
    <t>1453970709</t>
  </si>
  <si>
    <t>"před hlavním vstupem" 5,5</t>
  </si>
  <si>
    <t>"před zadním vstupem" 3</t>
  </si>
  <si>
    <t>81</t>
  </si>
  <si>
    <t>944711212</t>
  </si>
  <si>
    <t>Příplatek k záchytné stříšce š do 2 m za první a ZKD den použití</t>
  </si>
  <si>
    <t>-1529240821</t>
  </si>
  <si>
    <t>8,500*90</t>
  </si>
  <si>
    <t>82</t>
  </si>
  <si>
    <t>944711812</t>
  </si>
  <si>
    <t>Demontáž záchytné stříšky š do 2 m</t>
  </si>
  <si>
    <t>-1663277035</t>
  </si>
  <si>
    <t>83</t>
  </si>
  <si>
    <t>962032240</t>
  </si>
  <si>
    <t>Bourání zdiva z cihel pálených nebo vápenopískových na MC do 1m3</t>
  </si>
  <si>
    <t>-1099481056</t>
  </si>
  <si>
    <t>"stávající zaústění dešťových svodů" 0,5</t>
  </si>
  <si>
    <t>84</t>
  </si>
  <si>
    <t>963022819x</t>
  </si>
  <si>
    <t>Rozebrání kamenných schodišťových stupňů pro opětovné použití</t>
  </si>
  <si>
    <t>517281428</t>
  </si>
  <si>
    <t>85</t>
  </si>
  <si>
    <t>966031313</t>
  </si>
  <si>
    <t>Vybourání částí říms z cihel vyložených do 250 mm tl do 300 mm</t>
  </si>
  <si>
    <t>-560795619</t>
  </si>
  <si>
    <t>16,72</t>
  </si>
  <si>
    <t>2*4,25</t>
  </si>
  <si>
    <t>16,72+2,5</t>
  </si>
  <si>
    <t>86</t>
  </si>
  <si>
    <t>966032911</t>
  </si>
  <si>
    <t>Odsekání říms podokenních nebo přesokenních předsazených do 80 mm</t>
  </si>
  <si>
    <t>2120113879</t>
  </si>
  <si>
    <t>9*1,2</t>
  </si>
  <si>
    <t>10*1,2</t>
  </si>
  <si>
    <t>8*1,2+2*3,75</t>
  </si>
  <si>
    <t>6*1,2</t>
  </si>
  <si>
    <t>87</t>
  </si>
  <si>
    <t>967032974</t>
  </si>
  <si>
    <t>Odsekání plošných fasádních prvků předsazených před líc zdiva 80 mm</t>
  </si>
  <si>
    <t>-1150827375</t>
  </si>
  <si>
    <t>88</t>
  </si>
  <si>
    <t>967032975</t>
  </si>
  <si>
    <t>Odsekání plošných fasádních prvků předsazených před líc zdiva přes 80 mm</t>
  </si>
  <si>
    <t>-482360008</t>
  </si>
  <si>
    <t>89</t>
  </si>
  <si>
    <t>967033962</t>
  </si>
  <si>
    <t>Odsekání okenních obrub předsazených před líc zdiva 50 mm</t>
  </si>
  <si>
    <t>-222967389</t>
  </si>
  <si>
    <t>90</t>
  </si>
  <si>
    <t>976074121</t>
  </si>
  <si>
    <t>Vybourání kotevních želez ze zdiva cihelného na MV nebo MVC</t>
  </si>
  <si>
    <t>1531480041</t>
  </si>
  <si>
    <t>91</t>
  </si>
  <si>
    <t>978015341</t>
  </si>
  <si>
    <t>Otlučení vnější vápenné nebo vápenocementové vnější omítky stupně členitosti 1 a 2 rozsahu do 30%</t>
  </si>
  <si>
    <t>-2088886876</t>
  </si>
  <si>
    <t>"poškozená místa vč.soklu - předpoklad 30%" 510</t>
  </si>
  <si>
    <t>92</t>
  </si>
  <si>
    <t>979054451</t>
  </si>
  <si>
    <t>Očištění vybouraných zámkových dlaždic s původním spárováním z kameniva těženého</t>
  </si>
  <si>
    <t>-1028596435</t>
  </si>
  <si>
    <t>93</t>
  </si>
  <si>
    <t>98900101x</t>
  </si>
  <si>
    <t>Demontáž a zpětná montáž a dodávka nových cedulí, ozn. Ta</t>
  </si>
  <si>
    <t>1216225025</t>
  </si>
  <si>
    <t>94</t>
  </si>
  <si>
    <t>98900102x</t>
  </si>
  <si>
    <t>Demontáž a zpětná montáž držáků praporů, ozn. V</t>
  </si>
  <si>
    <t>1204560089</t>
  </si>
  <si>
    <t>95</t>
  </si>
  <si>
    <t>98900103x</t>
  </si>
  <si>
    <t>Demontáž a zpětná montáž schránky na noviny ozn. N</t>
  </si>
  <si>
    <t>-133102790</t>
  </si>
  <si>
    <t>96</t>
  </si>
  <si>
    <t>98900104x</t>
  </si>
  <si>
    <t>Demontáž a zpětná montáž a dodávka nové cedule se státním znakem</t>
  </si>
  <si>
    <t>-1916699547</t>
  </si>
  <si>
    <t>97</t>
  </si>
  <si>
    <t>98</t>
  </si>
  <si>
    <t>99</t>
  </si>
  <si>
    <t>100</t>
  </si>
  <si>
    <t>101</t>
  </si>
  <si>
    <t>102</t>
  </si>
  <si>
    <t>103</t>
  </si>
  <si>
    <t>711161302</t>
  </si>
  <si>
    <t>Izolace proti zemní vlhkosti stěn foliemi nopovými pro běžné podmínky tl. 0,4 mm šířky 1,0 m</t>
  </si>
  <si>
    <t>-408922838</t>
  </si>
  <si>
    <t>"izolace základů pod terénem tl. 100 mm"</t>
  </si>
  <si>
    <t>(15,325+17,22+15,175+8,795+3,125)*1</t>
  </si>
  <si>
    <t>"izolace základů pod terénem tl. 50 mm"</t>
  </si>
  <si>
    <t>(2*7,685+8,175)*1</t>
  </si>
  <si>
    <t>104</t>
  </si>
  <si>
    <t>711161381</t>
  </si>
  <si>
    <t>Izolace proti zemní vlhkosti foliemi nopovými ukončené horní lištou</t>
  </si>
  <si>
    <t>1458765145</t>
  </si>
  <si>
    <t>15,325+17,22+15,175+8,795+3,125</t>
  </si>
  <si>
    <t>2*7,685+8,175</t>
  </si>
  <si>
    <t>105</t>
  </si>
  <si>
    <t>711491272</t>
  </si>
  <si>
    <t>Provedení izolace proti tlakové vodě svislé z textilií vrstva ochranná</t>
  </si>
  <si>
    <t>457045589</t>
  </si>
  <si>
    <t>106</t>
  </si>
  <si>
    <t>69311146x</t>
  </si>
  <si>
    <t>geotextilie</t>
  </si>
  <si>
    <t>1416201657</t>
  </si>
  <si>
    <t>107</t>
  </si>
  <si>
    <t>998711102</t>
  </si>
  <si>
    <t>Přesun hmot tonážní pro izolace proti vodě, vlhkosti a plynům v objektech výšky do 12 m</t>
  </si>
  <si>
    <t>-1431010206</t>
  </si>
  <si>
    <t>108</t>
  </si>
  <si>
    <t>713131141x</t>
  </si>
  <si>
    <t xml:space="preserve">Montáž izolace tepelné stěn a základů lepením desek disperzním lepidlem a kotvením hmoždinkami s kovovým trnem 6 ks/m2 </t>
  </si>
  <si>
    <t>1733147139</t>
  </si>
  <si>
    <t>"izolace stěny v kotelně tl. 150 mm"</t>
  </si>
  <si>
    <t>3,55*4</t>
  </si>
  <si>
    <t>109</t>
  </si>
  <si>
    <t>-1366079673</t>
  </si>
  <si>
    <t>110</t>
  </si>
  <si>
    <t>221158385</t>
  </si>
  <si>
    <t>111</t>
  </si>
  <si>
    <t>1424360607</t>
  </si>
  <si>
    <t>112</t>
  </si>
  <si>
    <t>998713102</t>
  </si>
  <si>
    <t>Přesun hmot tonážní pro izolace tepelné v objektech v do 12 m</t>
  </si>
  <si>
    <t>1181942274</t>
  </si>
  <si>
    <t>113</t>
  </si>
  <si>
    <t>762132811</t>
  </si>
  <si>
    <t>Demontáž bednění svislých stěn z prken hoblovaných jednostranně</t>
  </si>
  <si>
    <t>-43280794</t>
  </si>
  <si>
    <t>"obložení štítu"</t>
  </si>
  <si>
    <t>114</t>
  </si>
  <si>
    <t>762431013</t>
  </si>
  <si>
    <t>Obložení stěn z desek OSB tl 15 mm na sraz přibíjených</t>
  </si>
  <si>
    <t>-723593828</t>
  </si>
  <si>
    <t>"opláštění záchytných stříšek lešení z boku"</t>
  </si>
  <si>
    <t>2*5,5*2,25</t>
  </si>
  <si>
    <t>2*3*2,25</t>
  </si>
  <si>
    <t>115</t>
  </si>
  <si>
    <t>762431026x</t>
  </si>
  <si>
    <t>Obložení stěn z desek OSB tl 25 mm nebroušených na pero a drážku přibíjených</t>
  </si>
  <si>
    <t>-914060977</t>
  </si>
  <si>
    <t>"štít"</t>
  </si>
  <si>
    <t>116</t>
  </si>
  <si>
    <t>762431815</t>
  </si>
  <si>
    <t>Demontáž obložení stěn z desek dřevoštěpkových tl do 15 mm na sraz přibíjených</t>
  </si>
  <si>
    <t>-434320984</t>
  </si>
  <si>
    <t>"demontáž opláštění záchytných stříšek lešení z boku"</t>
  </si>
  <si>
    <t>117</t>
  </si>
  <si>
    <t>-930239684</t>
  </si>
  <si>
    <t>118</t>
  </si>
  <si>
    <t>764002851</t>
  </si>
  <si>
    <t>Demontáž oplechování parapetů do suti</t>
  </si>
  <si>
    <t>1837462313</t>
  </si>
  <si>
    <t>24*1,46+2*1+2*0,875+5*0,72+2*0,4</t>
  </si>
  <si>
    <t>119</t>
  </si>
  <si>
    <t>764004863</t>
  </si>
  <si>
    <t>Demontáž svodu k dalšímu použití</t>
  </si>
  <si>
    <t>1271091809</t>
  </si>
  <si>
    <t>120</t>
  </si>
  <si>
    <t>764226401x</t>
  </si>
  <si>
    <t>Oplechování parapetů rovných z Al elox plechu  rš 140 mm</t>
  </si>
  <si>
    <t>-456696688</t>
  </si>
  <si>
    <t>"ozn. 2" 15,6</t>
  </si>
  <si>
    <t>121</t>
  </si>
  <si>
    <t>764226406x</t>
  </si>
  <si>
    <t>Oplechování parapetů rovných z Al elox plechu  rš 510 mm</t>
  </si>
  <si>
    <t>1939370214</t>
  </si>
  <si>
    <t>"ozn. 1" 36,3</t>
  </si>
  <si>
    <t>122</t>
  </si>
  <si>
    <t>764226465</t>
  </si>
  <si>
    <t>Příplatek za zvýšenou pracnost oplechování rohů parapetů rovných z Al plechu rš do 400 mm</t>
  </si>
  <si>
    <t>-4891970</t>
  </si>
  <si>
    <t>"napojen parapetu rš 140 na rš 510 mm" 72</t>
  </si>
  <si>
    <t>123</t>
  </si>
  <si>
    <t>764508131x</t>
  </si>
  <si>
    <t>Montáž stávajícího kruhového svodu vč. D+M příslušenství (objímky apod.)</t>
  </si>
  <si>
    <t>798832750</t>
  </si>
  <si>
    <t>124</t>
  </si>
  <si>
    <t>998764102</t>
  </si>
  <si>
    <t>Přesun hmot tonážní pro konstrukce klempířské v objektech v do 12 m</t>
  </si>
  <si>
    <t>105852217</t>
  </si>
  <si>
    <t>125</t>
  </si>
  <si>
    <t>126</t>
  </si>
  <si>
    <t>21-M 001</t>
  </si>
  <si>
    <t>D+M elektroinstalace - dle samostatného soupisu</t>
  </si>
  <si>
    <t>1331021360</t>
  </si>
  <si>
    <t>127</t>
  </si>
  <si>
    <t>295521142</t>
  </si>
  <si>
    <t>"ostatní nespecifikované stavební práce a přípomoce" 30</t>
  </si>
  <si>
    <t>128</t>
  </si>
  <si>
    <t>přímý materiál do předchozí položky (odhad 3.000,- Kč)</t>
  </si>
  <si>
    <t>1922889134</t>
  </si>
  <si>
    <t>129</t>
  </si>
  <si>
    <t>OST 001</t>
  </si>
  <si>
    <t>Stavební opatření při zateplení při výskytu obecně a zvláště chráněných synantropních druhů živočichů, při zakrývaní okrajů střechy může dojít k narušení úkrytů netopýrů nebo hnízd ptáků</t>
  </si>
  <si>
    <t>262144</t>
  </si>
  <si>
    <t>1289106045</t>
  </si>
  <si>
    <t>005a - Střecha S 1 objektu OÚ Dětřichov bez kanalizace s úpravou ploch</t>
  </si>
  <si>
    <t xml:space="preserve">    763 - Konstrukce suché výstavby</t>
  </si>
  <si>
    <t>713151111</t>
  </si>
  <si>
    <t>Montáž izolace tepelné střech šikmých kladené volně mezi krokve rohoží, pásů, desek</t>
  </si>
  <si>
    <t>-1345040460</t>
  </si>
  <si>
    <t>"skladba S1 tl. 120 mm, mezi krokve"</t>
  </si>
  <si>
    <t>2*15,22*4</t>
  </si>
  <si>
    <t>713151121</t>
  </si>
  <si>
    <t>Montáž izolace tepelné střech šikmých kladené volně pod krokve rohoží, pásů, desek</t>
  </si>
  <si>
    <t>1670493249</t>
  </si>
  <si>
    <t>"skladba S1 tl. 240 mm, pod krokve"</t>
  </si>
  <si>
    <t>63148105x</t>
  </si>
  <si>
    <t>deska minerální izolační tl. 120 mm (lambda=0,039  W/mK)</t>
  </si>
  <si>
    <t>-1040358484</t>
  </si>
  <si>
    <t>63148019x</t>
  </si>
  <si>
    <t>deska minerální izolační tl. 240 mm (lambda=0,039  W/mK)</t>
  </si>
  <si>
    <t>-1415328909</t>
  </si>
  <si>
    <t>713191133</t>
  </si>
  <si>
    <t>Montáž izolace tepelné podlah, stropů vrchem nebo střech překrytí fólií s přelepeným spojem</t>
  </si>
  <si>
    <t>-219144736</t>
  </si>
  <si>
    <t>"skladba S1 difuzní folie"</t>
  </si>
  <si>
    <t>28329268x</t>
  </si>
  <si>
    <t>folie podstřešní difúzní s lepenými spoji</t>
  </si>
  <si>
    <t>1435116559</t>
  </si>
  <si>
    <t>713191411</t>
  </si>
  <si>
    <t>Montáž izolace tepelné střech šikmých provedení podkladového roštu pod krokve</t>
  </si>
  <si>
    <t>-838828069</t>
  </si>
  <si>
    <t>605141140</t>
  </si>
  <si>
    <t>řezivo jehličnaté,střešní latě impregnované dl 4 - 5 m</t>
  </si>
  <si>
    <t>911465701</t>
  </si>
  <si>
    <t>1805829344</t>
  </si>
  <si>
    <t>762841821</t>
  </si>
  <si>
    <t>Demontáž podbíjení obkladů stropů a střech sklonu do 60° z desek měkkých</t>
  </si>
  <si>
    <t>487693621</t>
  </si>
  <si>
    <t>"stávající podbití 3.np" 75</t>
  </si>
  <si>
    <t xml:space="preserve">"odpočet plochy azbestu" </t>
  </si>
  <si>
    <t>-(34,15+12,42)</t>
  </si>
  <si>
    <t>763121511</t>
  </si>
  <si>
    <t>SDK stěna předsazená tl 39,5 mm profil CD+UD desky 1xA 12,5 bez TI EI 15</t>
  </si>
  <si>
    <t>-1423408875</t>
  </si>
  <si>
    <t>"svislé části sdk"</t>
  </si>
  <si>
    <t>(5,37+4,05+5,447)*0,764</t>
  </si>
  <si>
    <t>(5,37+4,05+5,447)*1,433</t>
  </si>
  <si>
    <t>763121714</t>
  </si>
  <si>
    <t>SDK stěna předsazená základní penetrační nátěr</t>
  </si>
  <si>
    <t>-1843164213</t>
  </si>
  <si>
    <t>763131411</t>
  </si>
  <si>
    <t>SDK podhled desky 1xA 12,5 bez TI dvouvrstvá spodní kce profil CD+UD</t>
  </si>
  <si>
    <t>854117169</t>
  </si>
  <si>
    <t>"šikmé části sdk"</t>
  </si>
  <si>
    <t>(5,37+4,05+5,447)*2,744</t>
  </si>
  <si>
    <t>(5,37+4,05+5,447)*1,74</t>
  </si>
  <si>
    <t>763131714</t>
  </si>
  <si>
    <t>SDK podhled základní penetrační nátěr</t>
  </si>
  <si>
    <t>224278029</t>
  </si>
  <si>
    <t>763131751</t>
  </si>
  <si>
    <t>Montáž parotěsné zábrany do SDK podhledu</t>
  </si>
  <si>
    <t>1392219124</t>
  </si>
  <si>
    <t>66,664+32,662</t>
  </si>
  <si>
    <t>28329276x</t>
  </si>
  <si>
    <t>folie parotěsná s výztužnou mřížkou s těsnící páskou pro slepované přesahy</t>
  </si>
  <si>
    <t>-1978141103</t>
  </si>
  <si>
    <t>998763302</t>
  </si>
  <si>
    <t>Přesun hmot tonážní pro sádrokartonové konstrukce v objektech v do 12 m</t>
  </si>
  <si>
    <t>1409675220</t>
  </si>
  <si>
    <t>"sdk" 99,326</t>
  </si>
  <si>
    <t>"ostatní nespecifikované stavební práce a přípomoce" 5</t>
  </si>
  <si>
    <t>přímý materiál do předchozí položky (odhad 500,- Kč)</t>
  </si>
  <si>
    <t>005b - Střecha S 3 objektu OÚ Dětřichov bez kanalizace s úpravou ploch</t>
  </si>
  <si>
    <t>949101111</t>
  </si>
  <si>
    <t>Lešení pomocné pro objekty pozemních staveb s lešeňovou podlahou v do 1,9 m zatížení do 150 kg/m2</t>
  </si>
  <si>
    <t>1090077120</t>
  </si>
  <si>
    <t>"skladba S3 tl. 2x100 mm, mezi kleštiny"</t>
  </si>
  <si>
    <t>2*15,22*5</t>
  </si>
  <si>
    <t>"skladba S3 tl. 120 mm, pod kleštiny"</t>
  </si>
  <si>
    <t>15,22*5</t>
  </si>
  <si>
    <t>63148104x</t>
  </si>
  <si>
    <t>deska minerální izolační tl. 100 mm (lambda=0,039  W/mK)</t>
  </si>
  <si>
    <t>1772223839</t>
  </si>
  <si>
    <t>"skladba S3 difuzní folie pod OSB desky"</t>
  </si>
  <si>
    <t>-1800843140</t>
  </si>
  <si>
    <t>76251128x</t>
  </si>
  <si>
    <t xml:space="preserve">Podlahové kce podkladové dvouvrstvé z desek OSB tl 2x16 mm </t>
  </si>
  <si>
    <t>-2123724757</t>
  </si>
  <si>
    <t>"skladba S3"</t>
  </si>
  <si>
    <t>15,22*3,5</t>
  </si>
  <si>
    <t>"odpočet vodorovné plochy azbestu" -34,35</t>
  </si>
  <si>
    <t>1295520050</t>
  </si>
  <si>
    <t>"vodorovné části sdk"</t>
  </si>
  <si>
    <t>5,37*2,351</t>
  </si>
  <si>
    <t>5,37*2,041</t>
  </si>
  <si>
    <t>5,447*2,741</t>
  </si>
  <si>
    <t>5,447*1,651</t>
  </si>
  <si>
    <t>4,05*4,592</t>
  </si>
  <si>
    <t>66,106</t>
  </si>
  <si>
    <t>1101272718</t>
  </si>
  <si>
    <t>"sdk" 66,106</t>
  </si>
  <si>
    <t>006 - Strop objektu OÚ Dětřichov bez kanalizace s úpravou ploch</t>
  </si>
  <si>
    <t>713111111</t>
  </si>
  <si>
    <t>Montáž izolace tepelné vrchem stropů volně kladenými rohožemi, pásy, dílci, deskami</t>
  </si>
  <si>
    <t>-84598691</t>
  </si>
  <si>
    <t>"skladba P1, 2x150 mm"</t>
  </si>
  <si>
    <t>2*(9+27,3)</t>
  </si>
  <si>
    <t>63148106x</t>
  </si>
  <si>
    <t>deska minerální izolační tl. 150 mm (lambda=0,039  W/mK)</t>
  </si>
  <si>
    <t>-2139424731</t>
  </si>
  <si>
    <t>"skladba P1 parotěsná fólie"</t>
  </si>
  <si>
    <t>27,3+9</t>
  </si>
  <si>
    <t>"skladba P1 difuzní střešní folie"</t>
  </si>
  <si>
    <t>-869190847</t>
  </si>
  <si>
    <t>-138208931</t>
  </si>
  <si>
    <t>762511247</t>
  </si>
  <si>
    <t>Podlahové kce podkladové z desek OSB tl 25 mm na sraz šroubovaných</t>
  </si>
  <si>
    <t>-637296752</t>
  </si>
  <si>
    <t>"skladba P1"</t>
  </si>
  <si>
    <t>(3,75+7,879)*0,9</t>
  </si>
  <si>
    <t>762526110</t>
  </si>
  <si>
    <t>Položení polštáře pod podlahy při osové vzdálenosti 65 cm</t>
  </si>
  <si>
    <t>-1054750632</t>
  </si>
  <si>
    <t>"skladba P1" 10,466</t>
  </si>
  <si>
    <t>605121210</t>
  </si>
  <si>
    <t>řezivo jehličnaté hranol jakost I-II délka 4 - 5 m</t>
  </si>
  <si>
    <t>-124432009</t>
  </si>
  <si>
    <t>762595001</t>
  </si>
  <si>
    <t>Spojovací prostředky pro položení dřevěných podlah a zakrytí kanálů</t>
  </si>
  <si>
    <t>125727164</t>
  </si>
  <si>
    <t>-530962962</t>
  </si>
  <si>
    <t>007 - Topení</t>
  </si>
  <si>
    <t xml:space="preserve">    730 - Vytápění </t>
  </si>
  <si>
    <t>73000001x</t>
  </si>
  <si>
    <t>D+M vytápění - dle samostatného soupisu</t>
  </si>
  <si>
    <t>-1208882132</t>
  </si>
  <si>
    <t>008 - Elektroinstalace</t>
  </si>
  <si>
    <t xml:space="preserve">    741 - Elektroinstalace - silnoproud</t>
  </si>
  <si>
    <t>741001x</t>
  </si>
  <si>
    <t>D+M elektroinstalace - dle samostatného rozpočtu</t>
  </si>
  <si>
    <t>-487141215</t>
  </si>
  <si>
    <t>002 - Dodatek - demontáž a likvidace azbestových prvků</t>
  </si>
  <si>
    <t>002a - Demontáž a likvidace azbestových prvků</t>
  </si>
  <si>
    <t>95900001x</t>
  </si>
  <si>
    <t>Opatření pro práci s azbestem</t>
  </si>
  <si>
    <t>1155872476</t>
  </si>
  <si>
    <t>-580988064</t>
  </si>
  <si>
    <t>1530930068</t>
  </si>
  <si>
    <t>-439281347</t>
  </si>
  <si>
    <t>997013821</t>
  </si>
  <si>
    <t>Poplatek za uložení stavebního odpadu s azbestem na skládce (skládkovné)</t>
  </si>
  <si>
    <t>-1248770909</t>
  </si>
  <si>
    <t>766411811</t>
  </si>
  <si>
    <t>Demontáž truhlářského obložení stěn z panelů plochy do 1,5 m2</t>
  </si>
  <si>
    <t>307561053</t>
  </si>
  <si>
    <t>"azbestové desky tl. 5 mm"</t>
  </si>
  <si>
    <t>"svislé původní" 12,42</t>
  </si>
  <si>
    <t>"nové svislé" 10</t>
  </si>
  <si>
    <t>766421811</t>
  </si>
  <si>
    <t>Demontáž truhlářského obložení podhledů z panelů plochy do 1,5 m2</t>
  </si>
  <si>
    <t>605059650</t>
  </si>
  <si>
    <t>34,15+34,35</t>
  </si>
  <si>
    <t xml:space="preserve">ROZPOČET  </t>
  </si>
  <si>
    <t xml:space="preserve">Stavba:   </t>
  </si>
  <si>
    <t>Zateplení OÚ Dětřichov s výměnou výplní otvorů</t>
  </si>
  <si>
    <t xml:space="preserve">Objekt:   </t>
  </si>
  <si>
    <t>OÚ Dětřichov</t>
  </si>
  <si>
    <t xml:space="preserve">JKSO:   </t>
  </si>
  <si>
    <t xml:space="preserve">EČO:   </t>
  </si>
  <si>
    <t xml:space="preserve">Objednatel:   </t>
  </si>
  <si>
    <t xml:space="preserve">Zpracoval:   </t>
  </si>
  <si>
    <t>Martin Müller</t>
  </si>
  <si>
    <t xml:space="preserve">Zhotovitel:   </t>
  </si>
  <si>
    <t xml:space="preserve">Datum:   </t>
  </si>
  <si>
    <t>12/2015</t>
  </si>
  <si>
    <t>P.Č.</t>
  </si>
  <si>
    <t>Kód položky</t>
  </si>
  <si>
    <t>Množství celkem</t>
  </si>
  <si>
    <t>Materiál</t>
  </si>
  <si>
    <t>Montáž</t>
  </si>
  <si>
    <t>Cena celkem bez DPH</t>
  </si>
  <si>
    <t>Přípojky, rozvaděče</t>
  </si>
  <si>
    <t>Demontáž přípojkové skříně ČEZ</t>
  </si>
  <si>
    <t>ks</t>
  </si>
  <si>
    <t>Přípojková skříň ČEZ</t>
  </si>
  <si>
    <t>Odpojení a připojení přívodu z vrchního vedení</t>
  </si>
  <si>
    <t>Přepojení přívodů NN</t>
  </si>
  <si>
    <t>Demontáž a montáž přípojkové skříně MRK O2</t>
  </si>
  <si>
    <t xml:space="preserve">Úprava a doplnění stáv.rozvaděče SPD 1+2 25kA </t>
  </si>
  <si>
    <t xml:space="preserve">Svítidla (včetně zdrojů) </t>
  </si>
  <si>
    <t>Demontáž stávajícího svítidla</t>
  </si>
  <si>
    <t>Svítidlo A 2x36W dle TZ</t>
  </si>
  <si>
    <t>Svítidlo B 2x10W dle TZ</t>
  </si>
  <si>
    <t>Svítidlo C 1x30W s čidlem dle TZ</t>
  </si>
  <si>
    <t>Vypínače , ovladače</t>
  </si>
  <si>
    <t>Vypínač č. 1 povrchová montáž</t>
  </si>
  <si>
    <t>Čidlo pohybu nástěnné, venkovní, 180st, 230V/10A</t>
  </si>
  <si>
    <t>Krabice</t>
  </si>
  <si>
    <t>Krabice přepojovací, KR68</t>
  </si>
  <si>
    <t>Krabice přepojovací povrchová</t>
  </si>
  <si>
    <t>Krabice 125x125mm do fasády, označení dle TZ</t>
  </si>
  <si>
    <t>Svorky propojovací 4x1-2,5mm</t>
  </si>
  <si>
    <t>Lisovací spojka pro CYKY 3x1,5</t>
  </si>
  <si>
    <t>sada</t>
  </si>
  <si>
    <t>Kabely</t>
  </si>
  <si>
    <t>CYKY 3x1,5</t>
  </si>
  <si>
    <t>CY16</t>
  </si>
  <si>
    <t>Ochranná trubka ohebná, prům.20-32mm</t>
  </si>
  <si>
    <t>Penvné instalační trubky prům. 20-25mm vč. kotvení</t>
  </si>
  <si>
    <t>Plastové příchytky vč.kotvení</t>
  </si>
  <si>
    <t>Koncové prvky</t>
  </si>
  <si>
    <t>Montážní deska do zateplovacího systému dle TZ</t>
  </si>
  <si>
    <t>Jímací soustava</t>
  </si>
  <si>
    <t>AlMgSi 8mm</t>
  </si>
  <si>
    <t>Podpěra vedení na šikmou střechu</t>
  </si>
  <si>
    <t>Podpěra vedení na omítku (zateplovací systém 150mm)</t>
  </si>
  <si>
    <t>Svorky SS, SP, SO, ..</t>
  </si>
  <si>
    <t xml:space="preserve">Svorky zkušební SZ </t>
  </si>
  <si>
    <t>Ochranná trubka vč. kotvení</t>
  </si>
  <si>
    <t>Číslo svodu</t>
  </si>
  <si>
    <t>Uzemnění (výkopy jsou součástí odvodnění)</t>
  </si>
  <si>
    <t>FeZn 10mm/PVC</t>
  </si>
  <si>
    <t>FeZn 30x4</t>
  </si>
  <si>
    <t>Svorky SK</t>
  </si>
  <si>
    <t>Slaboproudé systémy</t>
  </si>
  <si>
    <t>Demontáž nefunkční sirény bývalé pošty</t>
  </si>
  <si>
    <t>Demontáž a montáž sirény EZS</t>
  </si>
  <si>
    <t>Demontáž a montáž komunikátoru rozhlasu</t>
  </si>
  <si>
    <t>Odpojení a napojení kabelů k anténám</t>
  </si>
  <si>
    <t>Konzole pro kamerový systém dle TZ</t>
  </si>
  <si>
    <t>Ostatní</t>
  </si>
  <si>
    <t>Koordinace se správci sítí</t>
  </si>
  <si>
    <t>Pomocné a zednické práce,drážky,začištění,průrazy</t>
  </si>
  <si>
    <t>Demontáše světelných okruhů ve 3.NP</t>
  </si>
  <si>
    <t>Doprava</t>
  </si>
  <si>
    <t>soub</t>
  </si>
  <si>
    <t>Spojovací materiál</t>
  </si>
  <si>
    <t>Pronájem plošiny</t>
  </si>
  <si>
    <t>Revize</t>
  </si>
  <si>
    <t>Recyklační poplatek</t>
  </si>
  <si>
    <t>Odvoz a likvidace odpadu</t>
  </si>
  <si>
    <t>Projekt skutečného provedení</t>
  </si>
  <si>
    <t xml:space="preserve">CELKEM </t>
  </si>
  <si>
    <t>Cenová úroveň: kalkulace projektanta</t>
  </si>
  <si>
    <t>akce:</t>
  </si>
  <si>
    <t>Snížení energetické náročnosti OÚ Dětřichov, ÚT - Výměna zdroje vytápění</t>
  </si>
  <si>
    <t>POZ.</t>
  </si>
  <si>
    <t>POPIS</t>
  </si>
  <si>
    <t>Jedn.</t>
  </si>
  <si>
    <t>Počet</t>
  </si>
  <si>
    <t>J.cena</t>
  </si>
  <si>
    <t>Cena</t>
  </si>
  <si>
    <t>Demontáž stávajícího vytápění</t>
  </si>
  <si>
    <t>Demontáž stávajícího vytápění pro pozdější využití (bojler)</t>
  </si>
  <si>
    <t>SESTAVA KOTLE A PŘÍSLUŠENSTVÍ</t>
  </si>
  <si>
    <t>Kotel automatický peletkový, max.výkon kotle 30kW, emisní limit třídy 5, účinnost 90%, odkouření pr.160mm</t>
  </si>
  <si>
    <t>H</t>
  </si>
  <si>
    <t>Peletkový hořák palivo (dřevěná peleta a rostlinná peleta)</t>
  </si>
  <si>
    <t>P</t>
  </si>
  <si>
    <t>Automatické odpopelňování</t>
  </si>
  <si>
    <t>Šnekový dopravník délka 3m</t>
  </si>
  <si>
    <t>N</t>
  </si>
  <si>
    <t>Násypka na pelety 700L</t>
  </si>
  <si>
    <t>RaM</t>
  </si>
  <si>
    <t>Kompletní regulace zdroje - (ovládání dopravníku, kotlový okruh s akumulační nádrží, výstup s čerpadlem pro TUV, výstup s čerpadlem a trojcestným ventilem pro vytápění)</t>
  </si>
  <si>
    <t>Zprovoznění kotle a instalace regulace</t>
  </si>
  <si>
    <t>OSTATNÍ ZAŘÍZENÍ</t>
  </si>
  <si>
    <t>Kouřovod 160mm -délka 1.6m + 2x koleno</t>
  </si>
  <si>
    <t>PV</t>
  </si>
  <si>
    <t>Pojistný ventil 1/2“-3/4“ alfa0.444 otvírací přetlak 200kPa</t>
  </si>
  <si>
    <t>ČK</t>
  </si>
  <si>
    <t>Čerpadlo kotlové elektronické 1.3m3/h, 16kPa, 230V</t>
  </si>
  <si>
    <t>TV</t>
  </si>
  <si>
    <t>Třícestný termostatický směšovací ventil DN32 60°C</t>
  </si>
  <si>
    <t>MT</t>
  </si>
  <si>
    <t>Měřič tepla ultrazvukový 1“, max. 2,5m3/h</t>
  </si>
  <si>
    <t>AKU</t>
  </si>
  <si>
    <t>Akumulační nádrž 800 L s izolací</t>
  </si>
  <si>
    <t>K32</t>
  </si>
  <si>
    <t>Kulový ventil  DN32 (5/4") s koulí DADO</t>
  </si>
  <si>
    <t>F32</t>
  </si>
  <si>
    <t>Filtr závitový DN 32 (5/4")</t>
  </si>
  <si>
    <t>Z32</t>
  </si>
  <si>
    <t>Zpětná klapka DN32 (5/4") s velkým průtokem min.kv20</t>
  </si>
  <si>
    <t>°1/2</t>
  </si>
  <si>
    <t>Návarek pro MaR 1/2"</t>
  </si>
  <si>
    <t>(T)</t>
  </si>
  <si>
    <t>Teploměr  0-120°C</t>
  </si>
  <si>
    <t>VK</t>
  </si>
  <si>
    <t>Vypouštěcí ventil  1/2" DN15</t>
  </si>
  <si>
    <t>OV</t>
  </si>
  <si>
    <t>Odvzdušnění ruční,  vypouštěcí ventil 3/8" +nádoba DN65 0.25 litrů +potrubí z trubek ocelových 3/8“ do výšky 1.8m nad podlahu (nátěr)</t>
  </si>
  <si>
    <t>U1</t>
  </si>
  <si>
    <t>Uzel vytápění (20kW, 70/50°C, 0.9m3/h, 26kPa)</t>
  </si>
  <si>
    <t>Č1</t>
  </si>
  <si>
    <t>Čerpadlo elektronické 230V</t>
  </si>
  <si>
    <t>K1</t>
  </si>
  <si>
    <t>Klapka trojcestná směšovací DN20, min.kv 4 s elektropohonem</t>
  </si>
  <si>
    <t>K25</t>
  </si>
  <si>
    <t>Kulový ventil  DN25 (1") s koulí DADO</t>
  </si>
  <si>
    <t>Z25</t>
  </si>
  <si>
    <t>Zpětná klapka DN25 (1") s velkým průtokem min.kv13</t>
  </si>
  <si>
    <t>F25</t>
  </si>
  <si>
    <t>Filtr závitový DN25 (1")</t>
  </si>
  <si>
    <t>U2</t>
  </si>
  <si>
    <t>Uzel TUV (11kW, 70/50°C, 0.5m3/h, 20kPa)</t>
  </si>
  <si>
    <t>Č2</t>
  </si>
  <si>
    <t>Odvzdušnění ruční,  vypouštěcí ventil 3/8" +nádoba DN65 0.25 litrů +potrubí z trubek ocelových 3/8“ do výšky 1.6m nad podlahu (nátěr)</t>
  </si>
  <si>
    <t>B</t>
  </si>
  <si>
    <t>Montáž stávajícího zásobníkového ohřívače TUV Dražice 150L kombi</t>
  </si>
  <si>
    <t xml:space="preserve">Úprava napojení bojleru na vodu a TUV včetně stávajících armatur </t>
  </si>
  <si>
    <t>EXPANZE, DOPLŇOVÁNÍ</t>
  </si>
  <si>
    <t>EX</t>
  </si>
  <si>
    <t>Tlaková expanzní nádoba s membránou 50 litrů, max.600kPa, plnící přetlak 150 kPa</t>
  </si>
  <si>
    <t>MK</t>
  </si>
  <si>
    <t>MK kulový kohout se zajištěním 1"</t>
  </si>
  <si>
    <t>Proplachovací nádrž pro dávkování chemikálií 10 litrů (potrubí DN200 dl.500mm s dýnky) + trychtýř + kulový ventilDN25 + kulový ventilDN15 + vypouštěcí ventilDN15</t>
  </si>
  <si>
    <t>DA</t>
  </si>
  <si>
    <t>Sada pro ruční dopouštění vody DN15 s redukčním ventilem + kulové kohouty + filtr + přerušovací armatura + vodoměr (např. Giacomini R150N+R624+R74A+R950W+KadenS050)</t>
  </si>
  <si>
    <t>Potrubí</t>
  </si>
  <si>
    <t>Ocelové potrubí svařované, nátěry (základ+2x),  proplach tlak. zkouška, závěsy, tvarovky (délka uváděna bez prořezu)</t>
  </si>
  <si>
    <t>DN15</t>
  </si>
  <si>
    <t>1/2" bez tepelné izolace</t>
  </si>
  <si>
    <t>DN25</t>
  </si>
  <si>
    <t xml:space="preserve">1" bez tepelné izolace </t>
  </si>
  <si>
    <t>DN25iz</t>
  </si>
  <si>
    <t xml:space="preserve">1" termoizolační trubice tl.20mm povrch PET </t>
  </si>
  <si>
    <t>DN32iz</t>
  </si>
  <si>
    <t xml:space="preserve">5/4" termoizolační trubice tl.20mm povrch PET </t>
  </si>
  <si>
    <t>Napojení stávajících rozvodů DN50 ocel</t>
  </si>
  <si>
    <t>Pomocné ocelové konstrukce</t>
  </si>
  <si>
    <t>kg</t>
  </si>
  <si>
    <t>HLAVNÍ MATERIÁL CELKEM (bez montáže)</t>
  </si>
  <si>
    <t>Montáž pomocný materiál, zprovoznění, revize</t>
  </si>
  <si>
    <t>Stavební přípomoce: 1) osazení protidešťových žaluzií 2x 200x200mm do plechových dveří, 2)Stěrkování podlahy s protiprašným nátěrem, 3)opravy omítek a vymalování strojovny, 4)Prostup pro šnekový dopravník, 5) Součinnost při instalaci potrubí</t>
  </si>
  <si>
    <t>Elektroinstalace : 1) osvětlení místnosti s kotlem a skladu paliva, 2)napojení kotle a jeho regulace (230V, 400W), 3)součinnost při instalaci regulace, 4) napojení el.vložky v bojleru (2000W)</t>
  </si>
  <si>
    <t>topná zkouška a tříkolové, hydraulické vyregulování systému</t>
  </si>
  <si>
    <t>h</t>
  </si>
  <si>
    <t>Zaškolení obsluhy, provozní řád</t>
  </si>
  <si>
    <t xml:space="preserve">Dokumentace skutečného provedení (3x výtisk + digitálně) </t>
  </si>
  <si>
    <t>VYTÁPĚNÍ CELKEM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</si>
</sst>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164" formatCode="#,##0.00%"/>
    <numFmt numFmtId="165" formatCode="dd\.mm\.yyyy"/>
    <numFmt numFmtId="166" formatCode="#,##0.00000"/>
    <numFmt numFmtId="167" formatCode="#,##0.000"/>
    <numFmt numFmtId="168" formatCode="#,##0;\-#,##0"/>
    <numFmt numFmtId="169" formatCode="#,##0.000;\-#,##0.000"/>
    <numFmt numFmtId="170" formatCode="#,##0.00;\-#,##0.00"/>
    <numFmt numFmtId="171" formatCode="#,##0.000_ ;\-#,##0.000\ "/>
    <numFmt numFmtId="172" formatCode="#,##0.00_ ;\-#,##0.00\ "/>
    <numFmt numFmtId="173" formatCode="#,##0&quot; Kč&quot;"/>
  </numFmts>
  <fonts count="5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4"/>
      <color indexed="10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4" fillId="0" borderId="16" xfId="0" applyNumberFormat="1" applyFont="1" applyBorder="1" applyAlignment="1" applyProtection="1">
      <alignment vertical="center"/>
    </xf>
    <xf numFmtId="4" fontId="24" fillId="0" borderId="17" xfId="0" applyNumberFormat="1" applyFont="1" applyBorder="1" applyAlignment="1" applyProtection="1">
      <alignment vertical="center"/>
    </xf>
    <xf numFmtId="166" fontId="24" fillId="0" borderId="17" xfId="0" applyNumberFormat="1" applyFont="1" applyBorder="1" applyAlignment="1" applyProtection="1">
      <alignment vertical="center"/>
    </xf>
    <xf numFmtId="4" fontId="24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4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8" fillId="0" borderId="12" xfId="0" applyNumberFormat="1" applyFont="1" applyBorder="1" applyAlignment="1" applyProtection="1"/>
    <xf numFmtId="166" fontId="38" fillId="0" borderId="13" xfId="0" applyNumberFormat="1" applyFont="1" applyBorder="1" applyAlignment="1" applyProtection="1"/>
    <xf numFmtId="4" fontId="3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2" fillId="0" borderId="25" xfId="0" applyFont="1" applyBorder="1" applyAlignment="1" applyProtection="1">
      <alignment horizontal="center" vertical="center"/>
    </xf>
    <xf numFmtId="49" fontId="42" fillId="0" borderId="25" xfId="0" applyNumberFormat="1" applyFont="1" applyBorder="1" applyAlignment="1" applyProtection="1">
      <alignment horizontal="left" vertical="center" wrapText="1"/>
    </xf>
    <xf numFmtId="0" fontId="42" fillId="0" borderId="25" xfId="0" applyFont="1" applyBorder="1" applyAlignment="1" applyProtection="1">
      <alignment horizontal="center" vertical="center" wrapText="1"/>
    </xf>
    <xf numFmtId="167" fontId="42" fillId="0" borderId="25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167" fontId="12" fillId="0" borderId="0" xfId="0" applyNumberFormat="1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44" fillId="7" borderId="0" xfId="0" applyFont="1" applyFill="1" applyAlignment="1" applyProtection="1">
      <alignment horizontal="left"/>
    </xf>
    <xf numFmtId="0" fontId="45" fillId="7" borderId="0" xfId="0" applyFont="1" applyFill="1" applyAlignment="1" applyProtection="1">
      <alignment horizontal="left"/>
    </xf>
    <xf numFmtId="0" fontId="46" fillId="0" borderId="0" xfId="0" applyFont="1" applyAlignment="1" applyProtection="1">
      <alignment horizontal="left" vertical="top"/>
      <protection locked="0"/>
    </xf>
    <xf numFmtId="0" fontId="46" fillId="0" borderId="0" xfId="0" applyNumberFormat="1" applyFont="1" applyAlignment="1" applyProtection="1">
      <alignment horizontal="left" vertical="top"/>
      <protection locked="0"/>
    </xf>
    <xf numFmtId="0" fontId="47" fillId="7" borderId="0" xfId="0" applyFont="1" applyFill="1" applyAlignment="1" applyProtection="1">
      <alignment horizontal="left"/>
    </xf>
    <xf numFmtId="0" fontId="48" fillId="7" borderId="0" xfId="0" applyFont="1" applyFill="1" applyAlignment="1" applyProtection="1">
      <alignment horizontal="left"/>
    </xf>
    <xf numFmtId="0" fontId="49" fillId="7" borderId="0" xfId="0" applyFont="1" applyFill="1" applyAlignment="1" applyProtection="1">
      <alignment horizontal="left"/>
    </xf>
    <xf numFmtId="0" fontId="50" fillId="7" borderId="0" xfId="0" applyFont="1" applyFill="1" applyAlignment="1" applyProtection="1">
      <alignment horizontal="left"/>
    </xf>
    <xf numFmtId="49" fontId="49" fillId="7" borderId="0" xfId="0" applyNumberFormat="1" applyFont="1" applyFill="1" applyAlignment="1" applyProtection="1">
      <alignment horizontal="left"/>
    </xf>
    <xf numFmtId="0" fontId="49" fillId="8" borderId="26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/>
    </xf>
    <xf numFmtId="168" fontId="47" fillId="0" borderId="26" xfId="0" applyNumberFormat="1" applyFont="1" applyFill="1" applyBorder="1" applyAlignment="1" applyProtection="1">
      <alignment horizontal="center"/>
      <protection locked="0"/>
    </xf>
    <xf numFmtId="0" fontId="47" fillId="0" borderId="26" xfId="0" applyFont="1" applyFill="1" applyBorder="1" applyAlignment="1" applyProtection="1">
      <alignment horizontal="left" wrapText="1"/>
      <protection locked="0"/>
    </xf>
    <xf numFmtId="0" fontId="51" fillId="0" borderId="26" xfId="0" applyFont="1" applyBorder="1"/>
    <xf numFmtId="169" fontId="47" fillId="0" borderId="26" xfId="0" applyNumberFormat="1" applyFont="1" applyFill="1" applyBorder="1" applyAlignment="1" applyProtection="1">
      <alignment horizontal="right"/>
      <protection locked="0"/>
    </xf>
    <xf numFmtId="170" fontId="47" fillId="0" borderId="26" xfId="0" applyNumberFormat="1" applyFont="1" applyFill="1" applyBorder="1" applyAlignment="1" applyProtection="1">
      <alignment horizontal="right"/>
      <protection locked="0"/>
    </xf>
    <xf numFmtId="168" fontId="49" fillId="0" borderId="26" xfId="0" applyNumberFormat="1" applyFont="1" applyBorder="1" applyAlignment="1" applyProtection="1">
      <alignment horizontal="center"/>
      <protection locked="0"/>
    </xf>
    <xf numFmtId="49" fontId="49" fillId="0" borderId="26" xfId="0" applyNumberFormat="1" applyFont="1" applyBorder="1" applyAlignment="1" applyProtection="1">
      <alignment horizontal="left" wrapText="1"/>
      <protection locked="0"/>
    </xf>
    <xf numFmtId="0" fontId="52" fillId="0" borderId="26" xfId="0" applyFont="1" applyBorder="1"/>
    <xf numFmtId="169" fontId="49" fillId="0" borderId="26" xfId="0" applyNumberFormat="1" applyFont="1" applyBorder="1" applyAlignment="1" applyProtection="1">
      <alignment horizontal="right"/>
      <protection locked="0"/>
    </xf>
    <xf numFmtId="170" fontId="49" fillId="0" borderId="26" xfId="0" applyNumberFormat="1" applyFont="1" applyBorder="1" applyAlignment="1" applyProtection="1">
      <alignment horizontal="right"/>
      <protection locked="0"/>
    </xf>
    <xf numFmtId="171" fontId="46" fillId="0" borderId="0" xfId="0" applyNumberFormat="1" applyFont="1" applyAlignment="1" applyProtection="1">
      <alignment horizontal="left" vertical="top"/>
      <protection locked="0"/>
    </xf>
    <xf numFmtId="49" fontId="47" fillId="0" borderId="26" xfId="0" applyNumberFormat="1" applyFont="1" applyBorder="1" applyAlignment="1" applyProtection="1">
      <alignment horizontal="left" wrapText="1"/>
      <protection locked="0"/>
    </xf>
    <xf numFmtId="170" fontId="49" fillId="0" borderId="26" xfId="0" applyNumberFormat="1" applyFont="1" applyFill="1" applyBorder="1" applyAlignment="1" applyProtection="1">
      <alignment horizontal="right"/>
      <protection locked="0"/>
    </xf>
    <xf numFmtId="0" fontId="52" fillId="0" borderId="26" xfId="0" applyFont="1" applyFill="1" applyBorder="1" applyAlignment="1">
      <alignment wrapText="1"/>
    </xf>
    <xf numFmtId="0" fontId="52" fillId="0" borderId="26" xfId="0" applyFont="1" applyBorder="1" applyAlignment="1">
      <alignment wrapText="1"/>
    </xf>
    <xf numFmtId="170" fontId="46" fillId="0" borderId="0" xfId="0" applyNumberFormat="1" applyFont="1" applyAlignment="1" applyProtection="1">
      <alignment horizontal="left" vertical="top"/>
      <protection locked="0"/>
    </xf>
    <xf numFmtId="168" fontId="46" fillId="0" borderId="0" xfId="0" applyNumberFormat="1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left" vertical="top" wrapText="1"/>
      <protection locked="0"/>
    </xf>
    <xf numFmtId="169" fontId="46" fillId="0" borderId="0" xfId="0" applyNumberFormat="1" applyFont="1" applyAlignment="1" applyProtection="1">
      <alignment horizontal="right" vertical="top"/>
      <protection locked="0"/>
    </xf>
    <xf numFmtId="170" fontId="46" fillId="0" borderId="0" xfId="0" applyNumberFormat="1" applyFont="1" applyAlignment="1" applyProtection="1">
      <alignment horizontal="right" vertical="top"/>
      <protection locked="0"/>
    </xf>
    <xf numFmtId="5" fontId="53" fillId="0" borderId="0" xfId="0" applyNumberFormat="1" applyFont="1" applyAlignment="1" applyProtection="1">
      <alignment horizontal="left"/>
      <protection locked="0"/>
    </xf>
    <xf numFmtId="5" fontId="53" fillId="0" borderId="0" xfId="0" applyNumberFormat="1" applyFont="1" applyAlignment="1" applyProtection="1">
      <alignment horizontal="right"/>
      <protection locked="0"/>
    </xf>
    <xf numFmtId="172" fontId="46" fillId="0" borderId="0" xfId="0" applyNumberFormat="1" applyFont="1" applyAlignment="1" applyProtection="1">
      <alignment horizontal="left" vertical="top"/>
      <protection locked="0"/>
    </xf>
    <xf numFmtId="0" fontId="55" fillId="0" borderId="0" xfId="0" applyFont="1" applyAlignment="1" applyProtection="1">
      <alignment horizontal="center" vertical="top" wrapText="1"/>
      <protection locked="0"/>
    </xf>
    <xf numFmtId="0" fontId="55" fillId="0" borderId="0" xfId="0" applyFont="1" applyAlignment="1" applyProtection="1">
      <alignment horizontal="left" vertical="top" wrapText="1"/>
      <protection locked="0"/>
    </xf>
    <xf numFmtId="0" fontId="55" fillId="0" borderId="0" xfId="0" applyFont="1" applyAlignment="1" applyProtection="1">
      <alignment horizontal="right" vertical="top" wrapText="1"/>
      <protection locked="0"/>
    </xf>
    <xf numFmtId="0" fontId="5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5" fillId="0" borderId="27" xfId="0" applyFont="1" applyBorder="1" applyAlignment="1" applyProtection="1">
      <alignment horizontal="center" vertical="top" wrapText="1"/>
      <protection locked="0"/>
    </xf>
    <xf numFmtId="0" fontId="55" fillId="0" borderId="27" xfId="0" applyFont="1" applyBorder="1" applyAlignment="1" applyProtection="1">
      <alignment horizontal="left" vertical="top" wrapText="1"/>
      <protection locked="0"/>
    </xf>
    <xf numFmtId="0" fontId="55" fillId="0" borderId="27" xfId="0" applyFont="1" applyBorder="1" applyAlignment="1" applyProtection="1">
      <alignment horizontal="right" vertical="top" wrapText="1"/>
      <protection locked="0"/>
    </xf>
    <xf numFmtId="0" fontId="56" fillId="0" borderId="27" xfId="0" applyFont="1" applyBorder="1" applyAlignment="1" applyProtection="1">
      <alignment horizontal="center" vertical="top" wrapText="1"/>
      <protection locked="0"/>
    </xf>
    <xf numFmtId="0" fontId="55" fillId="0" borderId="28" xfId="0" applyFont="1" applyBorder="1" applyAlignment="1" applyProtection="1">
      <alignment horizontal="right" vertical="top" wrapText="1"/>
      <protection locked="0"/>
    </xf>
    <xf numFmtId="1" fontId="55" fillId="0" borderId="27" xfId="0" applyNumberFormat="1" applyFont="1" applyBorder="1" applyAlignment="1" applyProtection="1">
      <alignment horizontal="right" vertical="top" wrapText="1"/>
      <protection locked="0"/>
    </xf>
    <xf numFmtId="0" fontId="56" fillId="0" borderId="29" xfId="0" applyFont="1" applyBorder="1" applyAlignment="1" applyProtection="1">
      <alignment horizontal="center" vertical="top" wrapText="1"/>
      <protection locked="0"/>
    </xf>
    <xf numFmtId="0" fontId="56" fillId="0" borderId="30" xfId="0" applyFont="1" applyBorder="1" applyAlignment="1" applyProtection="1">
      <alignment horizontal="left" vertical="top" wrapText="1"/>
      <protection locked="0"/>
    </xf>
    <xf numFmtId="0" fontId="56" fillId="0" borderId="30" xfId="0" applyFont="1" applyBorder="1" applyAlignment="1" applyProtection="1">
      <alignment horizontal="right" vertical="top" wrapText="1"/>
      <protection locked="0"/>
    </xf>
    <xf numFmtId="0" fontId="55" fillId="0" borderId="31" xfId="0" applyFont="1" applyBorder="1" applyAlignment="1" applyProtection="1">
      <alignment horizontal="right" vertical="top" wrapText="1"/>
      <protection locked="0"/>
    </xf>
    <xf numFmtId="0" fontId="56" fillId="0" borderId="32" xfId="0" applyFont="1" applyBorder="1" applyAlignment="1" applyProtection="1">
      <alignment horizontal="center" vertical="top" wrapText="1"/>
      <protection locked="0"/>
    </xf>
    <xf numFmtId="0" fontId="55" fillId="0" borderId="33" xfId="0" applyFont="1" applyBorder="1" applyAlignment="1" applyProtection="1">
      <alignment horizontal="right" vertical="top" wrapText="1"/>
      <protection locked="0"/>
    </xf>
    <xf numFmtId="1" fontId="55" fillId="0" borderId="34" xfId="0" applyNumberFormat="1" applyFont="1" applyBorder="1" applyAlignment="1" applyProtection="1">
      <alignment horizontal="right" vertical="top" wrapText="1"/>
      <protection locked="0"/>
    </xf>
    <xf numFmtId="1" fontId="55" fillId="0" borderId="35" xfId="0" applyNumberFormat="1" applyFont="1" applyBorder="1" applyAlignment="1" applyProtection="1">
      <alignment horizontal="right" vertical="top" wrapText="1"/>
      <protection locked="0"/>
    </xf>
    <xf numFmtId="0" fontId="56" fillId="0" borderId="36" xfId="0" applyFont="1" applyBorder="1" applyAlignment="1" applyProtection="1">
      <alignment horizontal="center" vertical="top" wrapText="1"/>
      <protection locked="0"/>
    </xf>
    <xf numFmtId="0" fontId="55" fillId="0" borderId="37" xfId="0" applyFont="1" applyBorder="1" applyAlignment="1" applyProtection="1">
      <alignment horizontal="left" vertical="top" wrapText="1"/>
      <protection locked="0"/>
    </xf>
    <xf numFmtId="0" fontId="55" fillId="0" borderId="0" xfId="0" applyFont="1" applyBorder="1" applyAlignment="1" applyProtection="1">
      <alignment horizontal="right" vertical="top" wrapText="1"/>
      <protection locked="0"/>
    </xf>
    <xf numFmtId="1" fontId="55" fillId="0" borderId="37" xfId="0" applyNumberFormat="1" applyFont="1" applyBorder="1" applyAlignment="1" applyProtection="1">
      <alignment horizontal="right" vertical="top" wrapText="1"/>
      <protection locked="0"/>
    </xf>
    <xf numFmtId="1" fontId="55" fillId="0" borderId="38" xfId="0" applyNumberFormat="1" applyFont="1" applyBorder="1" applyAlignment="1" applyProtection="1">
      <alignment horizontal="right" vertical="top" wrapText="1"/>
      <protection locked="0"/>
    </xf>
    <xf numFmtId="0" fontId="56" fillId="0" borderId="39" xfId="0" applyFont="1" applyBorder="1" applyAlignment="1" applyProtection="1">
      <alignment horizontal="center" vertical="top" wrapText="1"/>
      <protection locked="0"/>
    </xf>
    <xf numFmtId="0" fontId="55" fillId="0" borderId="40" xfId="0" applyFont="1" applyBorder="1" applyAlignment="1" applyProtection="1">
      <alignment horizontal="left" vertical="top" wrapText="1"/>
      <protection locked="0"/>
    </xf>
    <xf numFmtId="0" fontId="55" fillId="0" borderId="41" xfId="0" applyFont="1" applyBorder="1" applyAlignment="1" applyProtection="1">
      <alignment horizontal="right" vertical="top" wrapText="1"/>
      <protection locked="0"/>
    </xf>
    <xf numFmtId="1" fontId="55" fillId="0" borderId="40" xfId="0" applyNumberFormat="1" applyFont="1" applyBorder="1" applyAlignment="1" applyProtection="1">
      <alignment horizontal="right" vertical="top" wrapText="1"/>
      <protection locked="0"/>
    </xf>
    <xf numFmtId="1" fontId="55" fillId="0" borderId="42" xfId="0" applyNumberFormat="1" applyFont="1" applyBorder="1" applyAlignment="1" applyProtection="1">
      <alignment horizontal="right" vertical="top" wrapText="1"/>
      <protection locked="0"/>
    </xf>
    <xf numFmtId="0" fontId="55" fillId="0" borderId="27" xfId="0" applyNumberFormat="1" applyFont="1" applyBorder="1" applyAlignment="1" applyProtection="1">
      <alignment horizontal="right" vertical="top" wrapText="1"/>
      <protection locked="0"/>
    </xf>
    <xf numFmtId="0" fontId="56" fillId="0" borderId="43" xfId="0" applyFont="1" applyBorder="1" applyAlignment="1" applyProtection="1">
      <alignment horizontal="center" vertical="top" wrapText="1"/>
      <protection locked="0"/>
    </xf>
    <xf numFmtId="0" fontId="55" fillId="0" borderId="43" xfId="0" applyFont="1" applyBorder="1" applyAlignment="1" applyProtection="1">
      <alignment horizontal="left" vertical="top" wrapText="1"/>
      <protection locked="0"/>
    </xf>
    <xf numFmtId="0" fontId="55" fillId="0" borderId="30" xfId="0" applyFont="1" applyBorder="1" applyAlignment="1" applyProtection="1">
      <alignment horizontal="right" vertical="top" wrapText="1"/>
      <protection locked="0"/>
    </xf>
    <xf numFmtId="1" fontId="55" fillId="0" borderId="30" xfId="0" applyNumberFormat="1" applyFont="1" applyBorder="1" applyAlignment="1" applyProtection="1">
      <alignment horizontal="right" vertical="top" wrapText="1"/>
      <protection locked="0"/>
    </xf>
    <xf numFmtId="1" fontId="55" fillId="0" borderId="31" xfId="0" applyNumberFormat="1" applyFont="1" applyBorder="1" applyAlignment="1" applyProtection="1">
      <alignment horizontal="right" vertical="top" wrapText="1"/>
      <protection locked="0"/>
    </xf>
    <xf numFmtId="0" fontId="55" fillId="0" borderId="44" xfId="0" applyFont="1" applyBorder="1" applyAlignment="1" applyProtection="1">
      <alignment horizontal="center" vertical="top" wrapText="1"/>
      <protection locked="0"/>
    </xf>
    <xf numFmtId="0" fontId="55" fillId="0" borderId="45" xfId="0" applyFont="1" applyBorder="1" applyAlignment="1" applyProtection="1">
      <alignment horizontal="left" vertical="top" wrapText="1"/>
      <protection locked="0"/>
    </xf>
    <xf numFmtId="0" fontId="55" fillId="0" borderId="45" xfId="0" applyNumberFormat="1" applyFont="1" applyBorder="1" applyAlignment="1" applyProtection="1">
      <alignment horizontal="right" vertical="top" wrapText="1"/>
      <protection locked="0"/>
    </xf>
    <xf numFmtId="0" fontId="55" fillId="0" borderId="46" xfId="0" applyNumberFormat="1" applyFont="1" applyBorder="1" applyAlignment="1" applyProtection="1">
      <alignment horizontal="right" vertical="top" wrapText="1"/>
      <protection locked="0"/>
    </xf>
    <xf numFmtId="0" fontId="55" fillId="0" borderId="47" xfId="0" applyFont="1" applyBorder="1" applyAlignment="1" applyProtection="1">
      <alignment horizontal="center" vertical="top" wrapText="1"/>
      <protection locked="0"/>
    </xf>
    <xf numFmtId="0" fontId="55" fillId="0" borderId="48" xfId="0" applyFont="1" applyBorder="1" applyAlignment="1" applyProtection="1">
      <alignment horizontal="left" vertical="top" wrapText="1"/>
      <protection locked="0"/>
    </xf>
    <xf numFmtId="0" fontId="55" fillId="0" borderId="48" xfId="0" applyNumberFormat="1" applyFont="1" applyBorder="1" applyAlignment="1" applyProtection="1">
      <alignment horizontal="right" vertical="top" wrapText="1"/>
      <protection locked="0"/>
    </xf>
    <xf numFmtId="0" fontId="55" fillId="0" borderId="49" xfId="0" applyNumberFormat="1" applyFont="1" applyBorder="1" applyAlignment="1" applyProtection="1">
      <alignment horizontal="right" vertical="top" wrapText="1"/>
      <protection locked="0"/>
    </xf>
    <xf numFmtId="0" fontId="55" fillId="0" borderId="43" xfId="0" applyFont="1" applyBorder="1" applyAlignment="1" applyProtection="1">
      <alignment horizontal="center" vertical="top" wrapText="1"/>
      <protection locked="0"/>
    </xf>
    <xf numFmtId="0" fontId="55" fillId="0" borderId="43" xfId="0" applyFont="1" applyBorder="1" applyAlignment="1" applyProtection="1">
      <alignment horizontal="right" vertical="top" wrapText="1"/>
      <protection locked="0"/>
    </xf>
    <xf numFmtId="0" fontId="55" fillId="0" borderId="43" xfId="0" applyNumberFormat="1" applyFont="1" applyBorder="1" applyAlignment="1" applyProtection="1">
      <alignment horizontal="right" vertical="top" wrapText="1"/>
      <protection locked="0"/>
    </xf>
    <xf numFmtId="1" fontId="55" fillId="0" borderId="43" xfId="0" applyNumberFormat="1" applyFont="1" applyBorder="1" applyAlignment="1" applyProtection="1">
      <alignment horizontal="right" vertical="top" wrapText="1"/>
      <protection locked="0"/>
    </xf>
    <xf numFmtId="0" fontId="56" fillId="0" borderId="27" xfId="0" applyFont="1" applyBorder="1" applyAlignment="1" applyProtection="1">
      <alignment horizontal="left" vertical="top" wrapText="1"/>
      <protection locked="0"/>
    </xf>
    <xf numFmtId="1" fontId="56" fillId="0" borderId="27" xfId="0" applyNumberFormat="1" applyFont="1" applyBorder="1" applyAlignment="1" applyProtection="1">
      <alignment horizontal="right" vertical="top" wrapText="1"/>
      <protection locked="0"/>
    </xf>
    <xf numFmtId="0" fontId="56" fillId="0" borderId="0" xfId="0" applyFont="1" applyBorder="1" applyAlignment="1" applyProtection="1">
      <alignment horizontal="center" vertical="top" wrapText="1"/>
      <protection locked="0"/>
    </xf>
    <xf numFmtId="0" fontId="55" fillId="0" borderId="0" xfId="0" applyFont="1" applyBorder="1" applyAlignment="1" applyProtection="1">
      <alignment horizontal="left" vertical="top" wrapText="1"/>
      <protection locked="0"/>
    </xf>
    <xf numFmtId="1" fontId="55" fillId="0" borderId="0" xfId="0" applyNumberFormat="1" applyFont="1" applyBorder="1" applyAlignment="1" applyProtection="1">
      <alignment horizontal="right" vertical="top" wrapText="1"/>
      <protection locked="0"/>
    </xf>
    <xf numFmtId="0" fontId="56" fillId="0" borderId="43" xfId="0" applyNumberFormat="1" applyFont="1" applyBorder="1" applyAlignment="1" applyProtection="1">
      <alignment horizontal="right" vertical="top" wrapText="1"/>
      <protection locked="0"/>
    </xf>
    <xf numFmtId="0" fontId="55" fillId="0" borderId="0" xfId="0" applyFont="1" applyBorder="1" applyAlignment="1" applyProtection="1">
      <alignment horizontal="center" vertical="top" wrapText="1"/>
      <protection locked="0"/>
    </xf>
    <xf numFmtId="0" fontId="55" fillId="0" borderId="0" xfId="0" applyNumberFormat="1" applyFont="1" applyBorder="1" applyAlignment="1" applyProtection="1">
      <alignment horizontal="right" vertical="top" wrapText="1"/>
      <protection locked="0"/>
    </xf>
    <xf numFmtId="0" fontId="56" fillId="0" borderId="0" xfId="0" applyNumberFormat="1" applyFont="1" applyBorder="1" applyAlignment="1" applyProtection="1">
      <alignment horizontal="right" vertical="top" wrapText="1"/>
      <protection locked="0"/>
    </xf>
    <xf numFmtId="0" fontId="56" fillId="0" borderId="45" xfId="0" applyFont="1" applyBorder="1" applyAlignment="1" applyProtection="1">
      <alignment horizontal="left" vertical="top" wrapText="1"/>
      <protection locked="0"/>
    </xf>
    <xf numFmtId="173" fontId="56" fillId="0" borderId="0" xfId="0" applyNumberFormat="1" applyFont="1" applyBorder="1" applyAlignment="1" applyProtection="1">
      <alignment horizontal="right" vertical="top" wrapText="1"/>
      <protection locked="0"/>
    </xf>
    <xf numFmtId="173" fontId="56" fillId="0" borderId="50" xfId="0" applyNumberFormat="1" applyFont="1" applyBorder="1" applyAlignment="1" applyProtection="1">
      <alignment horizontal="right" vertical="top" wrapText="1"/>
      <protection locked="0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6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5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6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7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40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0" fontId="42" fillId="0" borderId="25" xfId="0" applyFont="1" applyBorder="1" applyAlignment="1" applyProtection="1">
      <alignment horizontal="left" vertical="center" wrapText="1"/>
    </xf>
    <xf numFmtId="4" fontId="42" fillId="4" borderId="25" xfId="0" applyNumberFormat="1" applyFont="1" applyFill="1" applyBorder="1" applyAlignment="1" applyProtection="1">
      <alignment vertical="center"/>
      <protection locked="0"/>
    </xf>
    <xf numFmtId="4" fontId="42" fillId="4" borderId="25" xfId="0" applyNumberFormat="1" applyFont="1" applyFill="1" applyBorder="1" applyAlignment="1" applyProtection="1">
      <alignment vertical="center"/>
    </xf>
    <xf numFmtId="4" fontId="42" fillId="0" borderId="25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54" fillId="0" borderId="0" xfId="0" applyFont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6"/>
  <sheetViews>
    <sheetView showGridLines="0" tabSelected="1" workbookViewId="0">
      <pane ySplit="1" topLeftCell="A2" activePane="bottomLeft" state="frozen"/>
      <selection pane="bottomLeft" activeCell="BE109" sqref="BE10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R2" s="362" t="s">
        <v>8</v>
      </c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50000000000003" customHeight="1">
      <c r="B4" s="26"/>
      <c r="C4" s="320" t="s">
        <v>12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27"/>
      <c r="AS4" s="28" t="s">
        <v>13</v>
      </c>
      <c r="BE4" s="29" t="s">
        <v>14</v>
      </c>
      <c r="BS4" s="22" t="s">
        <v>15</v>
      </c>
    </row>
    <row r="5" spans="1:73" ht="14.45" customHeight="1">
      <c r="B5" s="26"/>
      <c r="C5" s="30"/>
      <c r="D5" s="31" t="s">
        <v>16</v>
      </c>
      <c r="E5" s="30"/>
      <c r="F5" s="30"/>
      <c r="G5" s="30"/>
      <c r="H5" s="30"/>
      <c r="I5" s="30"/>
      <c r="J5" s="30"/>
      <c r="K5" s="324" t="s">
        <v>17</v>
      </c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0"/>
      <c r="AQ5" s="27"/>
      <c r="BE5" s="322" t="s">
        <v>18</v>
      </c>
      <c r="BS5" s="22" t="s">
        <v>9</v>
      </c>
    </row>
    <row r="6" spans="1:73" ht="36.950000000000003" customHeight="1">
      <c r="B6" s="26"/>
      <c r="C6" s="30"/>
      <c r="D6" s="33" t="s">
        <v>19</v>
      </c>
      <c r="E6" s="30"/>
      <c r="F6" s="30"/>
      <c r="G6" s="30"/>
      <c r="H6" s="30"/>
      <c r="I6" s="30"/>
      <c r="J6" s="30"/>
      <c r="K6" s="326" t="s">
        <v>20</v>
      </c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0"/>
      <c r="AQ6" s="27"/>
      <c r="BE6" s="323"/>
      <c r="BS6" s="22" t="s">
        <v>21</v>
      </c>
    </row>
    <row r="7" spans="1:73" ht="14.45" customHeight="1">
      <c r="B7" s="26"/>
      <c r="C7" s="30"/>
      <c r="D7" s="34" t="s">
        <v>22</v>
      </c>
      <c r="E7" s="30"/>
      <c r="F7" s="30"/>
      <c r="G7" s="30"/>
      <c r="H7" s="30"/>
      <c r="I7" s="30"/>
      <c r="J7" s="30"/>
      <c r="K7" s="32" t="s">
        <v>23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24</v>
      </c>
      <c r="AL7" s="30"/>
      <c r="AM7" s="30"/>
      <c r="AN7" s="32" t="s">
        <v>23</v>
      </c>
      <c r="AO7" s="30"/>
      <c r="AP7" s="30"/>
      <c r="AQ7" s="27"/>
      <c r="BE7" s="323"/>
      <c r="BS7" s="22" t="s">
        <v>25</v>
      </c>
    </row>
    <row r="8" spans="1:73" ht="14.45" customHeight="1">
      <c r="B8" s="26"/>
      <c r="C8" s="30"/>
      <c r="D8" s="34" t="s">
        <v>26</v>
      </c>
      <c r="E8" s="30"/>
      <c r="F8" s="30"/>
      <c r="G8" s="30"/>
      <c r="H8" s="30"/>
      <c r="I8" s="30"/>
      <c r="J8" s="30"/>
      <c r="K8" s="32" t="s">
        <v>27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28</v>
      </c>
      <c r="AL8" s="30"/>
      <c r="AM8" s="30"/>
      <c r="AN8" s="35" t="s">
        <v>29</v>
      </c>
      <c r="AO8" s="30"/>
      <c r="AP8" s="30"/>
      <c r="AQ8" s="27"/>
      <c r="BE8" s="323"/>
      <c r="BS8" s="22" t="s">
        <v>25</v>
      </c>
    </row>
    <row r="9" spans="1:73" ht="14.45" customHeight="1">
      <c r="B9" s="2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7"/>
      <c r="BE9" s="323"/>
      <c r="BS9" s="22" t="s">
        <v>25</v>
      </c>
    </row>
    <row r="10" spans="1:73" ht="14.45" customHeight="1">
      <c r="B10" s="26"/>
      <c r="C10" s="30"/>
      <c r="D10" s="34" t="s">
        <v>30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31</v>
      </c>
      <c r="AL10" s="30"/>
      <c r="AM10" s="30"/>
      <c r="AN10" s="32" t="s">
        <v>23</v>
      </c>
      <c r="AO10" s="30"/>
      <c r="AP10" s="30"/>
      <c r="AQ10" s="27"/>
      <c r="BE10" s="323"/>
      <c r="BS10" s="22" t="s">
        <v>21</v>
      </c>
    </row>
    <row r="11" spans="1:73" ht="18.399999999999999" customHeight="1">
      <c r="B11" s="26"/>
      <c r="C11" s="30"/>
      <c r="D11" s="30"/>
      <c r="E11" s="32" t="s">
        <v>32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33</v>
      </c>
      <c r="AL11" s="30"/>
      <c r="AM11" s="30"/>
      <c r="AN11" s="32" t="s">
        <v>23</v>
      </c>
      <c r="AO11" s="30"/>
      <c r="AP11" s="30"/>
      <c r="AQ11" s="27"/>
      <c r="BE11" s="323"/>
      <c r="BS11" s="22" t="s">
        <v>21</v>
      </c>
    </row>
    <row r="12" spans="1:73" ht="6.95" customHeight="1">
      <c r="B12" s="2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7"/>
      <c r="BE12" s="323"/>
      <c r="BS12" s="22" t="s">
        <v>21</v>
      </c>
    </row>
    <row r="13" spans="1:73" ht="14.45" customHeight="1">
      <c r="B13" s="26"/>
      <c r="C13" s="30"/>
      <c r="D13" s="34" t="s">
        <v>34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31</v>
      </c>
      <c r="AL13" s="30"/>
      <c r="AM13" s="30"/>
      <c r="AN13" s="36" t="s">
        <v>35</v>
      </c>
      <c r="AO13" s="30"/>
      <c r="AP13" s="30"/>
      <c r="AQ13" s="27"/>
      <c r="BE13" s="323"/>
      <c r="BS13" s="22" t="s">
        <v>21</v>
      </c>
    </row>
    <row r="14" spans="1:73" ht="15">
      <c r="B14" s="26"/>
      <c r="C14" s="30"/>
      <c r="D14" s="30"/>
      <c r="E14" s="327" t="s">
        <v>35</v>
      </c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4" t="s">
        <v>33</v>
      </c>
      <c r="AL14" s="30"/>
      <c r="AM14" s="30"/>
      <c r="AN14" s="36" t="s">
        <v>35</v>
      </c>
      <c r="AO14" s="30"/>
      <c r="AP14" s="30"/>
      <c r="AQ14" s="27"/>
      <c r="BE14" s="323"/>
      <c r="BS14" s="22" t="s">
        <v>21</v>
      </c>
    </row>
    <row r="15" spans="1:73" ht="6.95" customHeight="1">
      <c r="B15" s="2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7"/>
      <c r="BE15" s="323"/>
      <c r="BS15" s="22" t="s">
        <v>6</v>
      </c>
    </row>
    <row r="16" spans="1:73" ht="14.45" customHeight="1">
      <c r="B16" s="26"/>
      <c r="C16" s="30"/>
      <c r="D16" s="34" t="s">
        <v>36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31</v>
      </c>
      <c r="AL16" s="30"/>
      <c r="AM16" s="30"/>
      <c r="AN16" s="32" t="s">
        <v>23</v>
      </c>
      <c r="AO16" s="30"/>
      <c r="AP16" s="30"/>
      <c r="AQ16" s="27"/>
      <c r="BE16" s="323"/>
      <c r="BS16" s="22" t="s">
        <v>6</v>
      </c>
    </row>
    <row r="17" spans="2:71" ht="18.399999999999999" customHeight="1">
      <c r="B17" s="26"/>
      <c r="C17" s="30"/>
      <c r="D17" s="30"/>
      <c r="E17" s="32" t="s">
        <v>37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33</v>
      </c>
      <c r="AL17" s="30"/>
      <c r="AM17" s="30"/>
      <c r="AN17" s="32" t="s">
        <v>23</v>
      </c>
      <c r="AO17" s="30"/>
      <c r="AP17" s="30"/>
      <c r="AQ17" s="27"/>
      <c r="BE17" s="323"/>
      <c r="BS17" s="22" t="s">
        <v>38</v>
      </c>
    </row>
    <row r="18" spans="2:71" ht="6.95" customHeight="1">
      <c r="B18" s="2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7"/>
      <c r="BE18" s="323"/>
      <c r="BS18" s="22" t="s">
        <v>9</v>
      </c>
    </row>
    <row r="19" spans="2:71" ht="14.45" customHeight="1">
      <c r="B19" s="26"/>
      <c r="C19" s="30"/>
      <c r="D19" s="34" t="s">
        <v>39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31</v>
      </c>
      <c r="AL19" s="30"/>
      <c r="AM19" s="30"/>
      <c r="AN19" s="32" t="s">
        <v>23</v>
      </c>
      <c r="AO19" s="30"/>
      <c r="AP19" s="30"/>
      <c r="AQ19" s="27"/>
      <c r="BE19" s="323"/>
      <c r="BS19" s="22" t="s">
        <v>9</v>
      </c>
    </row>
    <row r="20" spans="2:71" ht="18.399999999999999" customHeight="1">
      <c r="B20" s="26"/>
      <c r="C20" s="30"/>
      <c r="D20" s="30"/>
      <c r="E20" s="32" t="s">
        <v>40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33</v>
      </c>
      <c r="AL20" s="30"/>
      <c r="AM20" s="30"/>
      <c r="AN20" s="32" t="s">
        <v>23</v>
      </c>
      <c r="AO20" s="30"/>
      <c r="AP20" s="30"/>
      <c r="AQ20" s="27"/>
      <c r="BE20" s="323"/>
    </row>
    <row r="21" spans="2:71" ht="6.95" customHeight="1">
      <c r="B21" s="2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7"/>
      <c r="BE21" s="323"/>
    </row>
    <row r="22" spans="2:71" ht="15">
      <c r="B22" s="26"/>
      <c r="C22" s="30"/>
      <c r="D22" s="34" t="s">
        <v>41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7"/>
      <c r="BE22" s="323"/>
    </row>
    <row r="23" spans="2:71" ht="22.5" customHeight="1">
      <c r="B23" s="26"/>
      <c r="C23" s="30"/>
      <c r="D23" s="30"/>
      <c r="E23" s="329" t="s">
        <v>23</v>
      </c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0"/>
      <c r="AP23" s="30"/>
      <c r="AQ23" s="27"/>
      <c r="BE23" s="323"/>
    </row>
    <row r="24" spans="2:71" ht="6.95" customHeight="1">
      <c r="B24" s="2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7"/>
      <c r="BE24" s="323"/>
    </row>
    <row r="25" spans="2:71" ht="6.95" customHeight="1">
      <c r="B25" s="26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7"/>
      <c r="BE25" s="323"/>
    </row>
    <row r="26" spans="2:71" ht="14.45" customHeight="1">
      <c r="B26" s="26"/>
      <c r="C26" s="30"/>
      <c r="D26" s="38" t="s">
        <v>42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30">
        <f>ROUND(AG87,2)</f>
        <v>0</v>
      </c>
      <c r="AL26" s="325"/>
      <c r="AM26" s="325"/>
      <c r="AN26" s="325"/>
      <c r="AO26" s="325"/>
      <c r="AP26" s="30"/>
      <c r="AQ26" s="27"/>
      <c r="BE26" s="323"/>
    </row>
    <row r="27" spans="2:71" ht="14.45" customHeight="1">
      <c r="B27" s="26"/>
      <c r="C27" s="30"/>
      <c r="D27" s="38" t="s">
        <v>43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30">
        <f>ROUND(AG99,2)</f>
        <v>0</v>
      </c>
      <c r="AL27" s="330"/>
      <c r="AM27" s="330"/>
      <c r="AN27" s="330"/>
      <c r="AO27" s="330"/>
      <c r="AP27" s="30"/>
      <c r="AQ27" s="27"/>
      <c r="BE27" s="323"/>
    </row>
    <row r="28" spans="2:71" s="1" customFormat="1" ht="6.9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323"/>
    </row>
    <row r="29" spans="2:71" s="1" customFormat="1" ht="25.9" customHeight="1">
      <c r="B29" s="39"/>
      <c r="C29" s="40"/>
      <c r="D29" s="42" t="s">
        <v>44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331">
        <f>ROUND(AK26+AK27,2)</f>
        <v>0</v>
      </c>
      <c r="AL29" s="332"/>
      <c r="AM29" s="332"/>
      <c r="AN29" s="332"/>
      <c r="AO29" s="332"/>
      <c r="AP29" s="40"/>
      <c r="AQ29" s="41"/>
      <c r="BE29" s="323"/>
    </row>
    <row r="30" spans="2:71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323"/>
    </row>
    <row r="31" spans="2:71" s="2" customFormat="1" ht="14.45" customHeight="1">
      <c r="B31" s="44"/>
      <c r="C31" s="45"/>
      <c r="D31" s="46" t="s">
        <v>45</v>
      </c>
      <c r="E31" s="45"/>
      <c r="F31" s="46" t="s">
        <v>46</v>
      </c>
      <c r="G31" s="45"/>
      <c r="H31" s="45"/>
      <c r="I31" s="45"/>
      <c r="J31" s="45"/>
      <c r="K31" s="45"/>
      <c r="L31" s="333">
        <v>0.21</v>
      </c>
      <c r="M31" s="334"/>
      <c r="N31" s="334"/>
      <c r="O31" s="334"/>
      <c r="P31" s="45"/>
      <c r="Q31" s="45"/>
      <c r="R31" s="45"/>
      <c r="S31" s="45"/>
      <c r="T31" s="48" t="s">
        <v>47</v>
      </c>
      <c r="U31" s="45"/>
      <c r="V31" s="45"/>
      <c r="W31" s="335">
        <f>ROUND(AZ87+SUM(CD100:CD104),2)</f>
        <v>0</v>
      </c>
      <c r="X31" s="334"/>
      <c r="Y31" s="334"/>
      <c r="Z31" s="334"/>
      <c r="AA31" s="334"/>
      <c r="AB31" s="334"/>
      <c r="AC31" s="334"/>
      <c r="AD31" s="334"/>
      <c r="AE31" s="334"/>
      <c r="AF31" s="45"/>
      <c r="AG31" s="45"/>
      <c r="AH31" s="45"/>
      <c r="AI31" s="45"/>
      <c r="AJ31" s="45"/>
      <c r="AK31" s="335">
        <f>ROUND(AV87+SUM(BY100:BY104),2)</f>
        <v>0</v>
      </c>
      <c r="AL31" s="334"/>
      <c r="AM31" s="334"/>
      <c r="AN31" s="334"/>
      <c r="AO31" s="334"/>
      <c r="AP31" s="45"/>
      <c r="AQ31" s="49"/>
      <c r="BE31" s="323"/>
    </row>
    <row r="32" spans="2:71" s="2" customFormat="1" ht="14.45" customHeight="1">
      <c r="B32" s="44"/>
      <c r="C32" s="45"/>
      <c r="D32" s="45"/>
      <c r="E32" s="45"/>
      <c r="F32" s="46" t="s">
        <v>48</v>
      </c>
      <c r="G32" s="45"/>
      <c r="H32" s="45"/>
      <c r="I32" s="45"/>
      <c r="J32" s="45"/>
      <c r="K32" s="45"/>
      <c r="L32" s="333">
        <v>0.15</v>
      </c>
      <c r="M32" s="334"/>
      <c r="N32" s="334"/>
      <c r="O32" s="334"/>
      <c r="P32" s="45"/>
      <c r="Q32" s="45"/>
      <c r="R32" s="45"/>
      <c r="S32" s="45"/>
      <c r="T32" s="48" t="s">
        <v>47</v>
      </c>
      <c r="U32" s="45"/>
      <c r="V32" s="45"/>
      <c r="W32" s="335">
        <f>ROUND(BA87+SUM(CE100:CE104),2)</f>
        <v>0</v>
      </c>
      <c r="X32" s="334"/>
      <c r="Y32" s="334"/>
      <c r="Z32" s="334"/>
      <c r="AA32" s="334"/>
      <c r="AB32" s="334"/>
      <c r="AC32" s="334"/>
      <c r="AD32" s="334"/>
      <c r="AE32" s="334"/>
      <c r="AF32" s="45"/>
      <c r="AG32" s="45"/>
      <c r="AH32" s="45"/>
      <c r="AI32" s="45"/>
      <c r="AJ32" s="45"/>
      <c r="AK32" s="335">
        <f>ROUND(AW87+SUM(BZ100:BZ104),2)</f>
        <v>0</v>
      </c>
      <c r="AL32" s="334"/>
      <c r="AM32" s="334"/>
      <c r="AN32" s="334"/>
      <c r="AO32" s="334"/>
      <c r="AP32" s="45"/>
      <c r="AQ32" s="49"/>
      <c r="BE32" s="323"/>
    </row>
    <row r="33" spans="2:57" s="2" customFormat="1" ht="14.45" hidden="1" customHeight="1">
      <c r="B33" s="44"/>
      <c r="C33" s="45"/>
      <c r="D33" s="45"/>
      <c r="E33" s="45"/>
      <c r="F33" s="46" t="s">
        <v>49</v>
      </c>
      <c r="G33" s="45"/>
      <c r="H33" s="45"/>
      <c r="I33" s="45"/>
      <c r="J33" s="45"/>
      <c r="K33" s="45"/>
      <c r="L33" s="333">
        <v>0.21</v>
      </c>
      <c r="M33" s="334"/>
      <c r="N33" s="334"/>
      <c r="O33" s="334"/>
      <c r="P33" s="45"/>
      <c r="Q33" s="45"/>
      <c r="R33" s="45"/>
      <c r="S33" s="45"/>
      <c r="T33" s="48" t="s">
        <v>47</v>
      </c>
      <c r="U33" s="45"/>
      <c r="V33" s="45"/>
      <c r="W33" s="335">
        <f>ROUND(BB87+SUM(CF100:CF104),2)</f>
        <v>0</v>
      </c>
      <c r="X33" s="334"/>
      <c r="Y33" s="334"/>
      <c r="Z33" s="334"/>
      <c r="AA33" s="334"/>
      <c r="AB33" s="334"/>
      <c r="AC33" s="334"/>
      <c r="AD33" s="334"/>
      <c r="AE33" s="334"/>
      <c r="AF33" s="45"/>
      <c r="AG33" s="45"/>
      <c r="AH33" s="45"/>
      <c r="AI33" s="45"/>
      <c r="AJ33" s="45"/>
      <c r="AK33" s="335">
        <v>0</v>
      </c>
      <c r="AL33" s="334"/>
      <c r="AM33" s="334"/>
      <c r="AN33" s="334"/>
      <c r="AO33" s="334"/>
      <c r="AP33" s="45"/>
      <c r="AQ33" s="49"/>
      <c r="BE33" s="323"/>
    </row>
    <row r="34" spans="2:57" s="2" customFormat="1" ht="14.45" hidden="1" customHeight="1">
      <c r="B34" s="44"/>
      <c r="C34" s="45"/>
      <c r="D34" s="45"/>
      <c r="E34" s="45"/>
      <c r="F34" s="46" t="s">
        <v>50</v>
      </c>
      <c r="G34" s="45"/>
      <c r="H34" s="45"/>
      <c r="I34" s="45"/>
      <c r="J34" s="45"/>
      <c r="K34" s="45"/>
      <c r="L34" s="333">
        <v>0.15</v>
      </c>
      <c r="M34" s="334"/>
      <c r="N34" s="334"/>
      <c r="O34" s="334"/>
      <c r="P34" s="45"/>
      <c r="Q34" s="45"/>
      <c r="R34" s="45"/>
      <c r="S34" s="45"/>
      <c r="T34" s="48" t="s">
        <v>47</v>
      </c>
      <c r="U34" s="45"/>
      <c r="V34" s="45"/>
      <c r="W34" s="335">
        <f>ROUND(BC87+SUM(CG100:CG104),2)</f>
        <v>0</v>
      </c>
      <c r="X34" s="334"/>
      <c r="Y34" s="334"/>
      <c r="Z34" s="334"/>
      <c r="AA34" s="334"/>
      <c r="AB34" s="334"/>
      <c r="AC34" s="334"/>
      <c r="AD34" s="334"/>
      <c r="AE34" s="334"/>
      <c r="AF34" s="45"/>
      <c r="AG34" s="45"/>
      <c r="AH34" s="45"/>
      <c r="AI34" s="45"/>
      <c r="AJ34" s="45"/>
      <c r="AK34" s="335">
        <v>0</v>
      </c>
      <c r="AL34" s="334"/>
      <c r="AM34" s="334"/>
      <c r="AN34" s="334"/>
      <c r="AO34" s="334"/>
      <c r="AP34" s="45"/>
      <c r="AQ34" s="49"/>
      <c r="BE34" s="323"/>
    </row>
    <row r="35" spans="2:57" s="2" customFormat="1" ht="14.45" hidden="1" customHeight="1">
      <c r="B35" s="44"/>
      <c r="C35" s="45"/>
      <c r="D35" s="45"/>
      <c r="E35" s="45"/>
      <c r="F35" s="46" t="s">
        <v>51</v>
      </c>
      <c r="G35" s="45"/>
      <c r="H35" s="45"/>
      <c r="I35" s="45"/>
      <c r="J35" s="45"/>
      <c r="K35" s="45"/>
      <c r="L35" s="333">
        <v>0</v>
      </c>
      <c r="M35" s="334"/>
      <c r="N35" s="334"/>
      <c r="O35" s="334"/>
      <c r="P35" s="45"/>
      <c r="Q35" s="45"/>
      <c r="R35" s="45"/>
      <c r="S35" s="45"/>
      <c r="T35" s="48" t="s">
        <v>47</v>
      </c>
      <c r="U35" s="45"/>
      <c r="V35" s="45"/>
      <c r="W35" s="335">
        <f>ROUND(BD87+SUM(CH100:CH104),2)</f>
        <v>0</v>
      </c>
      <c r="X35" s="334"/>
      <c r="Y35" s="334"/>
      <c r="Z35" s="334"/>
      <c r="AA35" s="334"/>
      <c r="AB35" s="334"/>
      <c r="AC35" s="334"/>
      <c r="AD35" s="334"/>
      <c r="AE35" s="334"/>
      <c r="AF35" s="45"/>
      <c r="AG35" s="45"/>
      <c r="AH35" s="45"/>
      <c r="AI35" s="45"/>
      <c r="AJ35" s="45"/>
      <c r="AK35" s="335">
        <v>0</v>
      </c>
      <c r="AL35" s="334"/>
      <c r="AM35" s="334"/>
      <c r="AN35" s="334"/>
      <c r="AO35" s="334"/>
      <c r="AP35" s="45"/>
      <c r="AQ35" s="49"/>
    </row>
    <row r="36" spans="2:57" s="1" customFormat="1" ht="6.9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" customHeight="1">
      <c r="B37" s="39"/>
      <c r="C37" s="50"/>
      <c r="D37" s="51" t="s">
        <v>52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53</v>
      </c>
      <c r="U37" s="52"/>
      <c r="V37" s="52"/>
      <c r="W37" s="52"/>
      <c r="X37" s="336" t="s">
        <v>54</v>
      </c>
      <c r="Y37" s="337"/>
      <c r="Z37" s="337"/>
      <c r="AA37" s="337"/>
      <c r="AB37" s="337"/>
      <c r="AC37" s="52"/>
      <c r="AD37" s="52"/>
      <c r="AE37" s="52"/>
      <c r="AF37" s="52"/>
      <c r="AG37" s="52"/>
      <c r="AH37" s="52"/>
      <c r="AI37" s="52"/>
      <c r="AJ37" s="52"/>
      <c r="AK37" s="338">
        <f>SUM(AK29:AK35)</f>
        <v>0</v>
      </c>
      <c r="AL37" s="337"/>
      <c r="AM37" s="337"/>
      <c r="AN37" s="337"/>
      <c r="AO37" s="339"/>
      <c r="AP37" s="50"/>
      <c r="AQ37" s="41"/>
    </row>
    <row r="38" spans="2:57" s="1" customFormat="1" ht="14.4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>
      <c r="B39" s="2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7"/>
    </row>
    <row r="40" spans="2:57">
      <c r="B40" s="2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7"/>
    </row>
    <row r="41" spans="2:57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7"/>
    </row>
    <row r="42" spans="2:57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7"/>
    </row>
    <row r="43" spans="2:57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7"/>
    </row>
    <row r="44" spans="2:57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7"/>
    </row>
    <row r="45" spans="2:57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7"/>
    </row>
    <row r="46" spans="2:57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7"/>
    </row>
    <row r="47" spans="2:57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7"/>
    </row>
    <row r="48" spans="2:57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7"/>
    </row>
    <row r="49" spans="2:43" s="1" customFormat="1" ht="15">
      <c r="B49" s="39"/>
      <c r="C49" s="40"/>
      <c r="D49" s="54" t="s">
        <v>55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56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>
      <c r="B50" s="26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7"/>
    </row>
    <row r="51" spans="2:43">
      <c r="B51" s="26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7"/>
    </row>
    <row r="52" spans="2:43">
      <c r="B52" s="26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7"/>
    </row>
    <row r="53" spans="2:43">
      <c r="B53" s="26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7"/>
    </row>
    <row r="54" spans="2:43">
      <c r="B54" s="26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7"/>
    </row>
    <row r="55" spans="2:43">
      <c r="B55" s="26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7"/>
    </row>
    <row r="56" spans="2:43">
      <c r="B56" s="26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7"/>
    </row>
    <row r="57" spans="2:43">
      <c r="B57" s="26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7"/>
    </row>
    <row r="58" spans="2:43" s="1" customFormat="1" ht="15">
      <c r="B58" s="39"/>
      <c r="C58" s="40"/>
      <c r="D58" s="59" t="s">
        <v>57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58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57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58</v>
      </c>
      <c r="AN58" s="60"/>
      <c r="AO58" s="62"/>
      <c r="AP58" s="40"/>
      <c r="AQ58" s="41"/>
    </row>
    <row r="59" spans="2:43">
      <c r="B59" s="2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7"/>
    </row>
    <row r="60" spans="2:43" s="1" customFormat="1" ht="15">
      <c r="B60" s="39"/>
      <c r="C60" s="40"/>
      <c r="D60" s="54" t="s">
        <v>59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60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>
      <c r="B61" s="26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7"/>
    </row>
    <row r="62" spans="2:43">
      <c r="B62" s="26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7"/>
    </row>
    <row r="63" spans="2:43">
      <c r="B63" s="26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7"/>
    </row>
    <row r="64" spans="2:43">
      <c r="B64" s="26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7"/>
    </row>
    <row r="65" spans="2:43">
      <c r="B65" s="26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7"/>
    </row>
    <row r="66" spans="2:43">
      <c r="B66" s="26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7"/>
    </row>
    <row r="67" spans="2:43">
      <c r="B67" s="26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7"/>
    </row>
    <row r="68" spans="2:43">
      <c r="B68" s="26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7"/>
    </row>
    <row r="69" spans="2:43" s="1" customFormat="1" ht="15">
      <c r="B69" s="39"/>
      <c r="C69" s="40"/>
      <c r="D69" s="59" t="s">
        <v>57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58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57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58</v>
      </c>
      <c r="AN69" s="60"/>
      <c r="AO69" s="62"/>
      <c r="AP69" s="40"/>
      <c r="AQ69" s="41"/>
    </row>
    <row r="70" spans="2:43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50000000000003" customHeight="1">
      <c r="B76" s="39"/>
      <c r="C76" s="320" t="s">
        <v>61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1"/>
      <c r="AO76" s="321"/>
      <c r="AP76" s="321"/>
      <c r="AQ76" s="41"/>
    </row>
    <row r="77" spans="2:43" s="3" customFormat="1" ht="14.45" customHeight="1">
      <c r="B77" s="69"/>
      <c r="C77" s="34" t="s">
        <v>16</v>
      </c>
      <c r="D77" s="70"/>
      <c r="E77" s="70"/>
      <c r="F77" s="70"/>
      <c r="G77" s="70"/>
      <c r="H77" s="70"/>
      <c r="I77" s="70"/>
      <c r="J77" s="70"/>
      <c r="K77" s="70"/>
      <c r="L77" s="70" t="str">
        <f>K5</f>
        <v>2015162l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6.950000000000003" customHeight="1">
      <c r="B78" s="72"/>
      <c r="C78" s="73" t="s">
        <v>19</v>
      </c>
      <c r="D78" s="74"/>
      <c r="E78" s="74"/>
      <c r="F78" s="74"/>
      <c r="G78" s="74"/>
      <c r="H78" s="74"/>
      <c r="I78" s="74"/>
      <c r="J78" s="74"/>
      <c r="K78" s="74"/>
      <c r="L78" s="340" t="str">
        <f>K6</f>
        <v>Členění - OÚ Dětřichov s výměnou výplní otvorů</v>
      </c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74"/>
      <c r="AQ78" s="75"/>
    </row>
    <row r="79" spans="2:43" s="1" customFormat="1" ht="6.95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 ht="15">
      <c r="B80" s="39"/>
      <c r="C80" s="34" t="s">
        <v>26</v>
      </c>
      <c r="D80" s="40"/>
      <c r="E80" s="40"/>
      <c r="F80" s="40"/>
      <c r="G80" s="40"/>
      <c r="H80" s="40"/>
      <c r="I80" s="40"/>
      <c r="J80" s="40"/>
      <c r="K80" s="40"/>
      <c r="L80" s="76" t="str">
        <f>IF(K8="","",K8)</f>
        <v>Dětřichov, 464 01  Frýdlant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28</v>
      </c>
      <c r="AJ80" s="40"/>
      <c r="AK80" s="40"/>
      <c r="AL80" s="40"/>
      <c r="AM80" s="77" t="str">
        <f>IF(AN8= "","",AN8)</f>
        <v>31. 1. 2017</v>
      </c>
      <c r="AN80" s="40"/>
      <c r="AO80" s="40"/>
      <c r="AP80" s="40"/>
      <c r="AQ80" s="41"/>
    </row>
    <row r="81" spans="1:76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15">
      <c r="B82" s="39"/>
      <c r="C82" s="34" t="s">
        <v>30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>Obec Dětřichov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36</v>
      </c>
      <c r="AJ82" s="40"/>
      <c r="AK82" s="40"/>
      <c r="AL82" s="40"/>
      <c r="AM82" s="342" t="str">
        <f>IF(E17="","",E17)</f>
        <v>Ing. Lubomír Mužák</v>
      </c>
      <c r="AN82" s="342"/>
      <c r="AO82" s="342"/>
      <c r="AP82" s="342"/>
      <c r="AQ82" s="41"/>
      <c r="AS82" s="343" t="s">
        <v>62</v>
      </c>
      <c r="AT82" s="344"/>
      <c r="AU82" s="78"/>
      <c r="AV82" s="78"/>
      <c r="AW82" s="78"/>
      <c r="AX82" s="78"/>
      <c r="AY82" s="78"/>
      <c r="AZ82" s="78"/>
      <c r="BA82" s="78"/>
      <c r="BB82" s="78"/>
      <c r="BC82" s="78"/>
      <c r="BD82" s="79"/>
    </row>
    <row r="83" spans="1:76" s="1" customFormat="1" ht="15">
      <c r="B83" s="39"/>
      <c r="C83" s="34" t="s">
        <v>34</v>
      </c>
      <c r="D83" s="40"/>
      <c r="E83" s="40"/>
      <c r="F83" s="40"/>
      <c r="G83" s="40"/>
      <c r="H83" s="40"/>
      <c r="I83" s="40"/>
      <c r="J83" s="40"/>
      <c r="K83" s="40"/>
      <c r="L83" s="70" t="str">
        <f>IF(E14= "Vyplň údaj","",E14)</f>
        <v/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39</v>
      </c>
      <c r="AJ83" s="40"/>
      <c r="AK83" s="40"/>
      <c r="AL83" s="40"/>
      <c r="AM83" s="342" t="str">
        <f>IF(E20="","",E20)</f>
        <v xml:space="preserve"> </v>
      </c>
      <c r="AN83" s="342"/>
      <c r="AO83" s="342"/>
      <c r="AP83" s="342"/>
      <c r="AQ83" s="41"/>
      <c r="AS83" s="345"/>
      <c r="AT83" s="346"/>
      <c r="AU83" s="80"/>
      <c r="AV83" s="80"/>
      <c r="AW83" s="80"/>
      <c r="AX83" s="80"/>
      <c r="AY83" s="80"/>
      <c r="AZ83" s="80"/>
      <c r="BA83" s="80"/>
      <c r="BB83" s="80"/>
      <c r="BC83" s="80"/>
      <c r="BD83" s="81"/>
    </row>
    <row r="84" spans="1:76" s="1" customFormat="1" ht="10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347"/>
      <c r="AT84" s="348"/>
      <c r="AU84" s="40"/>
      <c r="AV84" s="40"/>
      <c r="AW84" s="40"/>
      <c r="AX84" s="40"/>
      <c r="AY84" s="40"/>
      <c r="AZ84" s="40"/>
      <c r="BA84" s="40"/>
      <c r="BB84" s="40"/>
      <c r="BC84" s="40"/>
      <c r="BD84" s="82"/>
    </row>
    <row r="85" spans="1:76" s="1" customFormat="1" ht="29.25" customHeight="1">
      <c r="B85" s="39"/>
      <c r="C85" s="349" t="s">
        <v>63</v>
      </c>
      <c r="D85" s="350"/>
      <c r="E85" s="350"/>
      <c r="F85" s="350"/>
      <c r="G85" s="350"/>
      <c r="H85" s="83"/>
      <c r="I85" s="351" t="s">
        <v>64</v>
      </c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1" t="s">
        <v>65</v>
      </c>
      <c r="AH85" s="350"/>
      <c r="AI85" s="350"/>
      <c r="AJ85" s="350"/>
      <c r="AK85" s="350"/>
      <c r="AL85" s="350"/>
      <c r="AM85" s="350"/>
      <c r="AN85" s="351" t="s">
        <v>66</v>
      </c>
      <c r="AO85" s="350"/>
      <c r="AP85" s="352"/>
      <c r="AQ85" s="41"/>
      <c r="AS85" s="84" t="s">
        <v>67</v>
      </c>
      <c r="AT85" s="85" t="s">
        <v>68</v>
      </c>
      <c r="AU85" s="85" t="s">
        <v>69</v>
      </c>
      <c r="AV85" s="85" t="s">
        <v>70</v>
      </c>
      <c r="AW85" s="85" t="s">
        <v>71</v>
      </c>
      <c r="AX85" s="85" t="s">
        <v>72</v>
      </c>
      <c r="AY85" s="85" t="s">
        <v>73</v>
      </c>
      <c r="AZ85" s="85" t="s">
        <v>74</v>
      </c>
      <c r="BA85" s="85" t="s">
        <v>75</v>
      </c>
      <c r="BB85" s="85" t="s">
        <v>76</v>
      </c>
      <c r="BC85" s="85" t="s">
        <v>77</v>
      </c>
      <c r="BD85" s="86" t="s">
        <v>78</v>
      </c>
    </row>
    <row r="86" spans="1:76" s="1" customFormat="1" ht="10.9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7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50000000000003" customHeight="1">
      <c r="B87" s="72"/>
      <c r="C87" s="88" t="s">
        <v>79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366">
        <f>ROUND(AG88+AG96,2)</f>
        <v>0</v>
      </c>
      <c r="AH87" s="366"/>
      <c r="AI87" s="366"/>
      <c r="AJ87" s="366"/>
      <c r="AK87" s="366"/>
      <c r="AL87" s="366"/>
      <c r="AM87" s="366"/>
      <c r="AN87" s="367">
        <f t="shared" ref="AN87:AN97" si="0">SUM(AG87,AT87)</f>
        <v>0</v>
      </c>
      <c r="AO87" s="367"/>
      <c r="AP87" s="367"/>
      <c r="AQ87" s="75"/>
      <c r="AS87" s="90">
        <f>ROUND(AS88+AS96,2)</f>
        <v>0</v>
      </c>
      <c r="AT87" s="91">
        <f t="shared" ref="AT87:AT97" si="1">ROUND(SUM(AV87:AW87),2)</f>
        <v>0</v>
      </c>
      <c r="AU87" s="92">
        <f>ROUND(AU88+AU96,5)</f>
        <v>0</v>
      </c>
      <c r="AV87" s="91">
        <f>ROUND(AZ87*L31,2)</f>
        <v>0</v>
      </c>
      <c r="AW87" s="91">
        <f>ROUND(BA87*L32,2)</f>
        <v>0</v>
      </c>
      <c r="AX87" s="91">
        <f>ROUND(BB87*L31,2)</f>
        <v>0</v>
      </c>
      <c r="AY87" s="91">
        <f>ROUND(BC87*L32,2)</f>
        <v>0</v>
      </c>
      <c r="AZ87" s="91">
        <f>ROUND(AZ88+AZ96,2)</f>
        <v>0</v>
      </c>
      <c r="BA87" s="91">
        <f>ROUND(BA88+BA96,2)</f>
        <v>0</v>
      </c>
      <c r="BB87" s="91">
        <f>ROUND(BB88+BB96,2)</f>
        <v>0</v>
      </c>
      <c r="BC87" s="91">
        <f>ROUND(BC88+BC96,2)</f>
        <v>0</v>
      </c>
      <c r="BD87" s="93">
        <f>ROUND(BD88+BD96,2)</f>
        <v>0</v>
      </c>
      <c r="BS87" s="94" t="s">
        <v>80</v>
      </c>
      <c r="BT87" s="94" t="s">
        <v>81</v>
      </c>
      <c r="BU87" s="95" t="s">
        <v>82</v>
      </c>
      <c r="BV87" s="94" t="s">
        <v>83</v>
      </c>
      <c r="BW87" s="94" t="s">
        <v>84</v>
      </c>
      <c r="BX87" s="94" t="s">
        <v>85</v>
      </c>
    </row>
    <row r="88" spans="1:76" s="5" customFormat="1" ht="22.5" customHeight="1">
      <c r="B88" s="96"/>
      <c r="C88" s="97"/>
      <c r="D88" s="356" t="s">
        <v>86</v>
      </c>
      <c r="E88" s="356"/>
      <c r="F88" s="356"/>
      <c r="G88" s="356"/>
      <c r="H88" s="356"/>
      <c r="I88" s="98"/>
      <c r="J88" s="356" t="s">
        <v>87</v>
      </c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5">
        <f>ROUND(SUM(AG89:AG95),2)</f>
        <v>0</v>
      </c>
      <c r="AH88" s="354"/>
      <c r="AI88" s="354"/>
      <c r="AJ88" s="354"/>
      <c r="AK88" s="354"/>
      <c r="AL88" s="354"/>
      <c r="AM88" s="354"/>
      <c r="AN88" s="353">
        <f t="shared" si="0"/>
        <v>0</v>
      </c>
      <c r="AO88" s="354"/>
      <c r="AP88" s="354"/>
      <c r="AQ88" s="99"/>
      <c r="AS88" s="100">
        <f>ROUND(SUM(AS89:AS95),2)</f>
        <v>0</v>
      </c>
      <c r="AT88" s="101">
        <f t="shared" si="1"/>
        <v>0</v>
      </c>
      <c r="AU88" s="102">
        <f>ROUND(SUM(AU89:AU95),5)</f>
        <v>0</v>
      </c>
      <c r="AV88" s="101">
        <f>ROUND(AZ88*L31,2)</f>
        <v>0</v>
      </c>
      <c r="AW88" s="101">
        <f>ROUND(BA88*L32,2)</f>
        <v>0</v>
      </c>
      <c r="AX88" s="101">
        <f>ROUND(BB88*L31,2)</f>
        <v>0</v>
      </c>
      <c r="AY88" s="101">
        <f>ROUND(BC88*L32,2)</f>
        <v>0</v>
      </c>
      <c r="AZ88" s="101">
        <f>ROUND(SUM(AZ89:AZ95),2)</f>
        <v>0</v>
      </c>
      <c r="BA88" s="101">
        <f>ROUND(SUM(BA89:BA95),2)</f>
        <v>0</v>
      </c>
      <c r="BB88" s="101">
        <f>ROUND(SUM(BB89:BB95),2)</f>
        <v>0</v>
      </c>
      <c r="BC88" s="101">
        <f>ROUND(SUM(BC89:BC95),2)</f>
        <v>0</v>
      </c>
      <c r="BD88" s="103">
        <f>ROUND(SUM(BD89:BD95),2)</f>
        <v>0</v>
      </c>
      <c r="BS88" s="104" t="s">
        <v>80</v>
      </c>
      <c r="BT88" s="104" t="s">
        <v>25</v>
      </c>
      <c r="BU88" s="104" t="s">
        <v>82</v>
      </c>
      <c r="BV88" s="104" t="s">
        <v>83</v>
      </c>
      <c r="BW88" s="104" t="s">
        <v>88</v>
      </c>
      <c r="BX88" s="104" t="s">
        <v>84</v>
      </c>
    </row>
    <row r="89" spans="1:76" s="6" customFormat="1" ht="34.5" customHeight="1">
      <c r="A89" s="105" t="s">
        <v>89</v>
      </c>
      <c r="B89" s="106"/>
      <c r="C89" s="107"/>
      <c r="D89" s="107"/>
      <c r="E89" s="359" t="s">
        <v>90</v>
      </c>
      <c r="F89" s="359"/>
      <c r="G89" s="359"/>
      <c r="H89" s="359"/>
      <c r="I89" s="359"/>
      <c r="J89" s="107"/>
      <c r="K89" s="359" t="s">
        <v>91</v>
      </c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7">
        <f>'003 - Okna Zateplení obje...'!M31</f>
        <v>0</v>
      </c>
      <c r="AH89" s="358"/>
      <c r="AI89" s="358"/>
      <c r="AJ89" s="358"/>
      <c r="AK89" s="358"/>
      <c r="AL89" s="358"/>
      <c r="AM89" s="358"/>
      <c r="AN89" s="357">
        <f t="shared" si="0"/>
        <v>0</v>
      </c>
      <c r="AO89" s="358"/>
      <c r="AP89" s="358"/>
      <c r="AQ89" s="108"/>
      <c r="AS89" s="109">
        <f>'003 - Okna Zateplení obje...'!M29</f>
        <v>0</v>
      </c>
      <c r="AT89" s="110">
        <f t="shared" si="1"/>
        <v>0</v>
      </c>
      <c r="AU89" s="111">
        <f>'003 - Okna Zateplení obje...'!W129</f>
        <v>0</v>
      </c>
      <c r="AV89" s="110">
        <f>'003 - Okna Zateplení obje...'!M33</f>
        <v>0</v>
      </c>
      <c r="AW89" s="110">
        <f>'003 - Okna Zateplení obje...'!M34</f>
        <v>0</v>
      </c>
      <c r="AX89" s="110">
        <f>'003 - Okna Zateplení obje...'!M35</f>
        <v>0</v>
      </c>
      <c r="AY89" s="110">
        <f>'003 - Okna Zateplení obje...'!M36</f>
        <v>0</v>
      </c>
      <c r="AZ89" s="110">
        <f>'003 - Okna Zateplení obje...'!H33</f>
        <v>0</v>
      </c>
      <c r="BA89" s="110">
        <f>'003 - Okna Zateplení obje...'!H34</f>
        <v>0</v>
      </c>
      <c r="BB89" s="110">
        <f>'003 - Okna Zateplení obje...'!H35</f>
        <v>0</v>
      </c>
      <c r="BC89" s="110">
        <f>'003 - Okna Zateplení obje...'!H36</f>
        <v>0</v>
      </c>
      <c r="BD89" s="112">
        <f>'003 - Okna Zateplení obje...'!H37</f>
        <v>0</v>
      </c>
      <c r="BT89" s="113" t="s">
        <v>92</v>
      </c>
      <c r="BV89" s="113" t="s">
        <v>83</v>
      </c>
      <c r="BW89" s="113" t="s">
        <v>93</v>
      </c>
      <c r="BX89" s="113" t="s">
        <v>88</v>
      </c>
    </row>
    <row r="90" spans="1:76" s="6" customFormat="1" ht="34.5" customHeight="1">
      <c r="A90" s="105" t="s">
        <v>89</v>
      </c>
      <c r="B90" s="106"/>
      <c r="C90" s="107"/>
      <c r="D90" s="107"/>
      <c r="E90" s="359" t="s">
        <v>94</v>
      </c>
      <c r="F90" s="359"/>
      <c r="G90" s="359"/>
      <c r="H90" s="359"/>
      <c r="I90" s="359"/>
      <c r="J90" s="107"/>
      <c r="K90" s="359" t="s">
        <v>95</v>
      </c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  <c r="AA90" s="359"/>
      <c r="AB90" s="359"/>
      <c r="AC90" s="359"/>
      <c r="AD90" s="359"/>
      <c r="AE90" s="359"/>
      <c r="AF90" s="359"/>
      <c r="AG90" s="357">
        <f>'004 - Fasáda objektu OÚ D...'!M31</f>
        <v>0</v>
      </c>
      <c r="AH90" s="358"/>
      <c r="AI90" s="358"/>
      <c r="AJ90" s="358"/>
      <c r="AK90" s="358"/>
      <c r="AL90" s="358"/>
      <c r="AM90" s="358"/>
      <c r="AN90" s="357">
        <f t="shared" si="0"/>
        <v>0</v>
      </c>
      <c r="AO90" s="358"/>
      <c r="AP90" s="358"/>
      <c r="AQ90" s="108"/>
      <c r="AS90" s="109">
        <f>'004 - Fasáda objektu OÚ D...'!M29</f>
        <v>0</v>
      </c>
      <c r="AT90" s="110">
        <f t="shared" si="1"/>
        <v>0</v>
      </c>
      <c r="AU90" s="111">
        <f>'004 - Fasáda objektu OÚ D...'!W135</f>
        <v>0</v>
      </c>
      <c r="AV90" s="110">
        <f>'004 - Fasáda objektu OÚ D...'!M33</f>
        <v>0</v>
      </c>
      <c r="AW90" s="110">
        <f>'004 - Fasáda objektu OÚ D...'!M34</f>
        <v>0</v>
      </c>
      <c r="AX90" s="110">
        <f>'004 - Fasáda objektu OÚ D...'!M35</f>
        <v>0</v>
      </c>
      <c r="AY90" s="110">
        <f>'004 - Fasáda objektu OÚ D...'!M36</f>
        <v>0</v>
      </c>
      <c r="AZ90" s="110">
        <f>'004 - Fasáda objektu OÚ D...'!H33</f>
        <v>0</v>
      </c>
      <c r="BA90" s="110">
        <f>'004 - Fasáda objektu OÚ D...'!H34</f>
        <v>0</v>
      </c>
      <c r="BB90" s="110">
        <f>'004 - Fasáda objektu OÚ D...'!H35</f>
        <v>0</v>
      </c>
      <c r="BC90" s="110">
        <f>'004 - Fasáda objektu OÚ D...'!H36</f>
        <v>0</v>
      </c>
      <c r="BD90" s="112">
        <f>'004 - Fasáda objektu OÚ D...'!H37</f>
        <v>0</v>
      </c>
      <c r="BT90" s="113" t="s">
        <v>92</v>
      </c>
      <c r="BV90" s="113" t="s">
        <v>83</v>
      </c>
      <c r="BW90" s="113" t="s">
        <v>96</v>
      </c>
      <c r="BX90" s="113" t="s">
        <v>88</v>
      </c>
    </row>
    <row r="91" spans="1:76" s="6" customFormat="1" ht="34.5" customHeight="1">
      <c r="A91" s="105" t="s">
        <v>89</v>
      </c>
      <c r="B91" s="106"/>
      <c r="C91" s="107"/>
      <c r="D91" s="107"/>
      <c r="E91" s="359" t="s">
        <v>97</v>
      </c>
      <c r="F91" s="359"/>
      <c r="G91" s="359"/>
      <c r="H91" s="359"/>
      <c r="I91" s="359"/>
      <c r="J91" s="107"/>
      <c r="K91" s="359" t="s">
        <v>98</v>
      </c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7">
        <f>'005a - Střecha S 1 objekt...'!M31</f>
        <v>0</v>
      </c>
      <c r="AH91" s="358"/>
      <c r="AI91" s="358"/>
      <c r="AJ91" s="358"/>
      <c r="AK91" s="358"/>
      <c r="AL91" s="358"/>
      <c r="AM91" s="358"/>
      <c r="AN91" s="357">
        <f t="shared" si="0"/>
        <v>0</v>
      </c>
      <c r="AO91" s="358"/>
      <c r="AP91" s="358"/>
      <c r="AQ91" s="108"/>
      <c r="AS91" s="109">
        <f>'005a - Střecha S 1 objekt...'!M29</f>
        <v>0</v>
      </c>
      <c r="AT91" s="110">
        <f t="shared" si="1"/>
        <v>0</v>
      </c>
      <c r="AU91" s="111">
        <f>'005a - Střecha S 1 objekt...'!W125</f>
        <v>0</v>
      </c>
      <c r="AV91" s="110">
        <f>'005a - Střecha S 1 objekt...'!M33</f>
        <v>0</v>
      </c>
      <c r="AW91" s="110">
        <f>'005a - Střecha S 1 objekt...'!M34</f>
        <v>0</v>
      </c>
      <c r="AX91" s="110">
        <f>'005a - Střecha S 1 objekt...'!M35</f>
        <v>0</v>
      </c>
      <c r="AY91" s="110">
        <f>'005a - Střecha S 1 objekt...'!M36</f>
        <v>0</v>
      </c>
      <c r="AZ91" s="110">
        <f>'005a - Střecha S 1 objekt...'!H33</f>
        <v>0</v>
      </c>
      <c r="BA91" s="110">
        <f>'005a - Střecha S 1 objekt...'!H34</f>
        <v>0</v>
      </c>
      <c r="BB91" s="110">
        <f>'005a - Střecha S 1 objekt...'!H35</f>
        <v>0</v>
      </c>
      <c r="BC91" s="110">
        <f>'005a - Střecha S 1 objekt...'!H36</f>
        <v>0</v>
      </c>
      <c r="BD91" s="112">
        <f>'005a - Střecha S 1 objekt...'!H37</f>
        <v>0</v>
      </c>
      <c r="BT91" s="113" t="s">
        <v>92</v>
      </c>
      <c r="BV91" s="113" t="s">
        <v>83</v>
      </c>
      <c r="BW91" s="113" t="s">
        <v>99</v>
      </c>
      <c r="BX91" s="113" t="s">
        <v>88</v>
      </c>
    </row>
    <row r="92" spans="1:76" s="6" customFormat="1" ht="34.5" customHeight="1">
      <c r="A92" s="105" t="s">
        <v>89</v>
      </c>
      <c r="B92" s="106"/>
      <c r="C92" s="107"/>
      <c r="D92" s="107"/>
      <c r="E92" s="359" t="s">
        <v>100</v>
      </c>
      <c r="F92" s="359"/>
      <c r="G92" s="359"/>
      <c r="H92" s="359"/>
      <c r="I92" s="359"/>
      <c r="J92" s="107"/>
      <c r="K92" s="359" t="s">
        <v>101</v>
      </c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57">
        <f>'005b - Střecha S 3 objekt...'!M31</f>
        <v>0</v>
      </c>
      <c r="AH92" s="358"/>
      <c r="AI92" s="358"/>
      <c r="AJ92" s="358"/>
      <c r="AK92" s="358"/>
      <c r="AL92" s="358"/>
      <c r="AM92" s="358"/>
      <c r="AN92" s="357">
        <f t="shared" si="0"/>
        <v>0</v>
      </c>
      <c r="AO92" s="358"/>
      <c r="AP92" s="358"/>
      <c r="AQ92" s="108"/>
      <c r="AS92" s="109">
        <f>'005b - Střecha S 3 objekt...'!M29</f>
        <v>0</v>
      </c>
      <c r="AT92" s="110">
        <f t="shared" si="1"/>
        <v>0</v>
      </c>
      <c r="AU92" s="111">
        <f>'005b - Střecha S 3 objekt...'!W126</f>
        <v>0</v>
      </c>
      <c r="AV92" s="110">
        <f>'005b - Střecha S 3 objekt...'!M33</f>
        <v>0</v>
      </c>
      <c r="AW92" s="110">
        <f>'005b - Střecha S 3 objekt...'!M34</f>
        <v>0</v>
      </c>
      <c r="AX92" s="110">
        <f>'005b - Střecha S 3 objekt...'!M35</f>
        <v>0</v>
      </c>
      <c r="AY92" s="110">
        <f>'005b - Střecha S 3 objekt...'!M36</f>
        <v>0</v>
      </c>
      <c r="AZ92" s="110">
        <f>'005b - Střecha S 3 objekt...'!H33</f>
        <v>0</v>
      </c>
      <c r="BA92" s="110">
        <f>'005b - Střecha S 3 objekt...'!H34</f>
        <v>0</v>
      </c>
      <c r="BB92" s="110">
        <f>'005b - Střecha S 3 objekt...'!H35</f>
        <v>0</v>
      </c>
      <c r="BC92" s="110">
        <f>'005b - Střecha S 3 objekt...'!H36</f>
        <v>0</v>
      </c>
      <c r="BD92" s="112">
        <f>'005b - Střecha S 3 objekt...'!H37</f>
        <v>0</v>
      </c>
      <c r="BT92" s="113" t="s">
        <v>92</v>
      </c>
      <c r="BV92" s="113" t="s">
        <v>83</v>
      </c>
      <c r="BW92" s="113" t="s">
        <v>102</v>
      </c>
      <c r="BX92" s="113" t="s">
        <v>88</v>
      </c>
    </row>
    <row r="93" spans="1:76" s="6" customFormat="1" ht="34.5" customHeight="1">
      <c r="A93" s="105" t="s">
        <v>89</v>
      </c>
      <c r="B93" s="106"/>
      <c r="C93" s="107"/>
      <c r="D93" s="107"/>
      <c r="E93" s="359" t="s">
        <v>103</v>
      </c>
      <c r="F93" s="359"/>
      <c r="G93" s="359"/>
      <c r="H93" s="359"/>
      <c r="I93" s="359"/>
      <c r="J93" s="107"/>
      <c r="K93" s="359" t="s">
        <v>104</v>
      </c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7">
        <f>'006 - Strop objektu OÚ Dě...'!M31</f>
        <v>0</v>
      </c>
      <c r="AH93" s="358"/>
      <c r="AI93" s="358"/>
      <c r="AJ93" s="358"/>
      <c r="AK93" s="358"/>
      <c r="AL93" s="358"/>
      <c r="AM93" s="358"/>
      <c r="AN93" s="357">
        <f t="shared" si="0"/>
        <v>0</v>
      </c>
      <c r="AO93" s="358"/>
      <c r="AP93" s="358"/>
      <c r="AQ93" s="108"/>
      <c r="AS93" s="109">
        <f>'006 - Strop objektu OÚ Dě...'!M29</f>
        <v>0</v>
      </c>
      <c r="AT93" s="110">
        <f t="shared" si="1"/>
        <v>0</v>
      </c>
      <c r="AU93" s="111">
        <f>'006 - Strop objektu OÚ Dě...'!W120</f>
        <v>0</v>
      </c>
      <c r="AV93" s="110">
        <f>'006 - Strop objektu OÚ Dě...'!M33</f>
        <v>0</v>
      </c>
      <c r="AW93" s="110">
        <f>'006 - Strop objektu OÚ Dě...'!M34</f>
        <v>0</v>
      </c>
      <c r="AX93" s="110">
        <f>'006 - Strop objektu OÚ Dě...'!M35</f>
        <v>0</v>
      </c>
      <c r="AY93" s="110">
        <f>'006 - Strop objektu OÚ Dě...'!M36</f>
        <v>0</v>
      </c>
      <c r="AZ93" s="110">
        <f>'006 - Strop objektu OÚ Dě...'!H33</f>
        <v>0</v>
      </c>
      <c r="BA93" s="110">
        <f>'006 - Strop objektu OÚ Dě...'!H34</f>
        <v>0</v>
      </c>
      <c r="BB93" s="110">
        <f>'006 - Strop objektu OÚ Dě...'!H35</f>
        <v>0</v>
      </c>
      <c r="BC93" s="110">
        <f>'006 - Strop objektu OÚ Dě...'!H36</f>
        <v>0</v>
      </c>
      <c r="BD93" s="112">
        <f>'006 - Strop objektu OÚ Dě...'!H37</f>
        <v>0</v>
      </c>
      <c r="BT93" s="113" t="s">
        <v>92</v>
      </c>
      <c r="BV93" s="113" t="s">
        <v>83</v>
      </c>
      <c r="BW93" s="113" t="s">
        <v>105</v>
      </c>
      <c r="BX93" s="113" t="s">
        <v>88</v>
      </c>
    </row>
    <row r="94" spans="1:76" s="6" customFormat="1" ht="22.5" customHeight="1">
      <c r="A94" s="105" t="s">
        <v>89</v>
      </c>
      <c r="B94" s="106"/>
      <c r="C94" s="107"/>
      <c r="D94" s="107"/>
      <c r="E94" s="359" t="s">
        <v>106</v>
      </c>
      <c r="F94" s="359"/>
      <c r="G94" s="359"/>
      <c r="H94" s="359"/>
      <c r="I94" s="359"/>
      <c r="J94" s="107"/>
      <c r="K94" s="359" t="s">
        <v>107</v>
      </c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7">
        <f>'007 - Topení'!M31</f>
        <v>0</v>
      </c>
      <c r="AH94" s="358"/>
      <c r="AI94" s="358"/>
      <c r="AJ94" s="358"/>
      <c r="AK94" s="358"/>
      <c r="AL94" s="358"/>
      <c r="AM94" s="358"/>
      <c r="AN94" s="357">
        <f t="shared" si="0"/>
        <v>0</v>
      </c>
      <c r="AO94" s="358"/>
      <c r="AP94" s="358"/>
      <c r="AQ94" s="108"/>
      <c r="AS94" s="109">
        <f>'007 - Topení'!M29</f>
        <v>0</v>
      </c>
      <c r="AT94" s="110">
        <f t="shared" si="1"/>
        <v>0</v>
      </c>
      <c r="AU94" s="111">
        <f>'007 - Topení'!W119</f>
        <v>0</v>
      </c>
      <c r="AV94" s="110">
        <f>'007 - Topení'!M33</f>
        <v>0</v>
      </c>
      <c r="AW94" s="110">
        <f>'007 - Topení'!M34</f>
        <v>0</v>
      </c>
      <c r="AX94" s="110">
        <f>'007 - Topení'!M35</f>
        <v>0</v>
      </c>
      <c r="AY94" s="110">
        <f>'007 - Topení'!M36</f>
        <v>0</v>
      </c>
      <c r="AZ94" s="110">
        <f>'007 - Topení'!H33</f>
        <v>0</v>
      </c>
      <c r="BA94" s="110">
        <f>'007 - Topení'!H34</f>
        <v>0</v>
      </c>
      <c r="BB94" s="110">
        <f>'007 - Topení'!H35</f>
        <v>0</v>
      </c>
      <c r="BC94" s="110">
        <f>'007 - Topení'!H36</f>
        <v>0</v>
      </c>
      <c r="BD94" s="112">
        <f>'007 - Topení'!H37</f>
        <v>0</v>
      </c>
      <c r="BT94" s="113" t="s">
        <v>92</v>
      </c>
      <c r="BV94" s="113" t="s">
        <v>83</v>
      </c>
      <c r="BW94" s="113" t="s">
        <v>108</v>
      </c>
      <c r="BX94" s="113" t="s">
        <v>88</v>
      </c>
    </row>
    <row r="95" spans="1:76" s="6" customFormat="1" ht="22.5" customHeight="1">
      <c r="A95" s="105" t="s">
        <v>89</v>
      </c>
      <c r="B95" s="106"/>
      <c r="C95" s="107"/>
      <c r="D95" s="107"/>
      <c r="E95" s="359" t="s">
        <v>109</v>
      </c>
      <c r="F95" s="359"/>
      <c r="G95" s="359"/>
      <c r="H95" s="359"/>
      <c r="I95" s="359"/>
      <c r="J95" s="107"/>
      <c r="K95" s="359" t="s">
        <v>110</v>
      </c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  <c r="AA95" s="359"/>
      <c r="AB95" s="359"/>
      <c r="AC95" s="359"/>
      <c r="AD95" s="359"/>
      <c r="AE95" s="359"/>
      <c r="AF95" s="359"/>
      <c r="AG95" s="357">
        <f>'008 - Elektroinstalace'!M31</f>
        <v>0</v>
      </c>
      <c r="AH95" s="358"/>
      <c r="AI95" s="358"/>
      <c r="AJ95" s="358"/>
      <c r="AK95" s="358"/>
      <c r="AL95" s="358"/>
      <c r="AM95" s="358"/>
      <c r="AN95" s="357">
        <f t="shared" si="0"/>
        <v>0</v>
      </c>
      <c r="AO95" s="358"/>
      <c r="AP95" s="358"/>
      <c r="AQ95" s="108"/>
      <c r="AS95" s="109">
        <f>'008 - Elektroinstalace'!M29</f>
        <v>0</v>
      </c>
      <c r="AT95" s="110">
        <f t="shared" si="1"/>
        <v>0</v>
      </c>
      <c r="AU95" s="111">
        <f>'008 - Elektroinstalace'!W119</f>
        <v>0</v>
      </c>
      <c r="AV95" s="110">
        <f>'008 - Elektroinstalace'!M33</f>
        <v>0</v>
      </c>
      <c r="AW95" s="110">
        <f>'008 - Elektroinstalace'!M34</f>
        <v>0</v>
      </c>
      <c r="AX95" s="110">
        <f>'008 - Elektroinstalace'!M35</f>
        <v>0</v>
      </c>
      <c r="AY95" s="110">
        <f>'008 - Elektroinstalace'!M36</f>
        <v>0</v>
      </c>
      <c r="AZ95" s="110">
        <f>'008 - Elektroinstalace'!H33</f>
        <v>0</v>
      </c>
      <c r="BA95" s="110">
        <f>'008 - Elektroinstalace'!H34</f>
        <v>0</v>
      </c>
      <c r="BB95" s="110">
        <f>'008 - Elektroinstalace'!H35</f>
        <v>0</v>
      </c>
      <c r="BC95" s="110">
        <f>'008 - Elektroinstalace'!H36</f>
        <v>0</v>
      </c>
      <c r="BD95" s="112">
        <f>'008 - Elektroinstalace'!H37</f>
        <v>0</v>
      </c>
      <c r="BT95" s="113" t="s">
        <v>92</v>
      </c>
      <c r="BV95" s="113" t="s">
        <v>83</v>
      </c>
      <c r="BW95" s="113" t="s">
        <v>111</v>
      </c>
      <c r="BX95" s="113" t="s">
        <v>88</v>
      </c>
    </row>
    <row r="96" spans="1:76" s="5" customFormat="1" ht="37.5" customHeight="1">
      <c r="B96" s="96"/>
      <c r="C96" s="97"/>
      <c r="D96" s="356" t="s">
        <v>112</v>
      </c>
      <c r="E96" s="356"/>
      <c r="F96" s="356"/>
      <c r="G96" s="356"/>
      <c r="H96" s="356"/>
      <c r="I96" s="98"/>
      <c r="J96" s="356" t="s">
        <v>113</v>
      </c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5">
        <f>ROUND(AG97,2)</f>
        <v>0</v>
      </c>
      <c r="AH96" s="354"/>
      <c r="AI96" s="354"/>
      <c r="AJ96" s="354"/>
      <c r="AK96" s="354"/>
      <c r="AL96" s="354"/>
      <c r="AM96" s="354"/>
      <c r="AN96" s="353">
        <f t="shared" si="0"/>
        <v>0</v>
      </c>
      <c r="AO96" s="354"/>
      <c r="AP96" s="354"/>
      <c r="AQ96" s="99"/>
      <c r="AS96" s="100">
        <f>ROUND(AS97,2)</f>
        <v>0</v>
      </c>
      <c r="AT96" s="101">
        <f t="shared" si="1"/>
        <v>0</v>
      </c>
      <c r="AU96" s="102">
        <f>ROUND(AU97,5)</f>
        <v>0</v>
      </c>
      <c r="AV96" s="101">
        <f>ROUND(AZ96*L31,2)</f>
        <v>0</v>
      </c>
      <c r="AW96" s="101">
        <f>ROUND(BA96*L32,2)</f>
        <v>0</v>
      </c>
      <c r="AX96" s="101">
        <f>ROUND(BB96*L31,2)</f>
        <v>0</v>
      </c>
      <c r="AY96" s="101">
        <f>ROUND(BC96*L32,2)</f>
        <v>0</v>
      </c>
      <c r="AZ96" s="101">
        <f>ROUND(AZ97,2)</f>
        <v>0</v>
      </c>
      <c r="BA96" s="101">
        <f>ROUND(BA97,2)</f>
        <v>0</v>
      </c>
      <c r="BB96" s="101">
        <f>ROUND(BB97,2)</f>
        <v>0</v>
      </c>
      <c r="BC96" s="101">
        <f>ROUND(BC97,2)</f>
        <v>0</v>
      </c>
      <c r="BD96" s="103">
        <f>ROUND(BD97,2)</f>
        <v>0</v>
      </c>
      <c r="BS96" s="104" t="s">
        <v>80</v>
      </c>
      <c r="BT96" s="104" t="s">
        <v>25</v>
      </c>
      <c r="BU96" s="104" t="s">
        <v>82</v>
      </c>
      <c r="BV96" s="104" t="s">
        <v>83</v>
      </c>
      <c r="BW96" s="104" t="s">
        <v>114</v>
      </c>
      <c r="BX96" s="104" t="s">
        <v>84</v>
      </c>
    </row>
    <row r="97" spans="1:89" s="6" customFormat="1" ht="22.5" customHeight="1">
      <c r="A97" s="105" t="s">
        <v>89</v>
      </c>
      <c r="B97" s="106"/>
      <c r="C97" s="107"/>
      <c r="D97" s="107"/>
      <c r="E97" s="359" t="s">
        <v>115</v>
      </c>
      <c r="F97" s="359"/>
      <c r="G97" s="359"/>
      <c r="H97" s="359"/>
      <c r="I97" s="359"/>
      <c r="J97" s="107"/>
      <c r="K97" s="359" t="s">
        <v>116</v>
      </c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  <c r="AA97" s="359"/>
      <c r="AB97" s="359"/>
      <c r="AC97" s="359"/>
      <c r="AD97" s="359"/>
      <c r="AE97" s="359"/>
      <c r="AF97" s="359"/>
      <c r="AG97" s="357">
        <f>'002a - Demontáž a likvida...'!M31</f>
        <v>0</v>
      </c>
      <c r="AH97" s="358"/>
      <c r="AI97" s="358"/>
      <c r="AJ97" s="358"/>
      <c r="AK97" s="358"/>
      <c r="AL97" s="358"/>
      <c r="AM97" s="358"/>
      <c r="AN97" s="357">
        <f t="shared" si="0"/>
        <v>0</v>
      </c>
      <c r="AO97" s="358"/>
      <c r="AP97" s="358"/>
      <c r="AQ97" s="108"/>
      <c r="AS97" s="114">
        <f>'002a - Demontáž a likvida...'!M29</f>
        <v>0</v>
      </c>
      <c r="AT97" s="115">
        <f t="shared" si="1"/>
        <v>0</v>
      </c>
      <c r="AU97" s="116">
        <f>'002a - Demontáž a likvida...'!W122</f>
        <v>0</v>
      </c>
      <c r="AV97" s="115">
        <f>'002a - Demontáž a likvida...'!M33</f>
        <v>0</v>
      </c>
      <c r="AW97" s="115">
        <f>'002a - Demontáž a likvida...'!M34</f>
        <v>0</v>
      </c>
      <c r="AX97" s="115">
        <f>'002a - Demontáž a likvida...'!M35</f>
        <v>0</v>
      </c>
      <c r="AY97" s="115">
        <f>'002a - Demontáž a likvida...'!M36</f>
        <v>0</v>
      </c>
      <c r="AZ97" s="115">
        <f>'002a - Demontáž a likvida...'!H33</f>
        <v>0</v>
      </c>
      <c r="BA97" s="115">
        <f>'002a - Demontáž a likvida...'!H34</f>
        <v>0</v>
      </c>
      <c r="BB97" s="115">
        <f>'002a - Demontáž a likvida...'!H35</f>
        <v>0</v>
      </c>
      <c r="BC97" s="115">
        <f>'002a - Demontáž a likvida...'!H36</f>
        <v>0</v>
      </c>
      <c r="BD97" s="117">
        <f>'002a - Demontáž a likvida...'!H37</f>
        <v>0</v>
      </c>
      <c r="BT97" s="113" t="s">
        <v>92</v>
      </c>
      <c r="BV97" s="113" t="s">
        <v>83</v>
      </c>
      <c r="BW97" s="113" t="s">
        <v>117</v>
      </c>
      <c r="BX97" s="113" t="s">
        <v>114</v>
      </c>
    </row>
    <row r="98" spans="1:89">
      <c r="B98" s="2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27"/>
    </row>
    <row r="99" spans="1:89" s="1" customFormat="1" ht="30" customHeight="1">
      <c r="B99" s="39"/>
      <c r="C99" s="88" t="s">
        <v>118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367">
        <f>ROUND(SUM(AG100:AG103),2)</f>
        <v>0</v>
      </c>
      <c r="AH99" s="367"/>
      <c r="AI99" s="367"/>
      <c r="AJ99" s="367"/>
      <c r="AK99" s="367"/>
      <c r="AL99" s="367"/>
      <c r="AM99" s="367"/>
      <c r="AN99" s="367">
        <f>ROUND(SUM(AN100:AN103),2)</f>
        <v>0</v>
      </c>
      <c r="AO99" s="367"/>
      <c r="AP99" s="367"/>
      <c r="AQ99" s="41"/>
      <c r="AS99" s="84" t="s">
        <v>119</v>
      </c>
      <c r="AT99" s="85" t="s">
        <v>120</v>
      </c>
      <c r="AU99" s="85" t="s">
        <v>45</v>
      </c>
      <c r="AV99" s="86" t="s">
        <v>68</v>
      </c>
    </row>
    <row r="100" spans="1:89" s="1" customFormat="1" ht="19.899999999999999" customHeight="1">
      <c r="B100" s="39"/>
      <c r="C100" s="40"/>
      <c r="D100" s="118" t="s">
        <v>121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360">
        <f>ROUND(AG87*AS100,2)</f>
        <v>0</v>
      </c>
      <c r="AH100" s="357"/>
      <c r="AI100" s="357"/>
      <c r="AJ100" s="357"/>
      <c r="AK100" s="357"/>
      <c r="AL100" s="357"/>
      <c r="AM100" s="357"/>
      <c r="AN100" s="357">
        <f>ROUND(AG100+AV100,2)</f>
        <v>0</v>
      </c>
      <c r="AO100" s="357"/>
      <c r="AP100" s="357"/>
      <c r="AQ100" s="41"/>
      <c r="AS100" s="119">
        <v>0</v>
      </c>
      <c r="AT100" s="120" t="s">
        <v>122</v>
      </c>
      <c r="AU100" s="120" t="s">
        <v>46</v>
      </c>
      <c r="AV100" s="121">
        <f>ROUND(IF(AU100="základní",AG100*L31,IF(AU100="snížená",AG100*L32,0)),2)</f>
        <v>0</v>
      </c>
      <c r="BV100" s="22" t="s">
        <v>123</v>
      </c>
      <c r="BY100" s="122">
        <f>IF(AU100="základní",AV100,0)</f>
        <v>0</v>
      </c>
      <c r="BZ100" s="122">
        <f>IF(AU100="snížená",AV100,0)</f>
        <v>0</v>
      </c>
      <c r="CA100" s="122">
        <v>0</v>
      </c>
      <c r="CB100" s="122">
        <v>0</v>
      </c>
      <c r="CC100" s="122">
        <v>0</v>
      </c>
      <c r="CD100" s="122">
        <f>IF(AU100="základní",AG100,0)</f>
        <v>0</v>
      </c>
      <c r="CE100" s="122">
        <f>IF(AU100="snížená",AG100,0)</f>
        <v>0</v>
      </c>
      <c r="CF100" s="122">
        <f>IF(AU100="zákl. přenesená",AG100,0)</f>
        <v>0</v>
      </c>
      <c r="CG100" s="122">
        <f>IF(AU100="sníž. přenesená",AG100,0)</f>
        <v>0</v>
      </c>
      <c r="CH100" s="122">
        <f>IF(AU100="nulová",AG100,0)</f>
        <v>0</v>
      </c>
      <c r="CI100" s="22">
        <f>IF(AU100="základní",1,IF(AU100="snížená",2,IF(AU100="zákl. přenesená",4,IF(AU100="sníž. přenesená",5,3))))</f>
        <v>1</v>
      </c>
      <c r="CJ100" s="22">
        <f>IF(AT100="stavební čast",1,IF(88100="investiční čast",2,3))</f>
        <v>1</v>
      </c>
      <c r="CK100" s="22" t="str">
        <f>IF(D100="Vyplň vlastní","","x")</f>
        <v>x</v>
      </c>
    </row>
    <row r="101" spans="1:89" s="1" customFormat="1" ht="19.899999999999999" customHeight="1">
      <c r="B101" s="39"/>
      <c r="C101" s="40"/>
      <c r="D101" s="364" t="s">
        <v>124</v>
      </c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5"/>
      <c r="AB101" s="365"/>
      <c r="AC101" s="40"/>
      <c r="AD101" s="40"/>
      <c r="AE101" s="40"/>
      <c r="AF101" s="40"/>
      <c r="AG101" s="360">
        <f>AG87*AS101</f>
        <v>0</v>
      </c>
      <c r="AH101" s="357"/>
      <c r="AI101" s="357"/>
      <c r="AJ101" s="357"/>
      <c r="AK101" s="357"/>
      <c r="AL101" s="357"/>
      <c r="AM101" s="357"/>
      <c r="AN101" s="357">
        <f>AG101+AV101</f>
        <v>0</v>
      </c>
      <c r="AO101" s="357"/>
      <c r="AP101" s="357"/>
      <c r="AQ101" s="41"/>
      <c r="AS101" s="123">
        <v>0</v>
      </c>
      <c r="AT101" s="124" t="s">
        <v>122</v>
      </c>
      <c r="AU101" s="124" t="s">
        <v>46</v>
      </c>
      <c r="AV101" s="112">
        <f>ROUND(IF(AU101="nulová",0,IF(OR(AU101="základní",AU101="zákl. přenesená"),AG101*L31,AG101*L32)),2)</f>
        <v>0</v>
      </c>
      <c r="BV101" s="22" t="s">
        <v>125</v>
      </c>
      <c r="BY101" s="122">
        <f>IF(AU101="základní",AV101,0)</f>
        <v>0</v>
      </c>
      <c r="BZ101" s="122">
        <f>IF(AU101="snížená",AV101,0)</f>
        <v>0</v>
      </c>
      <c r="CA101" s="122">
        <f>IF(AU101="zákl. přenesená",AV101,0)</f>
        <v>0</v>
      </c>
      <c r="CB101" s="122">
        <f>IF(AU101="sníž. přenesená",AV101,0)</f>
        <v>0</v>
      </c>
      <c r="CC101" s="122">
        <f>IF(AU101="nulová",AV101,0)</f>
        <v>0</v>
      </c>
      <c r="CD101" s="122">
        <f>IF(AU101="základní",AG101,0)</f>
        <v>0</v>
      </c>
      <c r="CE101" s="122">
        <f>IF(AU101="snížená",AG101,0)</f>
        <v>0</v>
      </c>
      <c r="CF101" s="122">
        <f>IF(AU101="zákl. přenesená",AG101,0)</f>
        <v>0</v>
      </c>
      <c r="CG101" s="122">
        <f>IF(AU101="sníž. přenesená",AG101,0)</f>
        <v>0</v>
      </c>
      <c r="CH101" s="122">
        <f>IF(AU101="nulová",AG101,0)</f>
        <v>0</v>
      </c>
      <c r="CI101" s="22">
        <f>IF(AU101="základní",1,IF(AU101="snížená",2,IF(AU101="zákl. přenesená",4,IF(AU101="sníž. přenesená",5,3))))</f>
        <v>1</v>
      </c>
      <c r="CJ101" s="22">
        <f>IF(AT101="stavební čast",1,IF(88101="investiční čast",2,3))</f>
        <v>1</v>
      </c>
      <c r="CK101" s="22" t="str">
        <f>IF(D101="Vyplň vlastní","","x")</f>
        <v/>
      </c>
    </row>
    <row r="102" spans="1:89" s="1" customFormat="1" ht="19.899999999999999" customHeight="1">
      <c r="B102" s="39"/>
      <c r="C102" s="40"/>
      <c r="D102" s="364" t="s">
        <v>124</v>
      </c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40"/>
      <c r="AD102" s="40"/>
      <c r="AE102" s="40"/>
      <c r="AF102" s="40"/>
      <c r="AG102" s="360">
        <f>AG87*AS102</f>
        <v>0</v>
      </c>
      <c r="AH102" s="357"/>
      <c r="AI102" s="357"/>
      <c r="AJ102" s="357"/>
      <c r="AK102" s="357"/>
      <c r="AL102" s="357"/>
      <c r="AM102" s="357"/>
      <c r="AN102" s="357">
        <f>AG102+AV102</f>
        <v>0</v>
      </c>
      <c r="AO102" s="357"/>
      <c r="AP102" s="357"/>
      <c r="AQ102" s="41"/>
      <c r="AS102" s="123">
        <v>0</v>
      </c>
      <c r="AT102" s="124" t="s">
        <v>122</v>
      </c>
      <c r="AU102" s="124" t="s">
        <v>46</v>
      </c>
      <c r="AV102" s="112">
        <f>ROUND(IF(AU102="nulová",0,IF(OR(AU102="základní",AU102="zákl. přenesená"),AG102*L31,AG102*L32)),2)</f>
        <v>0</v>
      </c>
      <c r="BV102" s="22" t="s">
        <v>125</v>
      </c>
      <c r="BY102" s="122">
        <f>IF(AU102="základní",AV102,0)</f>
        <v>0</v>
      </c>
      <c r="BZ102" s="122">
        <f>IF(AU102="snížená",AV102,0)</f>
        <v>0</v>
      </c>
      <c r="CA102" s="122">
        <f>IF(AU102="zákl. přenesená",AV102,0)</f>
        <v>0</v>
      </c>
      <c r="CB102" s="122">
        <f>IF(AU102="sníž. přenesená",AV102,0)</f>
        <v>0</v>
      </c>
      <c r="CC102" s="122">
        <f>IF(AU102="nulová",AV102,0)</f>
        <v>0</v>
      </c>
      <c r="CD102" s="122">
        <f>IF(AU102="základní",AG102,0)</f>
        <v>0</v>
      </c>
      <c r="CE102" s="122">
        <f>IF(AU102="snížená",AG102,0)</f>
        <v>0</v>
      </c>
      <c r="CF102" s="122">
        <f>IF(AU102="zákl. přenesená",AG102,0)</f>
        <v>0</v>
      </c>
      <c r="CG102" s="122">
        <f>IF(AU102="sníž. přenesená",AG102,0)</f>
        <v>0</v>
      </c>
      <c r="CH102" s="122">
        <f>IF(AU102="nulová",AG102,0)</f>
        <v>0</v>
      </c>
      <c r="CI102" s="22">
        <f>IF(AU102="základní",1,IF(AU102="snížená",2,IF(AU102="zákl. přenesená",4,IF(AU102="sníž. přenesená",5,3))))</f>
        <v>1</v>
      </c>
      <c r="CJ102" s="22">
        <f>IF(AT102="stavební čast",1,IF(88102="investiční čast",2,3))</f>
        <v>1</v>
      </c>
      <c r="CK102" s="22" t="str">
        <f>IF(D102="Vyplň vlastní","","x")</f>
        <v/>
      </c>
    </row>
    <row r="103" spans="1:89" s="1" customFormat="1" ht="19.899999999999999" customHeight="1">
      <c r="B103" s="39"/>
      <c r="C103" s="40"/>
      <c r="D103" s="364" t="s">
        <v>124</v>
      </c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40"/>
      <c r="AD103" s="40"/>
      <c r="AE103" s="40"/>
      <c r="AF103" s="40"/>
      <c r="AG103" s="360">
        <f>AG87*AS103</f>
        <v>0</v>
      </c>
      <c r="AH103" s="357"/>
      <c r="AI103" s="357"/>
      <c r="AJ103" s="357"/>
      <c r="AK103" s="357"/>
      <c r="AL103" s="357"/>
      <c r="AM103" s="357"/>
      <c r="AN103" s="357">
        <f>AG103+AV103</f>
        <v>0</v>
      </c>
      <c r="AO103" s="357"/>
      <c r="AP103" s="357"/>
      <c r="AQ103" s="41"/>
      <c r="AS103" s="125">
        <v>0</v>
      </c>
      <c r="AT103" s="126" t="s">
        <v>122</v>
      </c>
      <c r="AU103" s="126" t="s">
        <v>46</v>
      </c>
      <c r="AV103" s="117">
        <f>ROUND(IF(AU103="nulová",0,IF(OR(AU103="základní",AU103="zákl. přenesená"),AG103*L31,AG103*L32)),2)</f>
        <v>0</v>
      </c>
      <c r="BV103" s="22" t="s">
        <v>125</v>
      </c>
      <c r="BY103" s="122">
        <f>IF(AU103="základní",AV103,0)</f>
        <v>0</v>
      </c>
      <c r="BZ103" s="122">
        <f>IF(AU103="snížená",AV103,0)</f>
        <v>0</v>
      </c>
      <c r="CA103" s="122">
        <f>IF(AU103="zákl. přenesená",AV103,0)</f>
        <v>0</v>
      </c>
      <c r="CB103" s="122">
        <f>IF(AU103="sníž. přenesená",AV103,0)</f>
        <v>0</v>
      </c>
      <c r="CC103" s="122">
        <f>IF(AU103="nulová",AV103,0)</f>
        <v>0</v>
      </c>
      <c r="CD103" s="122">
        <f>IF(AU103="základní",AG103,0)</f>
        <v>0</v>
      </c>
      <c r="CE103" s="122">
        <f>IF(AU103="snížená",AG103,0)</f>
        <v>0</v>
      </c>
      <c r="CF103" s="122">
        <f>IF(AU103="zákl. přenesená",AG103,0)</f>
        <v>0</v>
      </c>
      <c r="CG103" s="122">
        <f>IF(AU103="sníž. přenesená",AG103,0)</f>
        <v>0</v>
      </c>
      <c r="CH103" s="122">
        <f>IF(AU103="nulová",AG103,0)</f>
        <v>0</v>
      </c>
      <c r="CI103" s="22">
        <f>IF(AU103="základní",1,IF(AU103="snížená",2,IF(AU103="zákl. přenesená",4,IF(AU103="sníž. přenesená",5,3))))</f>
        <v>1</v>
      </c>
      <c r="CJ103" s="22">
        <f>IF(AT103="stavební čast",1,IF(88103="investiční čast",2,3))</f>
        <v>1</v>
      </c>
      <c r="CK103" s="22" t="str">
        <f>IF(D103="Vyplň vlastní","","x")</f>
        <v/>
      </c>
    </row>
    <row r="104" spans="1:89" s="1" customFormat="1" ht="10.9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</row>
    <row r="105" spans="1:89" s="1" customFormat="1" ht="30" customHeight="1">
      <c r="B105" s="39"/>
      <c r="C105" s="127" t="s">
        <v>126</v>
      </c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361">
        <f>ROUND(AG87+AG99,2)</f>
        <v>0</v>
      </c>
      <c r="AH105" s="361"/>
      <c r="AI105" s="361"/>
      <c r="AJ105" s="361"/>
      <c r="AK105" s="361"/>
      <c r="AL105" s="361"/>
      <c r="AM105" s="361"/>
      <c r="AN105" s="361">
        <f>AN87+AN99</f>
        <v>0</v>
      </c>
      <c r="AO105" s="361"/>
      <c r="AP105" s="361"/>
      <c r="AQ105" s="41"/>
    </row>
    <row r="106" spans="1:89" s="1" customFormat="1" ht="6.95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5"/>
    </row>
  </sheetData>
  <sheetProtection password="CC35" sheet="1" objects="1" scenarios="1" formatCells="0" formatColumns="0" formatRows="0" sort="0" autoFilter="0"/>
  <mergeCells count="94">
    <mergeCell ref="AG105:AM105"/>
    <mergeCell ref="AN105:AP105"/>
    <mergeCell ref="AR2:BE2"/>
    <mergeCell ref="D103:AB103"/>
    <mergeCell ref="AG103:AM103"/>
    <mergeCell ref="AN103:AP103"/>
    <mergeCell ref="AG87:AM87"/>
    <mergeCell ref="AN87:AP87"/>
    <mergeCell ref="AG99:AM99"/>
    <mergeCell ref="AN99:AP99"/>
    <mergeCell ref="D101:AB101"/>
    <mergeCell ref="AG101:AM101"/>
    <mergeCell ref="AN101:AP101"/>
    <mergeCell ref="D102:AB102"/>
    <mergeCell ref="AG102:AM102"/>
    <mergeCell ref="AN102:AP102"/>
    <mergeCell ref="AN97:AP97"/>
    <mergeCell ref="AG97:AM97"/>
    <mergeCell ref="E97:I97"/>
    <mergeCell ref="K97:AF97"/>
    <mergeCell ref="AG100:AM100"/>
    <mergeCell ref="AN100:AP100"/>
    <mergeCell ref="AN95:AP95"/>
    <mergeCell ref="AG95:AM95"/>
    <mergeCell ref="E95:I95"/>
    <mergeCell ref="K95:AF95"/>
    <mergeCell ref="AN96:AP96"/>
    <mergeCell ref="AG96:AM96"/>
    <mergeCell ref="D96:H96"/>
    <mergeCell ref="J96:AF96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100:AU104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0:AT104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003 - Okna Zateplení obje...'!C2" display="/"/>
    <hyperlink ref="A90" location="'004 - Fasáda objektu OÚ D...'!C2" display="/"/>
    <hyperlink ref="A91" location="'005a - Střecha S 1 objekt...'!C2" display="/"/>
    <hyperlink ref="A92" location="'005b - Střecha S 3 objekt...'!C2" display="/"/>
    <hyperlink ref="A93" location="'006 - Strop objektu OÚ Dě...'!C2" display="/"/>
    <hyperlink ref="A94" location="'007 - Topení'!C2" display="/"/>
    <hyperlink ref="A95" location="'008 - Elektroinstalace'!C2" display="/"/>
    <hyperlink ref="A97" location="'002a - Demontáž a likvid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2"/>
  <sheetViews>
    <sheetView workbookViewId="0">
      <selection activeCell="C22" sqref="C22"/>
    </sheetView>
  </sheetViews>
  <sheetFormatPr defaultRowHeight="15.75"/>
  <cols>
    <col min="1" max="1" width="9.33203125" style="316" customWidth="1"/>
    <col min="2" max="2" width="65.6640625" style="260" customWidth="1"/>
    <col min="3" max="3" width="7.1640625" style="317" customWidth="1"/>
    <col min="4" max="4" width="7.33203125" style="317" customWidth="1"/>
    <col min="5" max="6" width="8.6640625" style="317" customWidth="1"/>
    <col min="7" max="7" width="2.5" style="260" customWidth="1"/>
    <col min="8" max="9" width="6.1640625" style="260" customWidth="1"/>
    <col min="10" max="233" width="9.33203125" style="260"/>
    <col min="234" max="256" width="9.33203125" style="261"/>
    <col min="257" max="257" width="9.33203125" style="261" customWidth="1"/>
    <col min="258" max="258" width="65.6640625" style="261" customWidth="1"/>
    <col min="259" max="259" width="7.1640625" style="261" customWidth="1"/>
    <col min="260" max="260" width="7.33203125" style="261" customWidth="1"/>
    <col min="261" max="262" width="8.6640625" style="261" customWidth="1"/>
    <col min="263" max="263" width="2.5" style="261" customWidth="1"/>
    <col min="264" max="265" width="6.1640625" style="261" customWidth="1"/>
    <col min="266" max="512" width="9.33203125" style="261"/>
    <col min="513" max="513" width="9.33203125" style="261" customWidth="1"/>
    <col min="514" max="514" width="65.6640625" style="261" customWidth="1"/>
    <col min="515" max="515" width="7.1640625" style="261" customWidth="1"/>
    <col min="516" max="516" width="7.33203125" style="261" customWidth="1"/>
    <col min="517" max="518" width="8.6640625" style="261" customWidth="1"/>
    <col min="519" max="519" width="2.5" style="261" customWidth="1"/>
    <col min="520" max="521" width="6.1640625" style="261" customWidth="1"/>
    <col min="522" max="768" width="9.33203125" style="261"/>
    <col min="769" max="769" width="9.33203125" style="261" customWidth="1"/>
    <col min="770" max="770" width="65.6640625" style="261" customWidth="1"/>
    <col min="771" max="771" width="7.1640625" style="261" customWidth="1"/>
    <col min="772" max="772" width="7.33203125" style="261" customWidth="1"/>
    <col min="773" max="774" width="8.6640625" style="261" customWidth="1"/>
    <col min="775" max="775" width="2.5" style="261" customWidth="1"/>
    <col min="776" max="777" width="6.1640625" style="261" customWidth="1"/>
    <col min="778" max="1024" width="9.33203125" style="261"/>
    <col min="1025" max="1025" width="9.33203125" style="261" customWidth="1"/>
    <col min="1026" max="1026" width="65.6640625" style="261" customWidth="1"/>
    <col min="1027" max="1027" width="7.1640625" style="261" customWidth="1"/>
    <col min="1028" max="1028" width="7.33203125" style="261" customWidth="1"/>
    <col min="1029" max="1030" width="8.6640625" style="261" customWidth="1"/>
    <col min="1031" max="1031" width="2.5" style="261" customWidth="1"/>
    <col min="1032" max="1033" width="6.1640625" style="261" customWidth="1"/>
    <col min="1034" max="1280" width="9.33203125" style="261"/>
    <col min="1281" max="1281" width="9.33203125" style="261" customWidth="1"/>
    <col min="1282" max="1282" width="65.6640625" style="261" customWidth="1"/>
    <col min="1283" max="1283" width="7.1640625" style="261" customWidth="1"/>
    <col min="1284" max="1284" width="7.33203125" style="261" customWidth="1"/>
    <col min="1285" max="1286" width="8.6640625" style="261" customWidth="1"/>
    <col min="1287" max="1287" width="2.5" style="261" customWidth="1"/>
    <col min="1288" max="1289" width="6.1640625" style="261" customWidth="1"/>
    <col min="1290" max="1536" width="9.33203125" style="261"/>
    <col min="1537" max="1537" width="9.33203125" style="261" customWidth="1"/>
    <col min="1538" max="1538" width="65.6640625" style="261" customWidth="1"/>
    <col min="1539" max="1539" width="7.1640625" style="261" customWidth="1"/>
    <col min="1540" max="1540" width="7.33203125" style="261" customWidth="1"/>
    <col min="1541" max="1542" width="8.6640625" style="261" customWidth="1"/>
    <col min="1543" max="1543" width="2.5" style="261" customWidth="1"/>
    <col min="1544" max="1545" width="6.1640625" style="261" customWidth="1"/>
    <col min="1546" max="1792" width="9.33203125" style="261"/>
    <col min="1793" max="1793" width="9.33203125" style="261" customWidth="1"/>
    <col min="1794" max="1794" width="65.6640625" style="261" customWidth="1"/>
    <col min="1795" max="1795" width="7.1640625" style="261" customWidth="1"/>
    <col min="1796" max="1796" width="7.33203125" style="261" customWidth="1"/>
    <col min="1797" max="1798" width="8.6640625" style="261" customWidth="1"/>
    <col min="1799" max="1799" width="2.5" style="261" customWidth="1"/>
    <col min="1800" max="1801" width="6.1640625" style="261" customWidth="1"/>
    <col min="1802" max="2048" width="9.33203125" style="261"/>
    <col min="2049" max="2049" width="9.33203125" style="261" customWidth="1"/>
    <col min="2050" max="2050" width="65.6640625" style="261" customWidth="1"/>
    <col min="2051" max="2051" width="7.1640625" style="261" customWidth="1"/>
    <col min="2052" max="2052" width="7.33203125" style="261" customWidth="1"/>
    <col min="2053" max="2054" width="8.6640625" style="261" customWidth="1"/>
    <col min="2055" max="2055" width="2.5" style="261" customWidth="1"/>
    <col min="2056" max="2057" width="6.1640625" style="261" customWidth="1"/>
    <col min="2058" max="2304" width="9.33203125" style="261"/>
    <col min="2305" max="2305" width="9.33203125" style="261" customWidth="1"/>
    <col min="2306" max="2306" width="65.6640625" style="261" customWidth="1"/>
    <col min="2307" max="2307" width="7.1640625" style="261" customWidth="1"/>
    <col min="2308" max="2308" width="7.33203125" style="261" customWidth="1"/>
    <col min="2309" max="2310" width="8.6640625" style="261" customWidth="1"/>
    <col min="2311" max="2311" width="2.5" style="261" customWidth="1"/>
    <col min="2312" max="2313" width="6.1640625" style="261" customWidth="1"/>
    <col min="2314" max="2560" width="9.33203125" style="261"/>
    <col min="2561" max="2561" width="9.33203125" style="261" customWidth="1"/>
    <col min="2562" max="2562" width="65.6640625" style="261" customWidth="1"/>
    <col min="2563" max="2563" width="7.1640625" style="261" customWidth="1"/>
    <col min="2564" max="2564" width="7.33203125" style="261" customWidth="1"/>
    <col min="2565" max="2566" width="8.6640625" style="261" customWidth="1"/>
    <col min="2567" max="2567" width="2.5" style="261" customWidth="1"/>
    <col min="2568" max="2569" width="6.1640625" style="261" customWidth="1"/>
    <col min="2570" max="2816" width="9.33203125" style="261"/>
    <col min="2817" max="2817" width="9.33203125" style="261" customWidth="1"/>
    <col min="2818" max="2818" width="65.6640625" style="261" customWidth="1"/>
    <col min="2819" max="2819" width="7.1640625" style="261" customWidth="1"/>
    <col min="2820" max="2820" width="7.33203125" style="261" customWidth="1"/>
    <col min="2821" max="2822" width="8.6640625" style="261" customWidth="1"/>
    <col min="2823" max="2823" width="2.5" style="261" customWidth="1"/>
    <col min="2824" max="2825" width="6.1640625" style="261" customWidth="1"/>
    <col min="2826" max="3072" width="9.33203125" style="261"/>
    <col min="3073" max="3073" width="9.33203125" style="261" customWidth="1"/>
    <col min="3074" max="3074" width="65.6640625" style="261" customWidth="1"/>
    <col min="3075" max="3075" width="7.1640625" style="261" customWidth="1"/>
    <col min="3076" max="3076" width="7.33203125" style="261" customWidth="1"/>
    <col min="3077" max="3078" width="8.6640625" style="261" customWidth="1"/>
    <col min="3079" max="3079" width="2.5" style="261" customWidth="1"/>
    <col min="3080" max="3081" width="6.1640625" style="261" customWidth="1"/>
    <col min="3082" max="3328" width="9.33203125" style="261"/>
    <col min="3329" max="3329" width="9.33203125" style="261" customWidth="1"/>
    <col min="3330" max="3330" width="65.6640625" style="261" customWidth="1"/>
    <col min="3331" max="3331" width="7.1640625" style="261" customWidth="1"/>
    <col min="3332" max="3332" width="7.33203125" style="261" customWidth="1"/>
    <col min="3333" max="3334" width="8.6640625" style="261" customWidth="1"/>
    <col min="3335" max="3335" width="2.5" style="261" customWidth="1"/>
    <col min="3336" max="3337" width="6.1640625" style="261" customWidth="1"/>
    <col min="3338" max="3584" width="9.33203125" style="261"/>
    <col min="3585" max="3585" width="9.33203125" style="261" customWidth="1"/>
    <col min="3586" max="3586" width="65.6640625" style="261" customWidth="1"/>
    <col min="3587" max="3587" width="7.1640625" style="261" customWidth="1"/>
    <col min="3588" max="3588" width="7.33203125" style="261" customWidth="1"/>
    <col min="3589" max="3590" width="8.6640625" style="261" customWidth="1"/>
    <col min="3591" max="3591" width="2.5" style="261" customWidth="1"/>
    <col min="3592" max="3593" width="6.1640625" style="261" customWidth="1"/>
    <col min="3594" max="3840" width="9.33203125" style="261"/>
    <col min="3841" max="3841" width="9.33203125" style="261" customWidth="1"/>
    <col min="3842" max="3842" width="65.6640625" style="261" customWidth="1"/>
    <col min="3843" max="3843" width="7.1640625" style="261" customWidth="1"/>
    <col min="3844" max="3844" width="7.33203125" style="261" customWidth="1"/>
    <col min="3845" max="3846" width="8.6640625" style="261" customWidth="1"/>
    <col min="3847" max="3847" width="2.5" style="261" customWidth="1"/>
    <col min="3848" max="3849" width="6.1640625" style="261" customWidth="1"/>
    <col min="3850" max="4096" width="9.33203125" style="261"/>
    <col min="4097" max="4097" width="9.33203125" style="261" customWidth="1"/>
    <col min="4098" max="4098" width="65.6640625" style="261" customWidth="1"/>
    <col min="4099" max="4099" width="7.1640625" style="261" customWidth="1"/>
    <col min="4100" max="4100" width="7.33203125" style="261" customWidth="1"/>
    <col min="4101" max="4102" width="8.6640625" style="261" customWidth="1"/>
    <col min="4103" max="4103" width="2.5" style="261" customWidth="1"/>
    <col min="4104" max="4105" width="6.1640625" style="261" customWidth="1"/>
    <col min="4106" max="4352" width="9.33203125" style="261"/>
    <col min="4353" max="4353" width="9.33203125" style="261" customWidth="1"/>
    <col min="4354" max="4354" width="65.6640625" style="261" customWidth="1"/>
    <col min="4355" max="4355" width="7.1640625" style="261" customWidth="1"/>
    <col min="4356" max="4356" width="7.33203125" style="261" customWidth="1"/>
    <col min="4357" max="4358" width="8.6640625" style="261" customWidth="1"/>
    <col min="4359" max="4359" width="2.5" style="261" customWidth="1"/>
    <col min="4360" max="4361" width="6.1640625" style="261" customWidth="1"/>
    <col min="4362" max="4608" width="9.33203125" style="261"/>
    <col min="4609" max="4609" width="9.33203125" style="261" customWidth="1"/>
    <col min="4610" max="4610" width="65.6640625" style="261" customWidth="1"/>
    <col min="4611" max="4611" width="7.1640625" style="261" customWidth="1"/>
    <col min="4612" max="4612" width="7.33203125" style="261" customWidth="1"/>
    <col min="4613" max="4614" width="8.6640625" style="261" customWidth="1"/>
    <col min="4615" max="4615" width="2.5" style="261" customWidth="1"/>
    <col min="4616" max="4617" width="6.1640625" style="261" customWidth="1"/>
    <col min="4618" max="4864" width="9.33203125" style="261"/>
    <col min="4865" max="4865" width="9.33203125" style="261" customWidth="1"/>
    <col min="4866" max="4866" width="65.6640625" style="261" customWidth="1"/>
    <col min="4867" max="4867" width="7.1640625" style="261" customWidth="1"/>
    <col min="4868" max="4868" width="7.33203125" style="261" customWidth="1"/>
    <col min="4869" max="4870" width="8.6640625" style="261" customWidth="1"/>
    <col min="4871" max="4871" width="2.5" style="261" customWidth="1"/>
    <col min="4872" max="4873" width="6.1640625" style="261" customWidth="1"/>
    <col min="4874" max="5120" width="9.33203125" style="261"/>
    <col min="5121" max="5121" width="9.33203125" style="261" customWidth="1"/>
    <col min="5122" max="5122" width="65.6640625" style="261" customWidth="1"/>
    <col min="5123" max="5123" width="7.1640625" style="261" customWidth="1"/>
    <col min="5124" max="5124" width="7.33203125" style="261" customWidth="1"/>
    <col min="5125" max="5126" width="8.6640625" style="261" customWidth="1"/>
    <col min="5127" max="5127" width="2.5" style="261" customWidth="1"/>
    <col min="5128" max="5129" width="6.1640625" style="261" customWidth="1"/>
    <col min="5130" max="5376" width="9.33203125" style="261"/>
    <col min="5377" max="5377" width="9.33203125" style="261" customWidth="1"/>
    <col min="5378" max="5378" width="65.6640625" style="261" customWidth="1"/>
    <col min="5379" max="5379" width="7.1640625" style="261" customWidth="1"/>
    <col min="5380" max="5380" width="7.33203125" style="261" customWidth="1"/>
    <col min="5381" max="5382" width="8.6640625" style="261" customWidth="1"/>
    <col min="5383" max="5383" width="2.5" style="261" customWidth="1"/>
    <col min="5384" max="5385" width="6.1640625" style="261" customWidth="1"/>
    <col min="5386" max="5632" width="9.33203125" style="261"/>
    <col min="5633" max="5633" width="9.33203125" style="261" customWidth="1"/>
    <col min="5634" max="5634" width="65.6640625" style="261" customWidth="1"/>
    <col min="5635" max="5635" width="7.1640625" style="261" customWidth="1"/>
    <col min="5636" max="5636" width="7.33203125" style="261" customWidth="1"/>
    <col min="5637" max="5638" width="8.6640625" style="261" customWidth="1"/>
    <col min="5639" max="5639" width="2.5" style="261" customWidth="1"/>
    <col min="5640" max="5641" width="6.1640625" style="261" customWidth="1"/>
    <col min="5642" max="5888" width="9.33203125" style="261"/>
    <col min="5889" max="5889" width="9.33203125" style="261" customWidth="1"/>
    <col min="5890" max="5890" width="65.6640625" style="261" customWidth="1"/>
    <col min="5891" max="5891" width="7.1640625" style="261" customWidth="1"/>
    <col min="5892" max="5892" width="7.33203125" style="261" customWidth="1"/>
    <col min="5893" max="5894" width="8.6640625" style="261" customWidth="1"/>
    <col min="5895" max="5895" width="2.5" style="261" customWidth="1"/>
    <col min="5896" max="5897" width="6.1640625" style="261" customWidth="1"/>
    <col min="5898" max="6144" width="9.33203125" style="261"/>
    <col min="6145" max="6145" width="9.33203125" style="261" customWidth="1"/>
    <col min="6146" max="6146" width="65.6640625" style="261" customWidth="1"/>
    <col min="6147" max="6147" width="7.1640625" style="261" customWidth="1"/>
    <col min="6148" max="6148" width="7.33203125" style="261" customWidth="1"/>
    <col min="6149" max="6150" width="8.6640625" style="261" customWidth="1"/>
    <col min="6151" max="6151" width="2.5" style="261" customWidth="1"/>
    <col min="6152" max="6153" width="6.1640625" style="261" customWidth="1"/>
    <col min="6154" max="6400" width="9.33203125" style="261"/>
    <col min="6401" max="6401" width="9.33203125" style="261" customWidth="1"/>
    <col min="6402" max="6402" width="65.6640625" style="261" customWidth="1"/>
    <col min="6403" max="6403" width="7.1640625" style="261" customWidth="1"/>
    <col min="6404" max="6404" width="7.33203125" style="261" customWidth="1"/>
    <col min="6405" max="6406" width="8.6640625" style="261" customWidth="1"/>
    <col min="6407" max="6407" width="2.5" style="261" customWidth="1"/>
    <col min="6408" max="6409" width="6.1640625" style="261" customWidth="1"/>
    <col min="6410" max="6656" width="9.33203125" style="261"/>
    <col min="6657" max="6657" width="9.33203125" style="261" customWidth="1"/>
    <col min="6658" max="6658" width="65.6640625" style="261" customWidth="1"/>
    <col min="6659" max="6659" width="7.1640625" style="261" customWidth="1"/>
    <col min="6660" max="6660" width="7.33203125" style="261" customWidth="1"/>
    <col min="6661" max="6662" width="8.6640625" style="261" customWidth="1"/>
    <col min="6663" max="6663" width="2.5" style="261" customWidth="1"/>
    <col min="6664" max="6665" width="6.1640625" style="261" customWidth="1"/>
    <col min="6666" max="6912" width="9.33203125" style="261"/>
    <col min="6913" max="6913" width="9.33203125" style="261" customWidth="1"/>
    <col min="6914" max="6914" width="65.6640625" style="261" customWidth="1"/>
    <col min="6915" max="6915" width="7.1640625" style="261" customWidth="1"/>
    <col min="6916" max="6916" width="7.33203125" style="261" customWidth="1"/>
    <col min="6917" max="6918" width="8.6640625" style="261" customWidth="1"/>
    <col min="6919" max="6919" width="2.5" style="261" customWidth="1"/>
    <col min="6920" max="6921" width="6.1640625" style="261" customWidth="1"/>
    <col min="6922" max="7168" width="9.33203125" style="261"/>
    <col min="7169" max="7169" width="9.33203125" style="261" customWidth="1"/>
    <col min="7170" max="7170" width="65.6640625" style="261" customWidth="1"/>
    <col min="7171" max="7171" width="7.1640625" style="261" customWidth="1"/>
    <col min="7172" max="7172" width="7.33203125" style="261" customWidth="1"/>
    <col min="7173" max="7174" width="8.6640625" style="261" customWidth="1"/>
    <col min="7175" max="7175" width="2.5" style="261" customWidth="1"/>
    <col min="7176" max="7177" width="6.1640625" style="261" customWidth="1"/>
    <col min="7178" max="7424" width="9.33203125" style="261"/>
    <col min="7425" max="7425" width="9.33203125" style="261" customWidth="1"/>
    <col min="7426" max="7426" width="65.6640625" style="261" customWidth="1"/>
    <col min="7427" max="7427" width="7.1640625" style="261" customWidth="1"/>
    <col min="7428" max="7428" width="7.33203125" style="261" customWidth="1"/>
    <col min="7429" max="7430" width="8.6640625" style="261" customWidth="1"/>
    <col min="7431" max="7431" width="2.5" style="261" customWidth="1"/>
    <col min="7432" max="7433" width="6.1640625" style="261" customWidth="1"/>
    <col min="7434" max="7680" width="9.33203125" style="261"/>
    <col min="7681" max="7681" width="9.33203125" style="261" customWidth="1"/>
    <col min="7682" max="7682" width="65.6640625" style="261" customWidth="1"/>
    <col min="7683" max="7683" width="7.1640625" style="261" customWidth="1"/>
    <col min="7684" max="7684" width="7.33203125" style="261" customWidth="1"/>
    <col min="7685" max="7686" width="8.6640625" style="261" customWidth="1"/>
    <col min="7687" max="7687" width="2.5" style="261" customWidth="1"/>
    <col min="7688" max="7689" width="6.1640625" style="261" customWidth="1"/>
    <col min="7690" max="7936" width="9.33203125" style="261"/>
    <col min="7937" max="7937" width="9.33203125" style="261" customWidth="1"/>
    <col min="7938" max="7938" width="65.6640625" style="261" customWidth="1"/>
    <col min="7939" max="7939" width="7.1640625" style="261" customWidth="1"/>
    <col min="7940" max="7940" width="7.33203125" style="261" customWidth="1"/>
    <col min="7941" max="7942" width="8.6640625" style="261" customWidth="1"/>
    <col min="7943" max="7943" width="2.5" style="261" customWidth="1"/>
    <col min="7944" max="7945" width="6.1640625" style="261" customWidth="1"/>
    <col min="7946" max="8192" width="9.33203125" style="261"/>
    <col min="8193" max="8193" width="9.33203125" style="261" customWidth="1"/>
    <col min="8194" max="8194" width="65.6640625" style="261" customWidth="1"/>
    <col min="8195" max="8195" width="7.1640625" style="261" customWidth="1"/>
    <col min="8196" max="8196" width="7.33203125" style="261" customWidth="1"/>
    <col min="8197" max="8198" width="8.6640625" style="261" customWidth="1"/>
    <col min="8199" max="8199" width="2.5" style="261" customWidth="1"/>
    <col min="8200" max="8201" width="6.1640625" style="261" customWidth="1"/>
    <col min="8202" max="8448" width="9.33203125" style="261"/>
    <col min="8449" max="8449" width="9.33203125" style="261" customWidth="1"/>
    <col min="8450" max="8450" width="65.6640625" style="261" customWidth="1"/>
    <col min="8451" max="8451" width="7.1640625" style="261" customWidth="1"/>
    <col min="8452" max="8452" width="7.33203125" style="261" customWidth="1"/>
    <col min="8453" max="8454" width="8.6640625" style="261" customWidth="1"/>
    <col min="8455" max="8455" width="2.5" style="261" customWidth="1"/>
    <col min="8456" max="8457" width="6.1640625" style="261" customWidth="1"/>
    <col min="8458" max="8704" width="9.33203125" style="261"/>
    <col min="8705" max="8705" width="9.33203125" style="261" customWidth="1"/>
    <col min="8706" max="8706" width="65.6640625" style="261" customWidth="1"/>
    <col min="8707" max="8707" width="7.1640625" style="261" customWidth="1"/>
    <col min="8708" max="8708" width="7.33203125" style="261" customWidth="1"/>
    <col min="8709" max="8710" width="8.6640625" style="261" customWidth="1"/>
    <col min="8711" max="8711" width="2.5" style="261" customWidth="1"/>
    <col min="8712" max="8713" width="6.1640625" style="261" customWidth="1"/>
    <col min="8714" max="8960" width="9.33203125" style="261"/>
    <col min="8961" max="8961" width="9.33203125" style="261" customWidth="1"/>
    <col min="8962" max="8962" width="65.6640625" style="261" customWidth="1"/>
    <col min="8963" max="8963" width="7.1640625" style="261" customWidth="1"/>
    <col min="8964" max="8964" width="7.33203125" style="261" customWidth="1"/>
    <col min="8965" max="8966" width="8.6640625" style="261" customWidth="1"/>
    <col min="8967" max="8967" width="2.5" style="261" customWidth="1"/>
    <col min="8968" max="8969" width="6.1640625" style="261" customWidth="1"/>
    <col min="8970" max="9216" width="9.33203125" style="261"/>
    <col min="9217" max="9217" width="9.33203125" style="261" customWidth="1"/>
    <col min="9218" max="9218" width="65.6640625" style="261" customWidth="1"/>
    <col min="9219" max="9219" width="7.1640625" style="261" customWidth="1"/>
    <col min="9220" max="9220" width="7.33203125" style="261" customWidth="1"/>
    <col min="9221" max="9222" width="8.6640625" style="261" customWidth="1"/>
    <col min="9223" max="9223" width="2.5" style="261" customWidth="1"/>
    <col min="9224" max="9225" width="6.1640625" style="261" customWidth="1"/>
    <col min="9226" max="9472" width="9.33203125" style="261"/>
    <col min="9473" max="9473" width="9.33203125" style="261" customWidth="1"/>
    <col min="9474" max="9474" width="65.6640625" style="261" customWidth="1"/>
    <col min="9475" max="9475" width="7.1640625" style="261" customWidth="1"/>
    <col min="9476" max="9476" width="7.33203125" style="261" customWidth="1"/>
    <col min="9477" max="9478" width="8.6640625" style="261" customWidth="1"/>
    <col min="9479" max="9479" width="2.5" style="261" customWidth="1"/>
    <col min="9480" max="9481" width="6.1640625" style="261" customWidth="1"/>
    <col min="9482" max="9728" width="9.33203125" style="261"/>
    <col min="9729" max="9729" width="9.33203125" style="261" customWidth="1"/>
    <col min="9730" max="9730" width="65.6640625" style="261" customWidth="1"/>
    <col min="9731" max="9731" width="7.1640625" style="261" customWidth="1"/>
    <col min="9732" max="9732" width="7.33203125" style="261" customWidth="1"/>
    <col min="9733" max="9734" width="8.6640625" style="261" customWidth="1"/>
    <col min="9735" max="9735" width="2.5" style="261" customWidth="1"/>
    <col min="9736" max="9737" width="6.1640625" style="261" customWidth="1"/>
    <col min="9738" max="9984" width="9.33203125" style="261"/>
    <col min="9985" max="9985" width="9.33203125" style="261" customWidth="1"/>
    <col min="9986" max="9986" width="65.6640625" style="261" customWidth="1"/>
    <col min="9987" max="9987" width="7.1640625" style="261" customWidth="1"/>
    <col min="9988" max="9988" width="7.33203125" style="261" customWidth="1"/>
    <col min="9989" max="9990" width="8.6640625" style="261" customWidth="1"/>
    <col min="9991" max="9991" width="2.5" style="261" customWidth="1"/>
    <col min="9992" max="9993" width="6.1640625" style="261" customWidth="1"/>
    <col min="9994" max="10240" width="9.33203125" style="261"/>
    <col min="10241" max="10241" width="9.33203125" style="261" customWidth="1"/>
    <col min="10242" max="10242" width="65.6640625" style="261" customWidth="1"/>
    <col min="10243" max="10243" width="7.1640625" style="261" customWidth="1"/>
    <col min="10244" max="10244" width="7.33203125" style="261" customWidth="1"/>
    <col min="10245" max="10246" width="8.6640625" style="261" customWidth="1"/>
    <col min="10247" max="10247" width="2.5" style="261" customWidth="1"/>
    <col min="10248" max="10249" width="6.1640625" style="261" customWidth="1"/>
    <col min="10250" max="10496" width="9.33203125" style="261"/>
    <col min="10497" max="10497" width="9.33203125" style="261" customWidth="1"/>
    <col min="10498" max="10498" width="65.6640625" style="261" customWidth="1"/>
    <col min="10499" max="10499" width="7.1640625" style="261" customWidth="1"/>
    <col min="10500" max="10500" width="7.33203125" style="261" customWidth="1"/>
    <col min="10501" max="10502" width="8.6640625" style="261" customWidth="1"/>
    <col min="10503" max="10503" width="2.5" style="261" customWidth="1"/>
    <col min="10504" max="10505" width="6.1640625" style="261" customWidth="1"/>
    <col min="10506" max="10752" width="9.33203125" style="261"/>
    <col min="10753" max="10753" width="9.33203125" style="261" customWidth="1"/>
    <col min="10754" max="10754" width="65.6640625" style="261" customWidth="1"/>
    <col min="10755" max="10755" width="7.1640625" style="261" customWidth="1"/>
    <col min="10756" max="10756" width="7.33203125" style="261" customWidth="1"/>
    <col min="10757" max="10758" width="8.6640625" style="261" customWidth="1"/>
    <col min="10759" max="10759" width="2.5" style="261" customWidth="1"/>
    <col min="10760" max="10761" width="6.1640625" style="261" customWidth="1"/>
    <col min="10762" max="11008" width="9.33203125" style="261"/>
    <col min="11009" max="11009" width="9.33203125" style="261" customWidth="1"/>
    <col min="11010" max="11010" width="65.6640625" style="261" customWidth="1"/>
    <col min="11011" max="11011" width="7.1640625" style="261" customWidth="1"/>
    <col min="11012" max="11012" width="7.33203125" style="261" customWidth="1"/>
    <col min="11013" max="11014" width="8.6640625" style="261" customWidth="1"/>
    <col min="11015" max="11015" width="2.5" style="261" customWidth="1"/>
    <col min="11016" max="11017" width="6.1640625" style="261" customWidth="1"/>
    <col min="11018" max="11264" width="9.33203125" style="261"/>
    <col min="11265" max="11265" width="9.33203125" style="261" customWidth="1"/>
    <col min="11266" max="11266" width="65.6640625" style="261" customWidth="1"/>
    <col min="11267" max="11267" width="7.1640625" style="261" customWidth="1"/>
    <col min="11268" max="11268" width="7.33203125" style="261" customWidth="1"/>
    <col min="11269" max="11270" width="8.6640625" style="261" customWidth="1"/>
    <col min="11271" max="11271" width="2.5" style="261" customWidth="1"/>
    <col min="11272" max="11273" width="6.1640625" style="261" customWidth="1"/>
    <col min="11274" max="11520" width="9.33203125" style="261"/>
    <col min="11521" max="11521" width="9.33203125" style="261" customWidth="1"/>
    <col min="11522" max="11522" width="65.6640625" style="261" customWidth="1"/>
    <col min="11523" max="11523" width="7.1640625" style="261" customWidth="1"/>
    <col min="11524" max="11524" width="7.33203125" style="261" customWidth="1"/>
    <col min="11525" max="11526" width="8.6640625" style="261" customWidth="1"/>
    <col min="11527" max="11527" width="2.5" style="261" customWidth="1"/>
    <col min="11528" max="11529" width="6.1640625" style="261" customWidth="1"/>
    <col min="11530" max="11776" width="9.33203125" style="261"/>
    <col min="11777" max="11777" width="9.33203125" style="261" customWidth="1"/>
    <col min="11778" max="11778" width="65.6640625" style="261" customWidth="1"/>
    <col min="11779" max="11779" width="7.1640625" style="261" customWidth="1"/>
    <col min="11780" max="11780" width="7.33203125" style="261" customWidth="1"/>
    <col min="11781" max="11782" width="8.6640625" style="261" customWidth="1"/>
    <col min="11783" max="11783" width="2.5" style="261" customWidth="1"/>
    <col min="11784" max="11785" width="6.1640625" style="261" customWidth="1"/>
    <col min="11786" max="12032" width="9.33203125" style="261"/>
    <col min="12033" max="12033" width="9.33203125" style="261" customWidth="1"/>
    <col min="12034" max="12034" width="65.6640625" style="261" customWidth="1"/>
    <col min="12035" max="12035" width="7.1640625" style="261" customWidth="1"/>
    <col min="12036" max="12036" width="7.33203125" style="261" customWidth="1"/>
    <col min="12037" max="12038" width="8.6640625" style="261" customWidth="1"/>
    <col min="12039" max="12039" width="2.5" style="261" customWidth="1"/>
    <col min="12040" max="12041" width="6.1640625" style="261" customWidth="1"/>
    <col min="12042" max="12288" width="9.33203125" style="261"/>
    <col min="12289" max="12289" width="9.33203125" style="261" customWidth="1"/>
    <col min="12290" max="12290" width="65.6640625" style="261" customWidth="1"/>
    <col min="12291" max="12291" width="7.1640625" style="261" customWidth="1"/>
    <col min="12292" max="12292" width="7.33203125" style="261" customWidth="1"/>
    <col min="12293" max="12294" width="8.6640625" style="261" customWidth="1"/>
    <col min="12295" max="12295" width="2.5" style="261" customWidth="1"/>
    <col min="12296" max="12297" width="6.1640625" style="261" customWidth="1"/>
    <col min="12298" max="12544" width="9.33203125" style="261"/>
    <col min="12545" max="12545" width="9.33203125" style="261" customWidth="1"/>
    <col min="12546" max="12546" width="65.6640625" style="261" customWidth="1"/>
    <col min="12547" max="12547" width="7.1640625" style="261" customWidth="1"/>
    <col min="12548" max="12548" width="7.33203125" style="261" customWidth="1"/>
    <col min="12549" max="12550" width="8.6640625" style="261" customWidth="1"/>
    <col min="12551" max="12551" width="2.5" style="261" customWidth="1"/>
    <col min="12552" max="12553" width="6.1640625" style="261" customWidth="1"/>
    <col min="12554" max="12800" width="9.33203125" style="261"/>
    <col min="12801" max="12801" width="9.33203125" style="261" customWidth="1"/>
    <col min="12802" max="12802" width="65.6640625" style="261" customWidth="1"/>
    <col min="12803" max="12803" width="7.1640625" style="261" customWidth="1"/>
    <col min="12804" max="12804" width="7.33203125" style="261" customWidth="1"/>
    <col min="12805" max="12806" width="8.6640625" style="261" customWidth="1"/>
    <col min="12807" max="12807" width="2.5" style="261" customWidth="1"/>
    <col min="12808" max="12809" width="6.1640625" style="261" customWidth="1"/>
    <col min="12810" max="13056" width="9.33203125" style="261"/>
    <col min="13057" max="13057" width="9.33203125" style="261" customWidth="1"/>
    <col min="13058" max="13058" width="65.6640625" style="261" customWidth="1"/>
    <col min="13059" max="13059" width="7.1640625" style="261" customWidth="1"/>
    <col min="13060" max="13060" width="7.33203125" style="261" customWidth="1"/>
    <col min="13061" max="13062" width="8.6640625" style="261" customWidth="1"/>
    <col min="13063" max="13063" width="2.5" style="261" customWidth="1"/>
    <col min="13064" max="13065" width="6.1640625" style="261" customWidth="1"/>
    <col min="13066" max="13312" width="9.33203125" style="261"/>
    <col min="13313" max="13313" width="9.33203125" style="261" customWidth="1"/>
    <col min="13314" max="13314" width="65.6640625" style="261" customWidth="1"/>
    <col min="13315" max="13315" width="7.1640625" style="261" customWidth="1"/>
    <col min="13316" max="13316" width="7.33203125" style="261" customWidth="1"/>
    <col min="13317" max="13318" width="8.6640625" style="261" customWidth="1"/>
    <col min="13319" max="13319" width="2.5" style="261" customWidth="1"/>
    <col min="13320" max="13321" width="6.1640625" style="261" customWidth="1"/>
    <col min="13322" max="13568" width="9.33203125" style="261"/>
    <col min="13569" max="13569" width="9.33203125" style="261" customWidth="1"/>
    <col min="13570" max="13570" width="65.6640625" style="261" customWidth="1"/>
    <col min="13571" max="13571" width="7.1640625" style="261" customWidth="1"/>
    <col min="13572" max="13572" width="7.33203125" style="261" customWidth="1"/>
    <col min="13573" max="13574" width="8.6640625" style="261" customWidth="1"/>
    <col min="13575" max="13575" width="2.5" style="261" customWidth="1"/>
    <col min="13576" max="13577" width="6.1640625" style="261" customWidth="1"/>
    <col min="13578" max="13824" width="9.33203125" style="261"/>
    <col min="13825" max="13825" width="9.33203125" style="261" customWidth="1"/>
    <col min="13826" max="13826" width="65.6640625" style="261" customWidth="1"/>
    <col min="13827" max="13827" width="7.1640625" style="261" customWidth="1"/>
    <col min="13828" max="13828" width="7.33203125" style="261" customWidth="1"/>
    <col min="13829" max="13830" width="8.6640625" style="261" customWidth="1"/>
    <col min="13831" max="13831" width="2.5" style="261" customWidth="1"/>
    <col min="13832" max="13833" width="6.1640625" style="261" customWidth="1"/>
    <col min="13834" max="14080" width="9.33203125" style="261"/>
    <col min="14081" max="14081" width="9.33203125" style="261" customWidth="1"/>
    <col min="14082" max="14082" width="65.6640625" style="261" customWidth="1"/>
    <col min="14083" max="14083" width="7.1640625" style="261" customWidth="1"/>
    <col min="14084" max="14084" width="7.33203125" style="261" customWidth="1"/>
    <col min="14085" max="14086" width="8.6640625" style="261" customWidth="1"/>
    <col min="14087" max="14087" width="2.5" style="261" customWidth="1"/>
    <col min="14088" max="14089" width="6.1640625" style="261" customWidth="1"/>
    <col min="14090" max="14336" width="9.33203125" style="261"/>
    <col min="14337" max="14337" width="9.33203125" style="261" customWidth="1"/>
    <col min="14338" max="14338" width="65.6640625" style="261" customWidth="1"/>
    <col min="14339" max="14339" width="7.1640625" style="261" customWidth="1"/>
    <col min="14340" max="14340" width="7.33203125" style="261" customWidth="1"/>
    <col min="14341" max="14342" width="8.6640625" style="261" customWidth="1"/>
    <col min="14343" max="14343" width="2.5" style="261" customWidth="1"/>
    <col min="14344" max="14345" width="6.1640625" style="261" customWidth="1"/>
    <col min="14346" max="14592" width="9.33203125" style="261"/>
    <col min="14593" max="14593" width="9.33203125" style="261" customWidth="1"/>
    <col min="14594" max="14594" width="65.6640625" style="261" customWidth="1"/>
    <col min="14595" max="14595" width="7.1640625" style="261" customWidth="1"/>
    <col min="14596" max="14596" width="7.33203125" style="261" customWidth="1"/>
    <col min="14597" max="14598" width="8.6640625" style="261" customWidth="1"/>
    <col min="14599" max="14599" width="2.5" style="261" customWidth="1"/>
    <col min="14600" max="14601" width="6.1640625" style="261" customWidth="1"/>
    <col min="14602" max="14848" width="9.33203125" style="261"/>
    <col min="14849" max="14849" width="9.33203125" style="261" customWidth="1"/>
    <col min="14850" max="14850" width="65.6640625" style="261" customWidth="1"/>
    <col min="14851" max="14851" width="7.1640625" style="261" customWidth="1"/>
    <col min="14852" max="14852" width="7.33203125" style="261" customWidth="1"/>
    <col min="14853" max="14854" width="8.6640625" style="261" customWidth="1"/>
    <col min="14855" max="14855" width="2.5" style="261" customWidth="1"/>
    <col min="14856" max="14857" width="6.1640625" style="261" customWidth="1"/>
    <col min="14858" max="15104" width="9.33203125" style="261"/>
    <col min="15105" max="15105" width="9.33203125" style="261" customWidth="1"/>
    <col min="15106" max="15106" width="65.6640625" style="261" customWidth="1"/>
    <col min="15107" max="15107" width="7.1640625" style="261" customWidth="1"/>
    <col min="15108" max="15108" width="7.33203125" style="261" customWidth="1"/>
    <col min="15109" max="15110" width="8.6640625" style="261" customWidth="1"/>
    <col min="15111" max="15111" width="2.5" style="261" customWidth="1"/>
    <col min="15112" max="15113" width="6.1640625" style="261" customWidth="1"/>
    <col min="15114" max="15360" width="9.33203125" style="261"/>
    <col min="15361" max="15361" width="9.33203125" style="261" customWidth="1"/>
    <col min="15362" max="15362" width="65.6640625" style="261" customWidth="1"/>
    <col min="15363" max="15363" width="7.1640625" style="261" customWidth="1"/>
    <col min="15364" max="15364" width="7.33203125" style="261" customWidth="1"/>
    <col min="15365" max="15366" width="8.6640625" style="261" customWidth="1"/>
    <col min="15367" max="15367" width="2.5" style="261" customWidth="1"/>
    <col min="15368" max="15369" width="6.1640625" style="261" customWidth="1"/>
    <col min="15370" max="15616" width="9.33203125" style="261"/>
    <col min="15617" max="15617" width="9.33203125" style="261" customWidth="1"/>
    <col min="15618" max="15618" width="65.6640625" style="261" customWidth="1"/>
    <col min="15619" max="15619" width="7.1640625" style="261" customWidth="1"/>
    <col min="15620" max="15620" width="7.33203125" style="261" customWidth="1"/>
    <col min="15621" max="15622" width="8.6640625" style="261" customWidth="1"/>
    <col min="15623" max="15623" width="2.5" style="261" customWidth="1"/>
    <col min="15624" max="15625" width="6.1640625" style="261" customWidth="1"/>
    <col min="15626" max="15872" width="9.33203125" style="261"/>
    <col min="15873" max="15873" width="9.33203125" style="261" customWidth="1"/>
    <col min="15874" max="15874" width="65.6640625" style="261" customWidth="1"/>
    <col min="15875" max="15875" width="7.1640625" style="261" customWidth="1"/>
    <col min="15876" max="15876" width="7.33203125" style="261" customWidth="1"/>
    <col min="15877" max="15878" width="8.6640625" style="261" customWidth="1"/>
    <col min="15879" max="15879" width="2.5" style="261" customWidth="1"/>
    <col min="15880" max="15881" width="6.1640625" style="261" customWidth="1"/>
    <col min="15882" max="16128" width="9.33203125" style="261"/>
    <col min="16129" max="16129" width="9.33203125" style="261" customWidth="1"/>
    <col min="16130" max="16130" width="65.6640625" style="261" customWidth="1"/>
    <col min="16131" max="16131" width="7.1640625" style="261" customWidth="1"/>
    <col min="16132" max="16132" width="7.33203125" style="261" customWidth="1"/>
    <col min="16133" max="16134" width="8.6640625" style="261" customWidth="1"/>
    <col min="16135" max="16135" width="2.5" style="261" customWidth="1"/>
    <col min="16136" max="16137" width="6.1640625" style="261" customWidth="1"/>
    <col min="16138" max="16384" width="9.33203125" style="261"/>
  </cols>
  <sheetData>
    <row r="1" spans="1:6" ht="31.5">
      <c r="A1" s="257" t="s">
        <v>1250</v>
      </c>
      <c r="B1" s="258" t="s">
        <v>1251</v>
      </c>
      <c r="C1" s="259"/>
      <c r="D1" s="259"/>
      <c r="E1" s="259"/>
      <c r="F1" s="259"/>
    </row>
    <row r="2" spans="1:6">
      <c r="A2" s="262" t="s">
        <v>1252</v>
      </c>
      <c r="B2" s="263" t="s">
        <v>1253</v>
      </c>
      <c r="C2" s="264" t="s">
        <v>1254</v>
      </c>
      <c r="D2" s="264" t="s">
        <v>1255</v>
      </c>
      <c r="E2" s="264" t="s">
        <v>1256</v>
      </c>
      <c r="F2" s="264" t="s">
        <v>1257</v>
      </c>
    </row>
    <row r="3" spans="1:6">
      <c r="A3" s="265"/>
      <c r="B3" s="263" t="s">
        <v>1258</v>
      </c>
      <c r="C3" s="266" t="s">
        <v>1189</v>
      </c>
      <c r="D3" s="267">
        <v>1</v>
      </c>
      <c r="E3" s="267"/>
      <c r="F3" s="267">
        <f t="shared" ref="F3:F4" si="0">D3*E3</f>
        <v>0</v>
      </c>
    </row>
    <row r="4" spans="1:6">
      <c r="A4" s="265"/>
      <c r="B4" s="263" t="s">
        <v>1259</v>
      </c>
      <c r="C4" s="266" t="s">
        <v>1189</v>
      </c>
      <c r="D4" s="267">
        <v>1</v>
      </c>
      <c r="E4" s="267"/>
      <c r="F4" s="267">
        <f t="shared" si="0"/>
        <v>0</v>
      </c>
    </row>
    <row r="5" spans="1:6">
      <c r="A5" s="268"/>
      <c r="B5" s="269" t="s">
        <v>1260</v>
      </c>
      <c r="C5" s="270"/>
      <c r="D5" s="270"/>
      <c r="E5" s="270"/>
      <c r="F5" s="271">
        <v>0</v>
      </c>
    </row>
    <row r="6" spans="1:6" ht="31.5">
      <c r="A6" s="272" t="s">
        <v>183</v>
      </c>
      <c r="B6" s="258" t="s">
        <v>1261</v>
      </c>
      <c r="C6" s="273" t="s">
        <v>1189</v>
      </c>
      <c r="D6" s="274">
        <v>1</v>
      </c>
      <c r="E6" s="274"/>
      <c r="F6" s="275">
        <f t="shared" ref="F6:F12" si="1">D6*E6</f>
        <v>0</v>
      </c>
    </row>
    <row r="7" spans="1:6">
      <c r="A7" s="276" t="s">
        <v>1262</v>
      </c>
      <c r="B7" s="277" t="s">
        <v>1263</v>
      </c>
      <c r="C7" s="278" t="s">
        <v>1189</v>
      </c>
      <c r="D7" s="279">
        <v>1</v>
      </c>
      <c r="E7" s="279"/>
      <c r="F7" s="280">
        <f t="shared" si="1"/>
        <v>0</v>
      </c>
    </row>
    <row r="8" spans="1:6">
      <c r="A8" s="281" t="s">
        <v>1264</v>
      </c>
      <c r="B8" s="282" t="s">
        <v>1265</v>
      </c>
      <c r="C8" s="283" t="s">
        <v>1189</v>
      </c>
      <c r="D8" s="284">
        <v>1</v>
      </c>
      <c r="E8" s="284"/>
      <c r="F8" s="285">
        <f t="shared" si="1"/>
        <v>0</v>
      </c>
    </row>
    <row r="9" spans="1:6">
      <c r="A9" s="265" t="s">
        <v>80</v>
      </c>
      <c r="B9" s="263" t="s">
        <v>1266</v>
      </c>
      <c r="C9" s="266" t="s">
        <v>1189</v>
      </c>
      <c r="D9" s="267">
        <v>1</v>
      </c>
      <c r="E9" s="267"/>
      <c r="F9" s="267">
        <f t="shared" si="1"/>
        <v>0</v>
      </c>
    </row>
    <row r="10" spans="1:6">
      <c r="A10" s="265" t="s">
        <v>1267</v>
      </c>
      <c r="B10" s="263" t="s">
        <v>1268</v>
      </c>
      <c r="C10" s="266" t="s">
        <v>1189</v>
      </c>
      <c r="D10" s="267">
        <v>1</v>
      </c>
      <c r="E10" s="267"/>
      <c r="F10" s="267">
        <f t="shared" si="1"/>
        <v>0</v>
      </c>
    </row>
    <row r="11" spans="1:6" ht="47.25">
      <c r="A11" s="265" t="s">
        <v>1269</v>
      </c>
      <c r="B11" s="263" t="s">
        <v>1270</v>
      </c>
      <c r="C11" s="266" t="s">
        <v>1189</v>
      </c>
      <c r="D11" s="267">
        <v>1</v>
      </c>
      <c r="E11" s="267"/>
      <c r="F11" s="267">
        <f t="shared" si="1"/>
        <v>0</v>
      </c>
    </row>
    <row r="12" spans="1:6">
      <c r="A12" s="265"/>
      <c r="B12" s="263" t="s">
        <v>1271</v>
      </c>
      <c r="C12" s="266" t="s">
        <v>1189</v>
      </c>
      <c r="D12" s="267">
        <v>1</v>
      </c>
      <c r="E12" s="267"/>
      <c r="F12" s="267">
        <f t="shared" si="1"/>
        <v>0</v>
      </c>
    </row>
    <row r="13" spans="1:6">
      <c r="A13" s="268"/>
      <c r="B13" s="269" t="s">
        <v>1272</v>
      </c>
      <c r="C13" s="270"/>
      <c r="D13" s="270"/>
      <c r="E13" s="270"/>
      <c r="F13" s="271">
        <v>0</v>
      </c>
    </row>
    <row r="14" spans="1:6">
      <c r="A14" s="262"/>
      <c r="B14" s="263" t="s">
        <v>1273</v>
      </c>
      <c r="C14" s="264" t="s">
        <v>1189</v>
      </c>
      <c r="D14" s="286">
        <v>1</v>
      </c>
      <c r="E14" s="286"/>
      <c r="F14" s="267">
        <f t="shared" ref="F14:F46" si="2">D14*E14</f>
        <v>0</v>
      </c>
    </row>
    <row r="15" spans="1:6">
      <c r="A15" s="287" t="s">
        <v>1274</v>
      </c>
      <c r="B15" s="288" t="s">
        <v>1275</v>
      </c>
      <c r="C15" s="266" t="s">
        <v>1189</v>
      </c>
      <c r="D15" s="267">
        <v>1</v>
      </c>
      <c r="E15" s="267"/>
      <c r="F15" s="267">
        <f t="shared" si="2"/>
        <v>0</v>
      </c>
    </row>
    <row r="16" spans="1:6">
      <c r="A16" s="265" t="s">
        <v>1276</v>
      </c>
      <c r="B16" s="263" t="s">
        <v>1277</v>
      </c>
      <c r="C16" s="266" t="s">
        <v>1189</v>
      </c>
      <c r="D16" s="267">
        <v>1</v>
      </c>
      <c r="E16" s="267"/>
      <c r="F16" s="267">
        <f t="shared" si="2"/>
        <v>0</v>
      </c>
    </row>
    <row r="17" spans="1:6">
      <c r="A17" s="265" t="s">
        <v>1278</v>
      </c>
      <c r="B17" s="263" t="s">
        <v>1279</v>
      </c>
      <c r="C17" s="266" t="s">
        <v>1189</v>
      </c>
      <c r="D17" s="267">
        <v>1</v>
      </c>
      <c r="E17" s="267"/>
      <c r="F17" s="267">
        <f t="shared" si="2"/>
        <v>0</v>
      </c>
    </row>
    <row r="18" spans="1:6">
      <c r="A18" s="265" t="s">
        <v>1280</v>
      </c>
      <c r="B18" s="263" t="s">
        <v>1281</v>
      </c>
      <c r="C18" s="266" t="s">
        <v>1189</v>
      </c>
      <c r="D18" s="267">
        <v>1</v>
      </c>
      <c r="E18" s="267"/>
      <c r="F18" s="267">
        <f t="shared" si="2"/>
        <v>0</v>
      </c>
    </row>
    <row r="19" spans="1:6">
      <c r="A19" s="265" t="s">
        <v>1282</v>
      </c>
      <c r="B19" s="263" t="s">
        <v>1283</v>
      </c>
      <c r="C19" s="266" t="s">
        <v>1189</v>
      </c>
      <c r="D19" s="267">
        <v>1</v>
      </c>
      <c r="E19" s="267"/>
      <c r="F19" s="267">
        <f t="shared" si="2"/>
        <v>0</v>
      </c>
    </row>
    <row r="20" spans="1:6">
      <c r="A20" s="262" t="s">
        <v>1284</v>
      </c>
      <c r="B20" s="263" t="s">
        <v>1285</v>
      </c>
      <c r="C20" s="264" t="s">
        <v>1189</v>
      </c>
      <c r="D20" s="286">
        <v>6</v>
      </c>
      <c r="E20" s="286"/>
      <c r="F20" s="286">
        <f t="shared" si="2"/>
        <v>0</v>
      </c>
    </row>
    <row r="21" spans="1:6">
      <c r="A21" s="262" t="s">
        <v>1286</v>
      </c>
      <c r="B21" s="263" t="s">
        <v>1287</v>
      </c>
      <c r="C21" s="264" t="s">
        <v>1189</v>
      </c>
      <c r="D21" s="264">
        <v>1</v>
      </c>
      <c r="E21" s="267"/>
      <c r="F21" s="267">
        <f t="shared" si="2"/>
        <v>0</v>
      </c>
    </row>
    <row r="22" spans="1:6">
      <c r="A22" s="262" t="s">
        <v>1288</v>
      </c>
      <c r="B22" s="263" t="s">
        <v>1289</v>
      </c>
      <c r="C22" s="264" t="s">
        <v>1189</v>
      </c>
      <c r="D22" s="286">
        <v>1</v>
      </c>
      <c r="E22" s="286"/>
      <c r="F22" s="267">
        <f t="shared" si="2"/>
        <v>0</v>
      </c>
    </row>
    <row r="23" spans="1:6">
      <c r="A23" s="262" t="s">
        <v>1290</v>
      </c>
      <c r="B23" s="263" t="s">
        <v>1291</v>
      </c>
      <c r="C23" s="264" t="s">
        <v>1189</v>
      </c>
      <c r="D23" s="286">
        <v>5</v>
      </c>
      <c r="E23" s="286"/>
      <c r="F23" s="286">
        <f t="shared" si="2"/>
        <v>0</v>
      </c>
    </row>
    <row r="24" spans="1:6">
      <c r="A24" s="262" t="s">
        <v>1292</v>
      </c>
      <c r="B24" s="263" t="s">
        <v>1293</v>
      </c>
      <c r="C24" s="264" t="s">
        <v>1189</v>
      </c>
      <c r="D24" s="286">
        <v>5</v>
      </c>
      <c r="E24" s="286"/>
      <c r="F24" s="286">
        <f t="shared" si="2"/>
        <v>0</v>
      </c>
    </row>
    <row r="25" spans="1:6">
      <c r="A25" s="262" t="s">
        <v>1294</v>
      </c>
      <c r="B25" s="263" t="s">
        <v>1295</v>
      </c>
      <c r="C25" s="264" t="s">
        <v>1189</v>
      </c>
      <c r="D25" s="286">
        <v>5</v>
      </c>
      <c r="E25" s="286"/>
      <c r="F25" s="286">
        <f t="shared" si="2"/>
        <v>0</v>
      </c>
    </row>
    <row r="26" spans="1:6" ht="47.25">
      <c r="A26" s="262" t="s">
        <v>1296</v>
      </c>
      <c r="B26" s="263" t="s">
        <v>1297</v>
      </c>
      <c r="C26" s="264" t="s">
        <v>1189</v>
      </c>
      <c r="D26" s="264">
        <v>2</v>
      </c>
      <c r="E26" s="286"/>
      <c r="F26" s="267">
        <f t="shared" si="2"/>
        <v>0</v>
      </c>
    </row>
    <row r="27" spans="1:6">
      <c r="A27" s="268" t="s">
        <v>1298</v>
      </c>
      <c r="B27" s="269" t="s">
        <v>1299</v>
      </c>
      <c r="C27" s="289"/>
      <c r="D27" s="290"/>
      <c r="E27" s="290"/>
      <c r="F27" s="291">
        <f t="shared" si="2"/>
        <v>0</v>
      </c>
    </row>
    <row r="28" spans="1:6">
      <c r="A28" s="265" t="s">
        <v>1300</v>
      </c>
      <c r="B28" s="263" t="s">
        <v>1301</v>
      </c>
      <c r="C28" s="264" t="s">
        <v>1189</v>
      </c>
      <c r="D28" s="286">
        <v>1</v>
      </c>
      <c r="E28" s="286"/>
      <c r="F28" s="286">
        <f t="shared" si="2"/>
        <v>0</v>
      </c>
    </row>
    <row r="29" spans="1:6" ht="31.5">
      <c r="A29" s="265" t="s">
        <v>1302</v>
      </c>
      <c r="B29" s="263" t="s">
        <v>1303</v>
      </c>
      <c r="C29" s="264" t="s">
        <v>1189</v>
      </c>
      <c r="D29" s="286">
        <v>1</v>
      </c>
      <c r="E29" s="286"/>
      <c r="F29" s="286">
        <f t="shared" si="2"/>
        <v>0</v>
      </c>
    </row>
    <row r="30" spans="1:6">
      <c r="A30" s="262" t="s">
        <v>1304</v>
      </c>
      <c r="B30" s="263" t="s">
        <v>1305</v>
      </c>
      <c r="C30" s="264" t="s">
        <v>1189</v>
      </c>
      <c r="D30" s="286">
        <v>4</v>
      </c>
      <c r="E30" s="286"/>
      <c r="F30" s="286">
        <f t="shared" si="2"/>
        <v>0</v>
      </c>
    </row>
    <row r="31" spans="1:6">
      <c r="A31" s="262" t="s">
        <v>1306</v>
      </c>
      <c r="B31" s="263" t="s">
        <v>1307</v>
      </c>
      <c r="C31" s="264" t="s">
        <v>1189</v>
      </c>
      <c r="D31" s="286">
        <v>1</v>
      </c>
      <c r="E31" s="286"/>
      <c r="F31" s="267">
        <f t="shared" si="2"/>
        <v>0</v>
      </c>
    </row>
    <row r="32" spans="1:6">
      <c r="A32" s="262" t="s">
        <v>1308</v>
      </c>
      <c r="B32" s="263" t="s">
        <v>1309</v>
      </c>
      <c r="C32" s="264" t="s">
        <v>1189</v>
      </c>
      <c r="D32" s="264">
        <v>1</v>
      </c>
      <c r="E32" s="267"/>
      <c r="F32" s="267">
        <f t="shared" si="2"/>
        <v>0</v>
      </c>
    </row>
    <row r="33" spans="1:6">
      <c r="A33" s="262" t="s">
        <v>1290</v>
      </c>
      <c r="B33" s="263" t="s">
        <v>1291</v>
      </c>
      <c r="C33" s="264" t="s">
        <v>1189</v>
      </c>
      <c r="D33" s="286">
        <v>2</v>
      </c>
      <c r="E33" s="286"/>
      <c r="F33" s="286">
        <f t="shared" si="2"/>
        <v>0</v>
      </c>
    </row>
    <row r="34" spans="1:6">
      <c r="A34" s="262" t="s">
        <v>1292</v>
      </c>
      <c r="B34" s="263" t="s">
        <v>1293</v>
      </c>
      <c r="C34" s="264" t="s">
        <v>1189</v>
      </c>
      <c r="D34" s="286">
        <v>2</v>
      </c>
      <c r="E34" s="286"/>
      <c r="F34" s="286">
        <f t="shared" si="2"/>
        <v>0</v>
      </c>
    </row>
    <row r="35" spans="1:6" ht="47.25">
      <c r="A35" s="262" t="s">
        <v>1296</v>
      </c>
      <c r="B35" s="263" t="s">
        <v>1297</v>
      </c>
      <c r="C35" s="264" t="s">
        <v>1189</v>
      </c>
      <c r="D35" s="264">
        <v>2</v>
      </c>
      <c r="E35" s="286"/>
      <c r="F35" s="267">
        <f t="shared" si="2"/>
        <v>0</v>
      </c>
    </row>
    <row r="36" spans="1:6">
      <c r="A36" s="268" t="s">
        <v>1310</v>
      </c>
      <c r="B36" s="269" t="s">
        <v>1311</v>
      </c>
      <c r="C36" s="289"/>
      <c r="D36" s="290"/>
      <c r="E36" s="290"/>
      <c r="F36" s="291">
        <f t="shared" si="2"/>
        <v>0</v>
      </c>
    </row>
    <row r="37" spans="1:6">
      <c r="A37" s="265" t="s">
        <v>1312</v>
      </c>
      <c r="B37" s="263" t="s">
        <v>1301</v>
      </c>
      <c r="C37" s="264" t="s">
        <v>1189</v>
      </c>
      <c r="D37" s="286">
        <v>1</v>
      </c>
      <c r="E37" s="286"/>
      <c r="F37" s="286">
        <f t="shared" si="2"/>
        <v>0</v>
      </c>
    </row>
    <row r="38" spans="1:6">
      <c r="A38" s="262" t="s">
        <v>1304</v>
      </c>
      <c r="B38" s="263" t="s">
        <v>1305</v>
      </c>
      <c r="C38" s="264" t="s">
        <v>1189</v>
      </c>
      <c r="D38" s="286">
        <v>4</v>
      </c>
      <c r="E38" s="286"/>
      <c r="F38" s="286">
        <f t="shared" si="2"/>
        <v>0</v>
      </c>
    </row>
    <row r="39" spans="1:6">
      <c r="A39" s="262" t="s">
        <v>1306</v>
      </c>
      <c r="B39" s="263" t="s">
        <v>1307</v>
      </c>
      <c r="C39" s="264" t="s">
        <v>1189</v>
      </c>
      <c r="D39" s="286">
        <v>1</v>
      </c>
      <c r="E39" s="286"/>
      <c r="F39" s="267">
        <f t="shared" si="2"/>
        <v>0</v>
      </c>
    </row>
    <row r="40" spans="1:6">
      <c r="A40" s="262" t="s">
        <v>1308</v>
      </c>
      <c r="B40" s="263" t="s">
        <v>1309</v>
      </c>
      <c r="C40" s="264" t="s">
        <v>1189</v>
      </c>
      <c r="D40" s="264">
        <v>1</v>
      </c>
      <c r="E40" s="267"/>
      <c r="F40" s="267">
        <f t="shared" si="2"/>
        <v>0</v>
      </c>
    </row>
    <row r="41" spans="1:6">
      <c r="A41" s="262" t="s">
        <v>1290</v>
      </c>
      <c r="B41" s="263" t="s">
        <v>1291</v>
      </c>
      <c r="C41" s="264" t="s">
        <v>1189</v>
      </c>
      <c r="D41" s="286">
        <v>2</v>
      </c>
      <c r="E41" s="286"/>
      <c r="F41" s="286">
        <f t="shared" si="2"/>
        <v>0</v>
      </c>
    </row>
    <row r="42" spans="1:6">
      <c r="A42" s="262" t="s">
        <v>1292</v>
      </c>
      <c r="B42" s="263" t="s">
        <v>1293</v>
      </c>
      <c r="C42" s="264" t="s">
        <v>1189</v>
      </c>
      <c r="D42" s="286">
        <v>2</v>
      </c>
      <c r="E42" s="286"/>
      <c r="F42" s="286">
        <f t="shared" si="2"/>
        <v>0</v>
      </c>
    </row>
    <row r="43" spans="1:6">
      <c r="A43" s="262" t="s">
        <v>1294</v>
      </c>
      <c r="B43" s="263" t="s">
        <v>1295</v>
      </c>
      <c r="C43" s="264" t="s">
        <v>1189</v>
      </c>
      <c r="D43" s="286">
        <v>2</v>
      </c>
      <c r="E43" s="286"/>
      <c r="F43" s="286">
        <f t="shared" si="2"/>
        <v>0</v>
      </c>
    </row>
    <row r="44" spans="1:6" ht="47.25">
      <c r="A44" s="262" t="s">
        <v>1296</v>
      </c>
      <c r="B44" s="263" t="s">
        <v>1313</v>
      </c>
      <c r="C44" s="264" t="s">
        <v>1189</v>
      </c>
      <c r="D44" s="264">
        <v>1</v>
      </c>
      <c r="E44" s="286"/>
      <c r="F44" s="267">
        <f t="shared" si="2"/>
        <v>0</v>
      </c>
    </row>
    <row r="45" spans="1:6" ht="31.5">
      <c r="A45" s="265" t="s">
        <v>1314</v>
      </c>
      <c r="B45" s="263" t="s">
        <v>1315</v>
      </c>
      <c r="C45" s="264" t="s">
        <v>1189</v>
      </c>
      <c r="D45" s="286">
        <v>1</v>
      </c>
      <c r="E45" s="286"/>
      <c r="F45" s="267">
        <f t="shared" si="2"/>
        <v>0</v>
      </c>
    </row>
    <row r="46" spans="1:6" ht="31.5">
      <c r="A46" s="265"/>
      <c r="B46" s="263" t="s">
        <v>1316</v>
      </c>
      <c r="C46" s="264" t="s">
        <v>1189</v>
      </c>
      <c r="D46" s="286">
        <v>1</v>
      </c>
      <c r="E46" s="286"/>
      <c r="F46" s="267">
        <f t="shared" si="2"/>
        <v>0</v>
      </c>
    </row>
    <row r="47" spans="1:6">
      <c r="A47" s="268"/>
      <c r="B47" s="269" t="s">
        <v>1317</v>
      </c>
      <c r="C47" s="270"/>
      <c r="D47" s="270"/>
      <c r="E47" s="270"/>
      <c r="F47" s="271">
        <v>0</v>
      </c>
    </row>
    <row r="48" spans="1:6" ht="31.5">
      <c r="A48" s="265" t="s">
        <v>1318</v>
      </c>
      <c r="B48" s="263" t="s">
        <v>1319</v>
      </c>
      <c r="C48" s="264" t="s">
        <v>1189</v>
      </c>
      <c r="D48" s="286">
        <v>1</v>
      </c>
      <c r="E48" s="286"/>
      <c r="F48" s="267">
        <f t="shared" ref="F48:F51" si="3">D48*E48</f>
        <v>0</v>
      </c>
    </row>
    <row r="49" spans="1:6">
      <c r="A49" s="262" t="s">
        <v>1320</v>
      </c>
      <c r="B49" s="263" t="s">
        <v>1321</v>
      </c>
      <c r="C49" s="264" t="s">
        <v>1189</v>
      </c>
      <c r="D49" s="286">
        <v>1</v>
      </c>
      <c r="E49" s="286"/>
      <c r="F49" s="267">
        <f t="shared" si="3"/>
        <v>0</v>
      </c>
    </row>
    <row r="50" spans="1:6" ht="47.25">
      <c r="A50" s="265" t="s">
        <v>368</v>
      </c>
      <c r="B50" s="263" t="s">
        <v>1322</v>
      </c>
      <c r="C50" s="264" t="s">
        <v>1189</v>
      </c>
      <c r="D50" s="286">
        <v>1</v>
      </c>
      <c r="E50" s="286"/>
      <c r="F50" s="267">
        <f t="shared" si="3"/>
        <v>0</v>
      </c>
    </row>
    <row r="51" spans="1:6" ht="63">
      <c r="A51" s="265" t="s">
        <v>1323</v>
      </c>
      <c r="B51" s="263" t="s">
        <v>1324</v>
      </c>
      <c r="C51" s="264" t="s">
        <v>1189</v>
      </c>
      <c r="D51" s="286">
        <v>1</v>
      </c>
      <c r="E51" s="286"/>
      <c r="F51" s="267">
        <f t="shared" si="3"/>
        <v>0</v>
      </c>
    </row>
    <row r="52" spans="1:6">
      <c r="A52" s="268"/>
      <c r="B52" s="269" t="s">
        <v>1325</v>
      </c>
      <c r="C52" s="270"/>
      <c r="D52" s="270"/>
      <c r="E52" s="270"/>
      <c r="F52" s="271">
        <v>0</v>
      </c>
    </row>
    <row r="53" spans="1:6" ht="31.5">
      <c r="A53" s="292"/>
      <c r="B53" s="293" t="s">
        <v>1326</v>
      </c>
      <c r="C53" s="266"/>
      <c r="D53" s="294"/>
      <c r="E53" s="294"/>
      <c r="F53" s="295">
        <f t="shared" ref="F53:F59" si="4">D53*E53</f>
        <v>0</v>
      </c>
    </row>
    <row r="54" spans="1:6">
      <c r="A54" s="296" t="s">
        <v>1327</v>
      </c>
      <c r="B54" s="297" t="s">
        <v>1328</v>
      </c>
      <c r="C54" s="278" t="s">
        <v>203</v>
      </c>
      <c r="D54" s="298">
        <v>6</v>
      </c>
      <c r="E54" s="298"/>
      <c r="F54" s="299">
        <f t="shared" si="4"/>
        <v>0</v>
      </c>
    </row>
    <row r="55" spans="1:6">
      <c r="A55" s="296" t="s">
        <v>1329</v>
      </c>
      <c r="B55" s="297" t="s">
        <v>1330</v>
      </c>
      <c r="C55" s="278" t="s">
        <v>203</v>
      </c>
      <c r="D55" s="298">
        <v>1</v>
      </c>
      <c r="E55" s="298"/>
      <c r="F55" s="299">
        <f t="shared" si="4"/>
        <v>0</v>
      </c>
    </row>
    <row r="56" spans="1:6">
      <c r="A56" s="296" t="s">
        <v>1331</v>
      </c>
      <c r="B56" s="297" t="s">
        <v>1332</v>
      </c>
      <c r="C56" s="278" t="s">
        <v>203</v>
      </c>
      <c r="D56" s="298">
        <v>20</v>
      </c>
      <c r="E56" s="298"/>
      <c r="F56" s="299">
        <f t="shared" si="4"/>
        <v>0</v>
      </c>
    </row>
    <row r="57" spans="1:6">
      <c r="A57" s="296" t="s">
        <v>1333</v>
      </c>
      <c r="B57" s="297" t="s">
        <v>1334</v>
      </c>
      <c r="C57" s="278" t="s">
        <v>203</v>
      </c>
      <c r="D57" s="298">
        <v>16</v>
      </c>
      <c r="E57" s="298"/>
      <c r="F57" s="299">
        <f t="shared" si="4"/>
        <v>0</v>
      </c>
    </row>
    <row r="58" spans="1:6">
      <c r="A58" s="300"/>
      <c r="B58" s="288" t="s">
        <v>1335</v>
      </c>
      <c r="C58" s="301" t="s">
        <v>1189</v>
      </c>
      <c r="D58" s="302">
        <v>2</v>
      </c>
      <c r="E58" s="302"/>
      <c r="F58" s="303">
        <f t="shared" si="4"/>
        <v>0</v>
      </c>
    </row>
    <row r="59" spans="1:6">
      <c r="A59" s="265"/>
      <c r="B59" s="263" t="s">
        <v>1336</v>
      </c>
      <c r="C59" s="264" t="s">
        <v>1337</v>
      </c>
      <c r="D59" s="267">
        <v>55</v>
      </c>
      <c r="E59" s="267"/>
      <c r="F59" s="267">
        <f t="shared" si="4"/>
        <v>0</v>
      </c>
    </row>
    <row r="60" spans="1:6">
      <c r="A60" s="265"/>
      <c r="B60" s="263"/>
      <c r="C60" s="264"/>
      <c r="D60" s="267"/>
      <c r="E60" s="267"/>
      <c r="F60" s="267"/>
    </row>
    <row r="61" spans="1:6">
      <c r="A61" s="257"/>
      <c r="B61" s="304" t="s">
        <v>1338</v>
      </c>
      <c r="C61" s="264"/>
      <c r="D61" s="264"/>
      <c r="E61" s="264"/>
      <c r="F61" s="305">
        <f>SUM(F4:F59)</f>
        <v>0</v>
      </c>
    </row>
    <row r="62" spans="1:6">
      <c r="A62" s="257"/>
      <c r="B62" s="304" t="s">
        <v>1339</v>
      </c>
      <c r="C62" s="264" t="s">
        <v>1189</v>
      </c>
      <c r="D62" s="286">
        <v>1</v>
      </c>
      <c r="E62" s="286"/>
      <c r="F62" s="267">
        <f>D62*E62</f>
        <v>0</v>
      </c>
    </row>
    <row r="63" spans="1:6">
      <c r="A63" s="306"/>
      <c r="B63" s="307"/>
      <c r="C63" s="278"/>
      <c r="D63" s="308"/>
      <c r="E63" s="308"/>
      <c r="F63" s="308"/>
    </row>
    <row r="64" spans="1:6" ht="78.75">
      <c r="A64" s="300"/>
      <c r="B64" s="288" t="s">
        <v>1340</v>
      </c>
      <c r="C64" s="301" t="s">
        <v>1189</v>
      </c>
      <c r="D64" s="302">
        <v>1</v>
      </c>
      <c r="E64" s="302"/>
      <c r="F64" s="309">
        <f t="shared" ref="F64:F68" si="5">D64*E64</f>
        <v>0</v>
      </c>
    </row>
    <row r="65" spans="1:6" ht="63">
      <c r="A65" s="300"/>
      <c r="B65" s="288" t="s">
        <v>1341</v>
      </c>
      <c r="C65" s="301" t="s">
        <v>1189</v>
      </c>
      <c r="D65" s="302">
        <v>1</v>
      </c>
      <c r="E65" s="302"/>
      <c r="F65" s="309">
        <f t="shared" si="5"/>
        <v>0</v>
      </c>
    </row>
    <row r="66" spans="1:6">
      <c r="A66" s="300"/>
      <c r="B66" s="288" t="s">
        <v>1342</v>
      </c>
      <c r="C66" s="301" t="s">
        <v>1343</v>
      </c>
      <c r="D66" s="302">
        <v>24</v>
      </c>
      <c r="E66" s="302"/>
      <c r="F66" s="309">
        <f t="shared" si="5"/>
        <v>0</v>
      </c>
    </row>
    <row r="67" spans="1:6">
      <c r="A67" s="300"/>
      <c r="B67" s="288" t="s">
        <v>1344</v>
      </c>
      <c r="C67" s="301" t="s">
        <v>1343</v>
      </c>
      <c r="D67" s="302">
        <v>2</v>
      </c>
      <c r="E67" s="302"/>
      <c r="F67" s="309">
        <f t="shared" si="5"/>
        <v>0</v>
      </c>
    </row>
    <row r="68" spans="1:6">
      <c r="A68" s="300"/>
      <c r="B68" s="288" t="s">
        <v>1345</v>
      </c>
      <c r="C68" s="301" t="s">
        <v>1189</v>
      </c>
      <c r="D68" s="302">
        <v>1</v>
      </c>
      <c r="E68" s="302"/>
      <c r="F68" s="309">
        <f t="shared" si="5"/>
        <v>0</v>
      </c>
    </row>
    <row r="69" spans="1:6">
      <c r="A69" s="310"/>
      <c r="B69" s="307"/>
      <c r="C69" s="278"/>
      <c r="D69" s="311"/>
      <c r="E69" s="311"/>
      <c r="F69" s="312"/>
    </row>
    <row r="70" spans="1:6">
      <c r="A70" s="257"/>
      <c r="B70" s="313" t="s">
        <v>1346</v>
      </c>
      <c r="C70" s="278"/>
      <c r="D70" s="278"/>
      <c r="E70" s="278"/>
      <c r="F70" s="314"/>
    </row>
    <row r="71" spans="1:6">
      <c r="A71" s="257"/>
      <c r="B71" s="315">
        <f>SUM(F61:F68)</f>
        <v>0</v>
      </c>
      <c r="C71" s="278"/>
      <c r="D71" s="278"/>
      <c r="E71" s="278"/>
      <c r="F71" s="308"/>
    </row>
    <row r="72" spans="1:6" ht="31.5">
      <c r="A72" s="257"/>
      <c r="B72" s="258" t="str">
        <f>B1</f>
        <v>Snížení energetické náročnosti OÚ Dětřichov, ÚT - Výměna zdroje vytápění</v>
      </c>
      <c r="C72" s="259"/>
      <c r="D72" s="259"/>
      <c r="E72" s="259"/>
      <c r="F72" s="259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C19" sqref="C19"/>
    </sheetView>
  </sheetViews>
  <sheetFormatPr defaultColWidth="3.83203125" defaultRowHeight="12" customHeight="1"/>
  <cols>
    <col min="1" max="1" width="4.5" style="250" customWidth="1"/>
    <col min="2" max="2" width="12" style="251" customWidth="1"/>
    <col min="3" max="3" width="54.1640625" style="251" customWidth="1"/>
    <col min="4" max="4" width="5.5" style="251" customWidth="1"/>
    <col min="5" max="5" width="10" style="252" customWidth="1"/>
    <col min="6" max="7" width="11" style="253" customWidth="1"/>
    <col min="8" max="8" width="23.6640625" style="253" bestFit="1" customWidth="1"/>
    <col min="9" max="9" width="10.5" style="225" customWidth="1"/>
    <col min="10" max="10" width="13.1640625" style="226" bestFit="1" customWidth="1"/>
    <col min="11" max="11" width="15.6640625" style="226" bestFit="1" customWidth="1"/>
    <col min="12" max="13" width="10.5" style="226" customWidth="1"/>
    <col min="14" max="253" width="10.5" style="225" customWidth="1"/>
    <col min="254" max="256" width="3.83203125" style="225"/>
    <col min="257" max="257" width="4.5" style="225" customWidth="1"/>
    <col min="258" max="258" width="12" style="225" customWidth="1"/>
    <col min="259" max="259" width="54.1640625" style="225" customWidth="1"/>
    <col min="260" max="260" width="5.5" style="225" customWidth="1"/>
    <col min="261" max="261" width="10" style="225" customWidth="1"/>
    <col min="262" max="263" width="11" style="225" customWidth="1"/>
    <col min="264" max="264" width="23.6640625" style="225" bestFit="1" customWidth="1"/>
    <col min="265" max="265" width="10.5" style="225" customWidth="1"/>
    <col min="266" max="266" width="13.1640625" style="225" bestFit="1" customWidth="1"/>
    <col min="267" max="267" width="15.6640625" style="225" bestFit="1" customWidth="1"/>
    <col min="268" max="509" width="10.5" style="225" customWidth="1"/>
    <col min="510" max="512" width="3.83203125" style="225"/>
    <col min="513" max="513" width="4.5" style="225" customWidth="1"/>
    <col min="514" max="514" width="12" style="225" customWidth="1"/>
    <col min="515" max="515" width="54.1640625" style="225" customWidth="1"/>
    <col min="516" max="516" width="5.5" style="225" customWidth="1"/>
    <col min="517" max="517" width="10" style="225" customWidth="1"/>
    <col min="518" max="519" width="11" style="225" customWidth="1"/>
    <col min="520" max="520" width="23.6640625" style="225" bestFit="1" customWidth="1"/>
    <col min="521" max="521" width="10.5" style="225" customWidth="1"/>
    <col min="522" max="522" width="13.1640625" style="225" bestFit="1" customWidth="1"/>
    <col min="523" max="523" width="15.6640625" style="225" bestFit="1" customWidth="1"/>
    <col min="524" max="765" width="10.5" style="225" customWidth="1"/>
    <col min="766" max="768" width="3.83203125" style="225"/>
    <col min="769" max="769" width="4.5" style="225" customWidth="1"/>
    <col min="770" max="770" width="12" style="225" customWidth="1"/>
    <col min="771" max="771" width="54.1640625" style="225" customWidth="1"/>
    <col min="772" max="772" width="5.5" style="225" customWidth="1"/>
    <col min="773" max="773" width="10" style="225" customWidth="1"/>
    <col min="774" max="775" width="11" style="225" customWidth="1"/>
    <col min="776" max="776" width="23.6640625" style="225" bestFit="1" customWidth="1"/>
    <col min="777" max="777" width="10.5" style="225" customWidth="1"/>
    <col min="778" max="778" width="13.1640625" style="225" bestFit="1" customWidth="1"/>
    <col min="779" max="779" width="15.6640625" style="225" bestFit="1" customWidth="1"/>
    <col min="780" max="1021" width="10.5" style="225" customWidth="1"/>
    <col min="1022" max="1024" width="3.83203125" style="225"/>
    <col min="1025" max="1025" width="4.5" style="225" customWidth="1"/>
    <col min="1026" max="1026" width="12" style="225" customWidth="1"/>
    <col min="1027" max="1027" width="54.1640625" style="225" customWidth="1"/>
    <col min="1028" max="1028" width="5.5" style="225" customWidth="1"/>
    <col min="1029" max="1029" width="10" style="225" customWidth="1"/>
    <col min="1030" max="1031" width="11" style="225" customWidth="1"/>
    <col min="1032" max="1032" width="23.6640625" style="225" bestFit="1" customWidth="1"/>
    <col min="1033" max="1033" width="10.5" style="225" customWidth="1"/>
    <col min="1034" max="1034" width="13.1640625" style="225" bestFit="1" customWidth="1"/>
    <col min="1035" max="1035" width="15.6640625" style="225" bestFit="1" customWidth="1"/>
    <col min="1036" max="1277" width="10.5" style="225" customWidth="1"/>
    <col min="1278" max="1280" width="3.83203125" style="225"/>
    <col min="1281" max="1281" width="4.5" style="225" customWidth="1"/>
    <col min="1282" max="1282" width="12" style="225" customWidth="1"/>
    <col min="1283" max="1283" width="54.1640625" style="225" customWidth="1"/>
    <col min="1284" max="1284" width="5.5" style="225" customWidth="1"/>
    <col min="1285" max="1285" width="10" style="225" customWidth="1"/>
    <col min="1286" max="1287" width="11" style="225" customWidth="1"/>
    <col min="1288" max="1288" width="23.6640625" style="225" bestFit="1" customWidth="1"/>
    <col min="1289" max="1289" width="10.5" style="225" customWidth="1"/>
    <col min="1290" max="1290" width="13.1640625" style="225" bestFit="1" customWidth="1"/>
    <col min="1291" max="1291" width="15.6640625" style="225" bestFit="1" customWidth="1"/>
    <col min="1292" max="1533" width="10.5" style="225" customWidth="1"/>
    <col min="1534" max="1536" width="3.83203125" style="225"/>
    <col min="1537" max="1537" width="4.5" style="225" customWidth="1"/>
    <col min="1538" max="1538" width="12" style="225" customWidth="1"/>
    <col min="1539" max="1539" width="54.1640625" style="225" customWidth="1"/>
    <col min="1540" max="1540" width="5.5" style="225" customWidth="1"/>
    <col min="1541" max="1541" width="10" style="225" customWidth="1"/>
    <col min="1542" max="1543" width="11" style="225" customWidth="1"/>
    <col min="1544" max="1544" width="23.6640625" style="225" bestFit="1" customWidth="1"/>
    <col min="1545" max="1545" width="10.5" style="225" customWidth="1"/>
    <col min="1546" max="1546" width="13.1640625" style="225" bestFit="1" customWidth="1"/>
    <col min="1547" max="1547" width="15.6640625" style="225" bestFit="1" customWidth="1"/>
    <col min="1548" max="1789" width="10.5" style="225" customWidth="1"/>
    <col min="1790" max="1792" width="3.83203125" style="225"/>
    <col min="1793" max="1793" width="4.5" style="225" customWidth="1"/>
    <col min="1794" max="1794" width="12" style="225" customWidth="1"/>
    <col min="1795" max="1795" width="54.1640625" style="225" customWidth="1"/>
    <col min="1796" max="1796" width="5.5" style="225" customWidth="1"/>
    <col min="1797" max="1797" width="10" style="225" customWidth="1"/>
    <col min="1798" max="1799" width="11" style="225" customWidth="1"/>
    <col min="1800" max="1800" width="23.6640625" style="225" bestFit="1" customWidth="1"/>
    <col min="1801" max="1801" width="10.5" style="225" customWidth="1"/>
    <col min="1802" max="1802" width="13.1640625" style="225" bestFit="1" customWidth="1"/>
    <col min="1803" max="1803" width="15.6640625" style="225" bestFit="1" customWidth="1"/>
    <col min="1804" max="2045" width="10.5" style="225" customWidth="1"/>
    <col min="2046" max="2048" width="3.83203125" style="225"/>
    <col min="2049" max="2049" width="4.5" style="225" customWidth="1"/>
    <col min="2050" max="2050" width="12" style="225" customWidth="1"/>
    <col min="2051" max="2051" width="54.1640625" style="225" customWidth="1"/>
    <col min="2052" max="2052" width="5.5" style="225" customWidth="1"/>
    <col min="2053" max="2053" width="10" style="225" customWidth="1"/>
    <col min="2054" max="2055" width="11" style="225" customWidth="1"/>
    <col min="2056" max="2056" width="23.6640625" style="225" bestFit="1" customWidth="1"/>
    <col min="2057" max="2057" width="10.5" style="225" customWidth="1"/>
    <col min="2058" max="2058" width="13.1640625" style="225" bestFit="1" customWidth="1"/>
    <col min="2059" max="2059" width="15.6640625" style="225" bestFit="1" customWidth="1"/>
    <col min="2060" max="2301" width="10.5" style="225" customWidth="1"/>
    <col min="2302" max="2304" width="3.83203125" style="225"/>
    <col min="2305" max="2305" width="4.5" style="225" customWidth="1"/>
    <col min="2306" max="2306" width="12" style="225" customWidth="1"/>
    <col min="2307" max="2307" width="54.1640625" style="225" customWidth="1"/>
    <col min="2308" max="2308" width="5.5" style="225" customWidth="1"/>
    <col min="2309" max="2309" width="10" style="225" customWidth="1"/>
    <col min="2310" max="2311" width="11" style="225" customWidth="1"/>
    <col min="2312" max="2312" width="23.6640625" style="225" bestFit="1" customWidth="1"/>
    <col min="2313" max="2313" width="10.5" style="225" customWidth="1"/>
    <col min="2314" max="2314" width="13.1640625" style="225" bestFit="1" customWidth="1"/>
    <col min="2315" max="2315" width="15.6640625" style="225" bestFit="1" customWidth="1"/>
    <col min="2316" max="2557" width="10.5" style="225" customWidth="1"/>
    <col min="2558" max="2560" width="3.83203125" style="225"/>
    <col min="2561" max="2561" width="4.5" style="225" customWidth="1"/>
    <col min="2562" max="2562" width="12" style="225" customWidth="1"/>
    <col min="2563" max="2563" width="54.1640625" style="225" customWidth="1"/>
    <col min="2564" max="2564" width="5.5" style="225" customWidth="1"/>
    <col min="2565" max="2565" width="10" style="225" customWidth="1"/>
    <col min="2566" max="2567" width="11" style="225" customWidth="1"/>
    <col min="2568" max="2568" width="23.6640625" style="225" bestFit="1" customWidth="1"/>
    <col min="2569" max="2569" width="10.5" style="225" customWidth="1"/>
    <col min="2570" max="2570" width="13.1640625" style="225" bestFit="1" customWidth="1"/>
    <col min="2571" max="2571" width="15.6640625" style="225" bestFit="1" customWidth="1"/>
    <col min="2572" max="2813" width="10.5" style="225" customWidth="1"/>
    <col min="2814" max="2816" width="3.83203125" style="225"/>
    <col min="2817" max="2817" width="4.5" style="225" customWidth="1"/>
    <col min="2818" max="2818" width="12" style="225" customWidth="1"/>
    <col min="2819" max="2819" width="54.1640625" style="225" customWidth="1"/>
    <col min="2820" max="2820" width="5.5" style="225" customWidth="1"/>
    <col min="2821" max="2821" width="10" style="225" customWidth="1"/>
    <col min="2822" max="2823" width="11" style="225" customWidth="1"/>
    <col min="2824" max="2824" width="23.6640625" style="225" bestFit="1" customWidth="1"/>
    <col min="2825" max="2825" width="10.5" style="225" customWidth="1"/>
    <col min="2826" max="2826" width="13.1640625" style="225" bestFit="1" customWidth="1"/>
    <col min="2827" max="2827" width="15.6640625" style="225" bestFit="1" customWidth="1"/>
    <col min="2828" max="3069" width="10.5" style="225" customWidth="1"/>
    <col min="3070" max="3072" width="3.83203125" style="225"/>
    <col min="3073" max="3073" width="4.5" style="225" customWidth="1"/>
    <col min="3074" max="3074" width="12" style="225" customWidth="1"/>
    <col min="3075" max="3075" width="54.1640625" style="225" customWidth="1"/>
    <col min="3076" max="3076" width="5.5" style="225" customWidth="1"/>
    <col min="3077" max="3077" width="10" style="225" customWidth="1"/>
    <col min="3078" max="3079" width="11" style="225" customWidth="1"/>
    <col min="3080" max="3080" width="23.6640625" style="225" bestFit="1" customWidth="1"/>
    <col min="3081" max="3081" width="10.5" style="225" customWidth="1"/>
    <col min="3082" max="3082" width="13.1640625" style="225" bestFit="1" customWidth="1"/>
    <col min="3083" max="3083" width="15.6640625" style="225" bestFit="1" customWidth="1"/>
    <col min="3084" max="3325" width="10.5" style="225" customWidth="1"/>
    <col min="3326" max="3328" width="3.83203125" style="225"/>
    <col min="3329" max="3329" width="4.5" style="225" customWidth="1"/>
    <col min="3330" max="3330" width="12" style="225" customWidth="1"/>
    <col min="3331" max="3331" width="54.1640625" style="225" customWidth="1"/>
    <col min="3332" max="3332" width="5.5" style="225" customWidth="1"/>
    <col min="3333" max="3333" width="10" style="225" customWidth="1"/>
    <col min="3334" max="3335" width="11" style="225" customWidth="1"/>
    <col min="3336" max="3336" width="23.6640625" style="225" bestFit="1" customWidth="1"/>
    <col min="3337" max="3337" width="10.5" style="225" customWidth="1"/>
    <col min="3338" max="3338" width="13.1640625" style="225" bestFit="1" customWidth="1"/>
    <col min="3339" max="3339" width="15.6640625" style="225" bestFit="1" customWidth="1"/>
    <col min="3340" max="3581" width="10.5" style="225" customWidth="1"/>
    <col min="3582" max="3584" width="3.83203125" style="225"/>
    <col min="3585" max="3585" width="4.5" style="225" customWidth="1"/>
    <col min="3586" max="3586" width="12" style="225" customWidth="1"/>
    <col min="3587" max="3587" width="54.1640625" style="225" customWidth="1"/>
    <col min="3588" max="3588" width="5.5" style="225" customWidth="1"/>
    <col min="3589" max="3589" width="10" style="225" customWidth="1"/>
    <col min="3590" max="3591" width="11" style="225" customWidth="1"/>
    <col min="3592" max="3592" width="23.6640625" style="225" bestFit="1" customWidth="1"/>
    <col min="3593" max="3593" width="10.5" style="225" customWidth="1"/>
    <col min="3594" max="3594" width="13.1640625" style="225" bestFit="1" customWidth="1"/>
    <col min="3595" max="3595" width="15.6640625" style="225" bestFit="1" customWidth="1"/>
    <col min="3596" max="3837" width="10.5" style="225" customWidth="1"/>
    <col min="3838" max="3840" width="3.83203125" style="225"/>
    <col min="3841" max="3841" width="4.5" style="225" customWidth="1"/>
    <col min="3842" max="3842" width="12" style="225" customWidth="1"/>
    <col min="3843" max="3843" width="54.1640625" style="225" customWidth="1"/>
    <col min="3844" max="3844" width="5.5" style="225" customWidth="1"/>
    <col min="3845" max="3845" width="10" style="225" customWidth="1"/>
    <col min="3846" max="3847" width="11" style="225" customWidth="1"/>
    <col min="3848" max="3848" width="23.6640625" style="225" bestFit="1" customWidth="1"/>
    <col min="3849" max="3849" width="10.5" style="225" customWidth="1"/>
    <col min="3850" max="3850" width="13.1640625" style="225" bestFit="1" customWidth="1"/>
    <col min="3851" max="3851" width="15.6640625" style="225" bestFit="1" customWidth="1"/>
    <col min="3852" max="4093" width="10.5" style="225" customWidth="1"/>
    <col min="4094" max="4096" width="3.83203125" style="225"/>
    <col min="4097" max="4097" width="4.5" style="225" customWidth="1"/>
    <col min="4098" max="4098" width="12" style="225" customWidth="1"/>
    <col min="4099" max="4099" width="54.1640625" style="225" customWidth="1"/>
    <col min="4100" max="4100" width="5.5" style="225" customWidth="1"/>
    <col min="4101" max="4101" width="10" style="225" customWidth="1"/>
    <col min="4102" max="4103" width="11" style="225" customWidth="1"/>
    <col min="4104" max="4104" width="23.6640625" style="225" bestFit="1" customWidth="1"/>
    <col min="4105" max="4105" width="10.5" style="225" customWidth="1"/>
    <col min="4106" max="4106" width="13.1640625" style="225" bestFit="1" customWidth="1"/>
    <col min="4107" max="4107" width="15.6640625" style="225" bestFit="1" customWidth="1"/>
    <col min="4108" max="4349" width="10.5" style="225" customWidth="1"/>
    <col min="4350" max="4352" width="3.83203125" style="225"/>
    <col min="4353" max="4353" width="4.5" style="225" customWidth="1"/>
    <col min="4354" max="4354" width="12" style="225" customWidth="1"/>
    <col min="4355" max="4355" width="54.1640625" style="225" customWidth="1"/>
    <col min="4356" max="4356" width="5.5" style="225" customWidth="1"/>
    <col min="4357" max="4357" width="10" style="225" customWidth="1"/>
    <col min="4358" max="4359" width="11" style="225" customWidth="1"/>
    <col min="4360" max="4360" width="23.6640625" style="225" bestFit="1" customWidth="1"/>
    <col min="4361" max="4361" width="10.5" style="225" customWidth="1"/>
    <col min="4362" max="4362" width="13.1640625" style="225" bestFit="1" customWidth="1"/>
    <col min="4363" max="4363" width="15.6640625" style="225" bestFit="1" customWidth="1"/>
    <col min="4364" max="4605" width="10.5" style="225" customWidth="1"/>
    <col min="4606" max="4608" width="3.83203125" style="225"/>
    <col min="4609" max="4609" width="4.5" style="225" customWidth="1"/>
    <col min="4610" max="4610" width="12" style="225" customWidth="1"/>
    <col min="4611" max="4611" width="54.1640625" style="225" customWidth="1"/>
    <col min="4612" max="4612" width="5.5" style="225" customWidth="1"/>
    <col min="4613" max="4613" width="10" style="225" customWidth="1"/>
    <col min="4614" max="4615" width="11" style="225" customWidth="1"/>
    <col min="4616" max="4616" width="23.6640625" style="225" bestFit="1" customWidth="1"/>
    <col min="4617" max="4617" width="10.5" style="225" customWidth="1"/>
    <col min="4618" max="4618" width="13.1640625" style="225" bestFit="1" customWidth="1"/>
    <col min="4619" max="4619" width="15.6640625" style="225" bestFit="1" customWidth="1"/>
    <col min="4620" max="4861" width="10.5" style="225" customWidth="1"/>
    <col min="4862" max="4864" width="3.83203125" style="225"/>
    <col min="4865" max="4865" width="4.5" style="225" customWidth="1"/>
    <col min="4866" max="4866" width="12" style="225" customWidth="1"/>
    <col min="4867" max="4867" width="54.1640625" style="225" customWidth="1"/>
    <col min="4868" max="4868" width="5.5" style="225" customWidth="1"/>
    <col min="4869" max="4869" width="10" style="225" customWidth="1"/>
    <col min="4870" max="4871" width="11" style="225" customWidth="1"/>
    <col min="4872" max="4872" width="23.6640625" style="225" bestFit="1" customWidth="1"/>
    <col min="4873" max="4873" width="10.5" style="225" customWidth="1"/>
    <col min="4874" max="4874" width="13.1640625" style="225" bestFit="1" customWidth="1"/>
    <col min="4875" max="4875" width="15.6640625" style="225" bestFit="1" customWidth="1"/>
    <col min="4876" max="5117" width="10.5" style="225" customWidth="1"/>
    <col min="5118" max="5120" width="3.83203125" style="225"/>
    <col min="5121" max="5121" width="4.5" style="225" customWidth="1"/>
    <col min="5122" max="5122" width="12" style="225" customWidth="1"/>
    <col min="5123" max="5123" width="54.1640625" style="225" customWidth="1"/>
    <col min="5124" max="5124" width="5.5" style="225" customWidth="1"/>
    <col min="5125" max="5125" width="10" style="225" customWidth="1"/>
    <col min="5126" max="5127" width="11" style="225" customWidth="1"/>
    <col min="5128" max="5128" width="23.6640625" style="225" bestFit="1" customWidth="1"/>
    <col min="5129" max="5129" width="10.5" style="225" customWidth="1"/>
    <col min="5130" max="5130" width="13.1640625" style="225" bestFit="1" customWidth="1"/>
    <col min="5131" max="5131" width="15.6640625" style="225" bestFit="1" customWidth="1"/>
    <col min="5132" max="5373" width="10.5" style="225" customWidth="1"/>
    <col min="5374" max="5376" width="3.83203125" style="225"/>
    <col min="5377" max="5377" width="4.5" style="225" customWidth="1"/>
    <col min="5378" max="5378" width="12" style="225" customWidth="1"/>
    <col min="5379" max="5379" width="54.1640625" style="225" customWidth="1"/>
    <col min="5380" max="5380" width="5.5" style="225" customWidth="1"/>
    <col min="5381" max="5381" width="10" style="225" customWidth="1"/>
    <col min="5382" max="5383" width="11" style="225" customWidth="1"/>
    <col min="5384" max="5384" width="23.6640625" style="225" bestFit="1" customWidth="1"/>
    <col min="5385" max="5385" width="10.5" style="225" customWidth="1"/>
    <col min="5386" max="5386" width="13.1640625" style="225" bestFit="1" customWidth="1"/>
    <col min="5387" max="5387" width="15.6640625" style="225" bestFit="1" customWidth="1"/>
    <col min="5388" max="5629" width="10.5" style="225" customWidth="1"/>
    <col min="5630" max="5632" width="3.83203125" style="225"/>
    <col min="5633" max="5633" width="4.5" style="225" customWidth="1"/>
    <col min="5634" max="5634" width="12" style="225" customWidth="1"/>
    <col min="5635" max="5635" width="54.1640625" style="225" customWidth="1"/>
    <col min="5636" max="5636" width="5.5" style="225" customWidth="1"/>
    <col min="5637" max="5637" width="10" style="225" customWidth="1"/>
    <col min="5638" max="5639" width="11" style="225" customWidth="1"/>
    <col min="5640" max="5640" width="23.6640625" style="225" bestFit="1" customWidth="1"/>
    <col min="5641" max="5641" width="10.5" style="225" customWidth="1"/>
    <col min="5642" max="5642" width="13.1640625" style="225" bestFit="1" customWidth="1"/>
    <col min="5643" max="5643" width="15.6640625" style="225" bestFit="1" customWidth="1"/>
    <col min="5644" max="5885" width="10.5" style="225" customWidth="1"/>
    <col min="5886" max="5888" width="3.83203125" style="225"/>
    <col min="5889" max="5889" width="4.5" style="225" customWidth="1"/>
    <col min="5890" max="5890" width="12" style="225" customWidth="1"/>
    <col min="5891" max="5891" width="54.1640625" style="225" customWidth="1"/>
    <col min="5892" max="5892" width="5.5" style="225" customWidth="1"/>
    <col min="5893" max="5893" width="10" style="225" customWidth="1"/>
    <col min="5894" max="5895" width="11" style="225" customWidth="1"/>
    <col min="5896" max="5896" width="23.6640625" style="225" bestFit="1" customWidth="1"/>
    <col min="5897" max="5897" width="10.5" style="225" customWidth="1"/>
    <col min="5898" max="5898" width="13.1640625" style="225" bestFit="1" customWidth="1"/>
    <col min="5899" max="5899" width="15.6640625" style="225" bestFit="1" customWidth="1"/>
    <col min="5900" max="6141" width="10.5" style="225" customWidth="1"/>
    <col min="6142" max="6144" width="3.83203125" style="225"/>
    <col min="6145" max="6145" width="4.5" style="225" customWidth="1"/>
    <col min="6146" max="6146" width="12" style="225" customWidth="1"/>
    <col min="6147" max="6147" width="54.1640625" style="225" customWidth="1"/>
    <col min="6148" max="6148" width="5.5" style="225" customWidth="1"/>
    <col min="6149" max="6149" width="10" style="225" customWidth="1"/>
    <col min="6150" max="6151" width="11" style="225" customWidth="1"/>
    <col min="6152" max="6152" width="23.6640625" style="225" bestFit="1" customWidth="1"/>
    <col min="6153" max="6153" width="10.5" style="225" customWidth="1"/>
    <col min="6154" max="6154" width="13.1640625" style="225" bestFit="1" customWidth="1"/>
    <col min="6155" max="6155" width="15.6640625" style="225" bestFit="1" customWidth="1"/>
    <col min="6156" max="6397" width="10.5" style="225" customWidth="1"/>
    <col min="6398" max="6400" width="3.83203125" style="225"/>
    <col min="6401" max="6401" width="4.5" style="225" customWidth="1"/>
    <col min="6402" max="6402" width="12" style="225" customWidth="1"/>
    <col min="6403" max="6403" width="54.1640625" style="225" customWidth="1"/>
    <col min="6404" max="6404" width="5.5" style="225" customWidth="1"/>
    <col min="6405" max="6405" width="10" style="225" customWidth="1"/>
    <col min="6406" max="6407" width="11" style="225" customWidth="1"/>
    <col min="6408" max="6408" width="23.6640625" style="225" bestFit="1" customWidth="1"/>
    <col min="6409" max="6409" width="10.5" style="225" customWidth="1"/>
    <col min="6410" max="6410" width="13.1640625" style="225" bestFit="1" customWidth="1"/>
    <col min="6411" max="6411" width="15.6640625" style="225" bestFit="1" customWidth="1"/>
    <col min="6412" max="6653" width="10.5" style="225" customWidth="1"/>
    <col min="6654" max="6656" width="3.83203125" style="225"/>
    <col min="6657" max="6657" width="4.5" style="225" customWidth="1"/>
    <col min="6658" max="6658" width="12" style="225" customWidth="1"/>
    <col min="6659" max="6659" width="54.1640625" style="225" customWidth="1"/>
    <col min="6660" max="6660" width="5.5" style="225" customWidth="1"/>
    <col min="6661" max="6661" width="10" style="225" customWidth="1"/>
    <col min="6662" max="6663" width="11" style="225" customWidth="1"/>
    <col min="6664" max="6664" width="23.6640625" style="225" bestFit="1" customWidth="1"/>
    <col min="6665" max="6665" width="10.5" style="225" customWidth="1"/>
    <col min="6666" max="6666" width="13.1640625" style="225" bestFit="1" customWidth="1"/>
    <col min="6667" max="6667" width="15.6640625" style="225" bestFit="1" customWidth="1"/>
    <col min="6668" max="6909" width="10.5" style="225" customWidth="1"/>
    <col min="6910" max="6912" width="3.83203125" style="225"/>
    <col min="6913" max="6913" width="4.5" style="225" customWidth="1"/>
    <col min="6914" max="6914" width="12" style="225" customWidth="1"/>
    <col min="6915" max="6915" width="54.1640625" style="225" customWidth="1"/>
    <col min="6916" max="6916" width="5.5" style="225" customWidth="1"/>
    <col min="6917" max="6917" width="10" style="225" customWidth="1"/>
    <col min="6918" max="6919" width="11" style="225" customWidth="1"/>
    <col min="6920" max="6920" width="23.6640625" style="225" bestFit="1" customWidth="1"/>
    <col min="6921" max="6921" width="10.5" style="225" customWidth="1"/>
    <col min="6922" max="6922" width="13.1640625" style="225" bestFit="1" customWidth="1"/>
    <col min="6923" max="6923" width="15.6640625" style="225" bestFit="1" customWidth="1"/>
    <col min="6924" max="7165" width="10.5" style="225" customWidth="1"/>
    <col min="7166" max="7168" width="3.83203125" style="225"/>
    <col min="7169" max="7169" width="4.5" style="225" customWidth="1"/>
    <col min="7170" max="7170" width="12" style="225" customWidth="1"/>
    <col min="7171" max="7171" width="54.1640625" style="225" customWidth="1"/>
    <col min="7172" max="7172" width="5.5" style="225" customWidth="1"/>
    <col min="7173" max="7173" width="10" style="225" customWidth="1"/>
    <col min="7174" max="7175" width="11" style="225" customWidth="1"/>
    <col min="7176" max="7176" width="23.6640625" style="225" bestFit="1" customWidth="1"/>
    <col min="7177" max="7177" width="10.5" style="225" customWidth="1"/>
    <col min="7178" max="7178" width="13.1640625" style="225" bestFit="1" customWidth="1"/>
    <col min="7179" max="7179" width="15.6640625" style="225" bestFit="1" customWidth="1"/>
    <col min="7180" max="7421" width="10.5" style="225" customWidth="1"/>
    <col min="7422" max="7424" width="3.83203125" style="225"/>
    <col min="7425" max="7425" width="4.5" style="225" customWidth="1"/>
    <col min="7426" max="7426" width="12" style="225" customWidth="1"/>
    <col min="7427" max="7427" width="54.1640625" style="225" customWidth="1"/>
    <col min="7428" max="7428" width="5.5" style="225" customWidth="1"/>
    <col min="7429" max="7429" width="10" style="225" customWidth="1"/>
    <col min="7430" max="7431" width="11" style="225" customWidth="1"/>
    <col min="7432" max="7432" width="23.6640625" style="225" bestFit="1" customWidth="1"/>
    <col min="7433" max="7433" width="10.5" style="225" customWidth="1"/>
    <col min="7434" max="7434" width="13.1640625" style="225" bestFit="1" customWidth="1"/>
    <col min="7435" max="7435" width="15.6640625" style="225" bestFit="1" customWidth="1"/>
    <col min="7436" max="7677" width="10.5" style="225" customWidth="1"/>
    <col min="7678" max="7680" width="3.83203125" style="225"/>
    <col min="7681" max="7681" width="4.5" style="225" customWidth="1"/>
    <col min="7682" max="7682" width="12" style="225" customWidth="1"/>
    <col min="7683" max="7683" width="54.1640625" style="225" customWidth="1"/>
    <col min="7684" max="7684" width="5.5" style="225" customWidth="1"/>
    <col min="7685" max="7685" width="10" style="225" customWidth="1"/>
    <col min="7686" max="7687" width="11" style="225" customWidth="1"/>
    <col min="7688" max="7688" width="23.6640625" style="225" bestFit="1" customWidth="1"/>
    <col min="7689" max="7689" width="10.5" style="225" customWidth="1"/>
    <col min="7690" max="7690" width="13.1640625" style="225" bestFit="1" customWidth="1"/>
    <col min="7691" max="7691" width="15.6640625" style="225" bestFit="1" customWidth="1"/>
    <col min="7692" max="7933" width="10.5" style="225" customWidth="1"/>
    <col min="7934" max="7936" width="3.83203125" style="225"/>
    <col min="7937" max="7937" width="4.5" style="225" customWidth="1"/>
    <col min="7938" max="7938" width="12" style="225" customWidth="1"/>
    <col min="7939" max="7939" width="54.1640625" style="225" customWidth="1"/>
    <col min="7940" max="7940" width="5.5" style="225" customWidth="1"/>
    <col min="7941" max="7941" width="10" style="225" customWidth="1"/>
    <col min="7942" max="7943" width="11" style="225" customWidth="1"/>
    <col min="7944" max="7944" width="23.6640625" style="225" bestFit="1" customWidth="1"/>
    <col min="7945" max="7945" width="10.5" style="225" customWidth="1"/>
    <col min="7946" max="7946" width="13.1640625" style="225" bestFit="1" customWidth="1"/>
    <col min="7947" max="7947" width="15.6640625" style="225" bestFit="1" customWidth="1"/>
    <col min="7948" max="8189" width="10.5" style="225" customWidth="1"/>
    <col min="8190" max="8192" width="3.83203125" style="225"/>
    <col min="8193" max="8193" width="4.5" style="225" customWidth="1"/>
    <col min="8194" max="8194" width="12" style="225" customWidth="1"/>
    <col min="8195" max="8195" width="54.1640625" style="225" customWidth="1"/>
    <col min="8196" max="8196" width="5.5" style="225" customWidth="1"/>
    <col min="8197" max="8197" width="10" style="225" customWidth="1"/>
    <col min="8198" max="8199" width="11" style="225" customWidth="1"/>
    <col min="8200" max="8200" width="23.6640625" style="225" bestFit="1" customWidth="1"/>
    <col min="8201" max="8201" width="10.5" style="225" customWidth="1"/>
    <col min="8202" max="8202" width="13.1640625" style="225" bestFit="1" customWidth="1"/>
    <col min="8203" max="8203" width="15.6640625" style="225" bestFit="1" customWidth="1"/>
    <col min="8204" max="8445" width="10.5" style="225" customWidth="1"/>
    <col min="8446" max="8448" width="3.83203125" style="225"/>
    <col min="8449" max="8449" width="4.5" style="225" customWidth="1"/>
    <col min="8450" max="8450" width="12" style="225" customWidth="1"/>
    <col min="8451" max="8451" width="54.1640625" style="225" customWidth="1"/>
    <col min="8452" max="8452" width="5.5" style="225" customWidth="1"/>
    <col min="8453" max="8453" width="10" style="225" customWidth="1"/>
    <col min="8454" max="8455" width="11" style="225" customWidth="1"/>
    <col min="8456" max="8456" width="23.6640625" style="225" bestFit="1" customWidth="1"/>
    <col min="8457" max="8457" width="10.5" style="225" customWidth="1"/>
    <col min="8458" max="8458" width="13.1640625" style="225" bestFit="1" customWidth="1"/>
    <col min="8459" max="8459" width="15.6640625" style="225" bestFit="1" customWidth="1"/>
    <col min="8460" max="8701" width="10.5" style="225" customWidth="1"/>
    <col min="8702" max="8704" width="3.83203125" style="225"/>
    <col min="8705" max="8705" width="4.5" style="225" customWidth="1"/>
    <col min="8706" max="8706" width="12" style="225" customWidth="1"/>
    <col min="8707" max="8707" width="54.1640625" style="225" customWidth="1"/>
    <col min="8708" max="8708" width="5.5" style="225" customWidth="1"/>
    <col min="8709" max="8709" width="10" style="225" customWidth="1"/>
    <col min="8710" max="8711" width="11" style="225" customWidth="1"/>
    <col min="8712" max="8712" width="23.6640625" style="225" bestFit="1" customWidth="1"/>
    <col min="8713" max="8713" width="10.5" style="225" customWidth="1"/>
    <col min="8714" max="8714" width="13.1640625" style="225" bestFit="1" customWidth="1"/>
    <col min="8715" max="8715" width="15.6640625" style="225" bestFit="1" customWidth="1"/>
    <col min="8716" max="8957" width="10.5" style="225" customWidth="1"/>
    <col min="8958" max="8960" width="3.83203125" style="225"/>
    <col min="8961" max="8961" width="4.5" style="225" customWidth="1"/>
    <col min="8962" max="8962" width="12" style="225" customWidth="1"/>
    <col min="8963" max="8963" width="54.1640625" style="225" customWidth="1"/>
    <col min="8964" max="8964" width="5.5" style="225" customWidth="1"/>
    <col min="8965" max="8965" width="10" style="225" customWidth="1"/>
    <col min="8966" max="8967" width="11" style="225" customWidth="1"/>
    <col min="8968" max="8968" width="23.6640625" style="225" bestFit="1" customWidth="1"/>
    <col min="8969" max="8969" width="10.5" style="225" customWidth="1"/>
    <col min="8970" max="8970" width="13.1640625" style="225" bestFit="1" customWidth="1"/>
    <col min="8971" max="8971" width="15.6640625" style="225" bestFit="1" customWidth="1"/>
    <col min="8972" max="9213" width="10.5" style="225" customWidth="1"/>
    <col min="9214" max="9216" width="3.83203125" style="225"/>
    <col min="9217" max="9217" width="4.5" style="225" customWidth="1"/>
    <col min="9218" max="9218" width="12" style="225" customWidth="1"/>
    <col min="9219" max="9219" width="54.1640625" style="225" customWidth="1"/>
    <col min="9220" max="9220" width="5.5" style="225" customWidth="1"/>
    <col min="9221" max="9221" width="10" style="225" customWidth="1"/>
    <col min="9222" max="9223" width="11" style="225" customWidth="1"/>
    <col min="9224" max="9224" width="23.6640625" style="225" bestFit="1" customWidth="1"/>
    <col min="9225" max="9225" width="10.5" style="225" customWidth="1"/>
    <col min="9226" max="9226" width="13.1640625" style="225" bestFit="1" customWidth="1"/>
    <col min="9227" max="9227" width="15.6640625" style="225" bestFit="1" customWidth="1"/>
    <col min="9228" max="9469" width="10.5" style="225" customWidth="1"/>
    <col min="9470" max="9472" width="3.83203125" style="225"/>
    <col min="9473" max="9473" width="4.5" style="225" customWidth="1"/>
    <col min="9474" max="9474" width="12" style="225" customWidth="1"/>
    <col min="9475" max="9475" width="54.1640625" style="225" customWidth="1"/>
    <col min="9476" max="9476" width="5.5" style="225" customWidth="1"/>
    <col min="9477" max="9477" width="10" style="225" customWidth="1"/>
    <col min="9478" max="9479" width="11" style="225" customWidth="1"/>
    <col min="9480" max="9480" width="23.6640625" style="225" bestFit="1" customWidth="1"/>
    <col min="9481" max="9481" width="10.5" style="225" customWidth="1"/>
    <col min="9482" max="9482" width="13.1640625" style="225" bestFit="1" customWidth="1"/>
    <col min="9483" max="9483" width="15.6640625" style="225" bestFit="1" customWidth="1"/>
    <col min="9484" max="9725" width="10.5" style="225" customWidth="1"/>
    <col min="9726" max="9728" width="3.83203125" style="225"/>
    <col min="9729" max="9729" width="4.5" style="225" customWidth="1"/>
    <col min="9730" max="9730" width="12" style="225" customWidth="1"/>
    <col min="9731" max="9731" width="54.1640625" style="225" customWidth="1"/>
    <col min="9732" max="9732" width="5.5" style="225" customWidth="1"/>
    <col min="9733" max="9733" width="10" style="225" customWidth="1"/>
    <col min="9734" max="9735" width="11" style="225" customWidth="1"/>
    <col min="9736" max="9736" width="23.6640625" style="225" bestFit="1" customWidth="1"/>
    <col min="9737" max="9737" width="10.5" style="225" customWidth="1"/>
    <col min="9738" max="9738" width="13.1640625" style="225" bestFit="1" customWidth="1"/>
    <col min="9739" max="9739" width="15.6640625" style="225" bestFit="1" customWidth="1"/>
    <col min="9740" max="9981" width="10.5" style="225" customWidth="1"/>
    <col min="9982" max="9984" width="3.83203125" style="225"/>
    <col min="9985" max="9985" width="4.5" style="225" customWidth="1"/>
    <col min="9986" max="9986" width="12" style="225" customWidth="1"/>
    <col min="9987" max="9987" width="54.1640625" style="225" customWidth="1"/>
    <col min="9988" max="9988" width="5.5" style="225" customWidth="1"/>
    <col min="9989" max="9989" width="10" style="225" customWidth="1"/>
    <col min="9990" max="9991" width="11" style="225" customWidth="1"/>
    <col min="9992" max="9992" width="23.6640625" style="225" bestFit="1" customWidth="1"/>
    <col min="9993" max="9993" width="10.5" style="225" customWidth="1"/>
    <col min="9994" max="9994" width="13.1640625" style="225" bestFit="1" customWidth="1"/>
    <col min="9995" max="9995" width="15.6640625" style="225" bestFit="1" customWidth="1"/>
    <col min="9996" max="10237" width="10.5" style="225" customWidth="1"/>
    <col min="10238" max="10240" width="3.83203125" style="225"/>
    <col min="10241" max="10241" width="4.5" style="225" customWidth="1"/>
    <col min="10242" max="10242" width="12" style="225" customWidth="1"/>
    <col min="10243" max="10243" width="54.1640625" style="225" customWidth="1"/>
    <col min="10244" max="10244" width="5.5" style="225" customWidth="1"/>
    <col min="10245" max="10245" width="10" style="225" customWidth="1"/>
    <col min="10246" max="10247" width="11" style="225" customWidth="1"/>
    <col min="10248" max="10248" width="23.6640625" style="225" bestFit="1" customWidth="1"/>
    <col min="10249" max="10249" width="10.5" style="225" customWidth="1"/>
    <col min="10250" max="10250" width="13.1640625" style="225" bestFit="1" customWidth="1"/>
    <col min="10251" max="10251" width="15.6640625" style="225" bestFit="1" customWidth="1"/>
    <col min="10252" max="10493" width="10.5" style="225" customWidth="1"/>
    <col min="10494" max="10496" width="3.83203125" style="225"/>
    <col min="10497" max="10497" width="4.5" style="225" customWidth="1"/>
    <col min="10498" max="10498" width="12" style="225" customWidth="1"/>
    <col min="10499" max="10499" width="54.1640625" style="225" customWidth="1"/>
    <col min="10500" max="10500" width="5.5" style="225" customWidth="1"/>
    <col min="10501" max="10501" width="10" style="225" customWidth="1"/>
    <col min="10502" max="10503" width="11" style="225" customWidth="1"/>
    <col min="10504" max="10504" width="23.6640625" style="225" bestFit="1" customWidth="1"/>
    <col min="10505" max="10505" width="10.5" style="225" customWidth="1"/>
    <col min="10506" max="10506" width="13.1640625" style="225" bestFit="1" customWidth="1"/>
    <col min="10507" max="10507" width="15.6640625" style="225" bestFit="1" customWidth="1"/>
    <col min="10508" max="10749" width="10.5" style="225" customWidth="1"/>
    <col min="10750" max="10752" width="3.83203125" style="225"/>
    <col min="10753" max="10753" width="4.5" style="225" customWidth="1"/>
    <col min="10754" max="10754" width="12" style="225" customWidth="1"/>
    <col min="10755" max="10755" width="54.1640625" style="225" customWidth="1"/>
    <col min="10756" max="10756" width="5.5" style="225" customWidth="1"/>
    <col min="10757" max="10757" width="10" style="225" customWidth="1"/>
    <col min="10758" max="10759" width="11" style="225" customWidth="1"/>
    <col min="10760" max="10760" width="23.6640625" style="225" bestFit="1" customWidth="1"/>
    <col min="10761" max="10761" width="10.5" style="225" customWidth="1"/>
    <col min="10762" max="10762" width="13.1640625" style="225" bestFit="1" customWidth="1"/>
    <col min="10763" max="10763" width="15.6640625" style="225" bestFit="1" customWidth="1"/>
    <col min="10764" max="11005" width="10.5" style="225" customWidth="1"/>
    <col min="11006" max="11008" width="3.83203125" style="225"/>
    <col min="11009" max="11009" width="4.5" style="225" customWidth="1"/>
    <col min="11010" max="11010" width="12" style="225" customWidth="1"/>
    <col min="11011" max="11011" width="54.1640625" style="225" customWidth="1"/>
    <col min="11012" max="11012" width="5.5" style="225" customWidth="1"/>
    <col min="11013" max="11013" width="10" style="225" customWidth="1"/>
    <col min="11014" max="11015" width="11" style="225" customWidth="1"/>
    <col min="11016" max="11016" width="23.6640625" style="225" bestFit="1" customWidth="1"/>
    <col min="11017" max="11017" width="10.5" style="225" customWidth="1"/>
    <col min="11018" max="11018" width="13.1640625" style="225" bestFit="1" customWidth="1"/>
    <col min="11019" max="11019" width="15.6640625" style="225" bestFit="1" customWidth="1"/>
    <col min="11020" max="11261" width="10.5" style="225" customWidth="1"/>
    <col min="11262" max="11264" width="3.83203125" style="225"/>
    <col min="11265" max="11265" width="4.5" style="225" customWidth="1"/>
    <col min="11266" max="11266" width="12" style="225" customWidth="1"/>
    <col min="11267" max="11267" width="54.1640625" style="225" customWidth="1"/>
    <col min="11268" max="11268" width="5.5" style="225" customWidth="1"/>
    <col min="11269" max="11269" width="10" style="225" customWidth="1"/>
    <col min="11270" max="11271" width="11" style="225" customWidth="1"/>
    <col min="11272" max="11272" width="23.6640625" style="225" bestFit="1" customWidth="1"/>
    <col min="11273" max="11273" width="10.5" style="225" customWidth="1"/>
    <col min="11274" max="11274" width="13.1640625" style="225" bestFit="1" customWidth="1"/>
    <col min="11275" max="11275" width="15.6640625" style="225" bestFit="1" customWidth="1"/>
    <col min="11276" max="11517" width="10.5" style="225" customWidth="1"/>
    <col min="11518" max="11520" width="3.83203125" style="225"/>
    <col min="11521" max="11521" width="4.5" style="225" customWidth="1"/>
    <col min="11522" max="11522" width="12" style="225" customWidth="1"/>
    <col min="11523" max="11523" width="54.1640625" style="225" customWidth="1"/>
    <col min="11524" max="11524" width="5.5" style="225" customWidth="1"/>
    <col min="11525" max="11525" width="10" style="225" customWidth="1"/>
    <col min="11526" max="11527" width="11" style="225" customWidth="1"/>
    <col min="11528" max="11528" width="23.6640625" style="225" bestFit="1" customWidth="1"/>
    <col min="11529" max="11529" width="10.5" style="225" customWidth="1"/>
    <col min="11530" max="11530" width="13.1640625" style="225" bestFit="1" customWidth="1"/>
    <col min="11531" max="11531" width="15.6640625" style="225" bestFit="1" customWidth="1"/>
    <col min="11532" max="11773" width="10.5" style="225" customWidth="1"/>
    <col min="11774" max="11776" width="3.83203125" style="225"/>
    <col min="11777" max="11777" width="4.5" style="225" customWidth="1"/>
    <col min="11778" max="11778" width="12" style="225" customWidth="1"/>
    <col min="11779" max="11779" width="54.1640625" style="225" customWidth="1"/>
    <col min="11780" max="11780" width="5.5" style="225" customWidth="1"/>
    <col min="11781" max="11781" width="10" style="225" customWidth="1"/>
    <col min="11782" max="11783" width="11" style="225" customWidth="1"/>
    <col min="11784" max="11784" width="23.6640625" style="225" bestFit="1" customWidth="1"/>
    <col min="11785" max="11785" width="10.5" style="225" customWidth="1"/>
    <col min="11786" max="11786" width="13.1640625" style="225" bestFit="1" customWidth="1"/>
    <col min="11787" max="11787" width="15.6640625" style="225" bestFit="1" customWidth="1"/>
    <col min="11788" max="12029" width="10.5" style="225" customWidth="1"/>
    <col min="12030" max="12032" width="3.83203125" style="225"/>
    <col min="12033" max="12033" width="4.5" style="225" customWidth="1"/>
    <col min="12034" max="12034" width="12" style="225" customWidth="1"/>
    <col min="12035" max="12035" width="54.1640625" style="225" customWidth="1"/>
    <col min="12036" max="12036" width="5.5" style="225" customWidth="1"/>
    <col min="12037" max="12037" width="10" style="225" customWidth="1"/>
    <col min="12038" max="12039" width="11" style="225" customWidth="1"/>
    <col min="12040" max="12040" width="23.6640625" style="225" bestFit="1" customWidth="1"/>
    <col min="12041" max="12041" width="10.5" style="225" customWidth="1"/>
    <col min="12042" max="12042" width="13.1640625" style="225" bestFit="1" customWidth="1"/>
    <col min="12043" max="12043" width="15.6640625" style="225" bestFit="1" customWidth="1"/>
    <col min="12044" max="12285" width="10.5" style="225" customWidth="1"/>
    <col min="12286" max="12288" width="3.83203125" style="225"/>
    <col min="12289" max="12289" width="4.5" style="225" customWidth="1"/>
    <col min="12290" max="12290" width="12" style="225" customWidth="1"/>
    <col min="12291" max="12291" width="54.1640625" style="225" customWidth="1"/>
    <col min="12292" max="12292" width="5.5" style="225" customWidth="1"/>
    <col min="12293" max="12293" width="10" style="225" customWidth="1"/>
    <col min="12294" max="12295" width="11" style="225" customWidth="1"/>
    <col min="12296" max="12296" width="23.6640625" style="225" bestFit="1" customWidth="1"/>
    <col min="12297" max="12297" width="10.5" style="225" customWidth="1"/>
    <col min="12298" max="12298" width="13.1640625" style="225" bestFit="1" customWidth="1"/>
    <col min="12299" max="12299" width="15.6640625" style="225" bestFit="1" customWidth="1"/>
    <col min="12300" max="12541" width="10.5" style="225" customWidth="1"/>
    <col min="12542" max="12544" width="3.83203125" style="225"/>
    <col min="12545" max="12545" width="4.5" style="225" customWidth="1"/>
    <col min="12546" max="12546" width="12" style="225" customWidth="1"/>
    <col min="12547" max="12547" width="54.1640625" style="225" customWidth="1"/>
    <col min="12548" max="12548" width="5.5" style="225" customWidth="1"/>
    <col min="12549" max="12549" width="10" style="225" customWidth="1"/>
    <col min="12550" max="12551" width="11" style="225" customWidth="1"/>
    <col min="12552" max="12552" width="23.6640625" style="225" bestFit="1" customWidth="1"/>
    <col min="12553" max="12553" width="10.5" style="225" customWidth="1"/>
    <col min="12554" max="12554" width="13.1640625" style="225" bestFit="1" customWidth="1"/>
    <col min="12555" max="12555" width="15.6640625" style="225" bestFit="1" customWidth="1"/>
    <col min="12556" max="12797" width="10.5" style="225" customWidth="1"/>
    <col min="12798" max="12800" width="3.83203125" style="225"/>
    <col min="12801" max="12801" width="4.5" style="225" customWidth="1"/>
    <col min="12802" max="12802" width="12" style="225" customWidth="1"/>
    <col min="12803" max="12803" width="54.1640625" style="225" customWidth="1"/>
    <col min="12804" max="12804" width="5.5" style="225" customWidth="1"/>
    <col min="12805" max="12805" width="10" style="225" customWidth="1"/>
    <col min="12806" max="12807" width="11" style="225" customWidth="1"/>
    <col min="12808" max="12808" width="23.6640625" style="225" bestFit="1" customWidth="1"/>
    <col min="12809" max="12809" width="10.5" style="225" customWidth="1"/>
    <col min="12810" max="12810" width="13.1640625" style="225" bestFit="1" customWidth="1"/>
    <col min="12811" max="12811" width="15.6640625" style="225" bestFit="1" customWidth="1"/>
    <col min="12812" max="13053" width="10.5" style="225" customWidth="1"/>
    <col min="13054" max="13056" width="3.83203125" style="225"/>
    <col min="13057" max="13057" width="4.5" style="225" customWidth="1"/>
    <col min="13058" max="13058" width="12" style="225" customWidth="1"/>
    <col min="13059" max="13059" width="54.1640625" style="225" customWidth="1"/>
    <col min="13060" max="13060" width="5.5" style="225" customWidth="1"/>
    <col min="13061" max="13061" width="10" style="225" customWidth="1"/>
    <col min="13062" max="13063" width="11" style="225" customWidth="1"/>
    <col min="13064" max="13064" width="23.6640625" style="225" bestFit="1" customWidth="1"/>
    <col min="13065" max="13065" width="10.5" style="225" customWidth="1"/>
    <col min="13066" max="13066" width="13.1640625" style="225" bestFit="1" customWidth="1"/>
    <col min="13067" max="13067" width="15.6640625" style="225" bestFit="1" customWidth="1"/>
    <col min="13068" max="13309" width="10.5" style="225" customWidth="1"/>
    <col min="13310" max="13312" width="3.83203125" style="225"/>
    <col min="13313" max="13313" width="4.5" style="225" customWidth="1"/>
    <col min="13314" max="13314" width="12" style="225" customWidth="1"/>
    <col min="13315" max="13315" width="54.1640625" style="225" customWidth="1"/>
    <col min="13316" max="13316" width="5.5" style="225" customWidth="1"/>
    <col min="13317" max="13317" width="10" style="225" customWidth="1"/>
    <col min="13318" max="13319" width="11" style="225" customWidth="1"/>
    <col min="13320" max="13320" width="23.6640625" style="225" bestFit="1" customWidth="1"/>
    <col min="13321" max="13321" width="10.5" style="225" customWidth="1"/>
    <col min="13322" max="13322" width="13.1640625" style="225" bestFit="1" customWidth="1"/>
    <col min="13323" max="13323" width="15.6640625" style="225" bestFit="1" customWidth="1"/>
    <col min="13324" max="13565" width="10.5" style="225" customWidth="1"/>
    <col min="13566" max="13568" width="3.83203125" style="225"/>
    <col min="13569" max="13569" width="4.5" style="225" customWidth="1"/>
    <col min="13570" max="13570" width="12" style="225" customWidth="1"/>
    <col min="13571" max="13571" width="54.1640625" style="225" customWidth="1"/>
    <col min="13572" max="13572" width="5.5" style="225" customWidth="1"/>
    <col min="13573" max="13573" width="10" style="225" customWidth="1"/>
    <col min="13574" max="13575" width="11" style="225" customWidth="1"/>
    <col min="13576" max="13576" width="23.6640625" style="225" bestFit="1" customWidth="1"/>
    <col min="13577" max="13577" width="10.5" style="225" customWidth="1"/>
    <col min="13578" max="13578" width="13.1640625" style="225" bestFit="1" customWidth="1"/>
    <col min="13579" max="13579" width="15.6640625" style="225" bestFit="1" customWidth="1"/>
    <col min="13580" max="13821" width="10.5" style="225" customWidth="1"/>
    <col min="13822" max="13824" width="3.83203125" style="225"/>
    <col min="13825" max="13825" width="4.5" style="225" customWidth="1"/>
    <col min="13826" max="13826" width="12" style="225" customWidth="1"/>
    <col min="13827" max="13827" width="54.1640625" style="225" customWidth="1"/>
    <col min="13828" max="13828" width="5.5" style="225" customWidth="1"/>
    <col min="13829" max="13829" width="10" style="225" customWidth="1"/>
    <col min="13830" max="13831" width="11" style="225" customWidth="1"/>
    <col min="13832" max="13832" width="23.6640625" style="225" bestFit="1" customWidth="1"/>
    <col min="13833" max="13833" width="10.5" style="225" customWidth="1"/>
    <col min="13834" max="13834" width="13.1640625" style="225" bestFit="1" customWidth="1"/>
    <col min="13835" max="13835" width="15.6640625" style="225" bestFit="1" customWidth="1"/>
    <col min="13836" max="14077" width="10.5" style="225" customWidth="1"/>
    <col min="14078" max="14080" width="3.83203125" style="225"/>
    <col min="14081" max="14081" width="4.5" style="225" customWidth="1"/>
    <col min="14082" max="14082" width="12" style="225" customWidth="1"/>
    <col min="14083" max="14083" width="54.1640625" style="225" customWidth="1"/>
    <col min="14084" max="14084" width="5.5" style="225" customWidth="1"/>
    <col min="14085" max="14085" width="10" style="225" customWidth="1"/>
    <col min="14086" max="14087" width="11" style="225" customWidth="1"/>
    <col min="14088" max="14088" width="23.6640625" style="225" bestFit="1" customWidth="1"/>
    <col min="14089" max="14089" width="10.5" style="225" customWidth="1"/>
    <col min="14090" max="14090" width="13.1640625" style="225" bestFit="1" customWidth="1"/>
    <col min="14091" max="14091" width="15.6640625" style="225" bestFit="1" customWidth="1"/>
    <col min="14092" max="14333" width="10.5" style="225" customWidth="1"/>
    <col min="14334" max="14336" width="3.83203125" style="225"/>
    <col min="14337" max="14337" width="4.5" style="225" customWidth="1"/>
    <col min="14338" max="14338" width="12" style="225" customWidth="1"/>
    <col min="14339" max="14339" width="54.1640625" style="225" customWidth="1"/>
    <col min="14340" max="14340" width="5.5" style="225" customWidth="1"/>
    <col min="14341" max="14341" width="10" style="225" customWidth="1"/>
    <col min="14342" max="14343" width="11" style="225" customWidth="1"/>
    <col min="14344" max="14344" width="23.6640625" style="225" bestFit="1" customWidth="1"/>
    <col min="14345" max="14345" width="10.5" style="225" customWidth="1"/>
    <col min="14346" max="14346" width="13.1640625" style="225" bestFit="1" customWidth="1"/>
    <col min="14347" max="14347" width="15.6640625" style="225" bestFit="1" customWidth="1"/>
    <col min="14348" max="14589" width="10.5" style="225" customWidth="1"/>
    <col min="14590" max="14592" width="3.83203125" style="225"/>
    <col min="14593" max="14593" width="4.5" style="225" customWidth="1"/>
    <col min="14594" max="14594" width="12" style="225" customWidth="1"/>
    <col min="14595" max="14595" width="54.1640625" style="225" customWidth="1"/>
    <col min="14596" max="14596" width="5.5" style="225" customWidth="1"/>
    <col min="14597" max="14597" width="10" style="225" customWidth="1"/>
    <col min="14598" max="14599" width="11" style="225" customWidth="1"/>
    <col min="14600" max="14600" width="23.6640625" style="225" bestFit="1" customWidth="1"/>
    <col min="14601" max="14601" width="10.5" style="225" customWidth="1"/>
    <col min="14602" max="14602" width="13.1640625" style="225" bestFit="1" customWidth="1"/>
    <col min="14603" max="14603" width="15.6640625" style="225" bestFit="1" customWidth="1"/>
    <col min="14604" max="14845" width="10.5" style="225" customWidth="1"/>
    <col min="14846" max="14848" width="3.83203125" style="225"/>
    <col min="14849" max="14849" width="4.5" style="225" customWidth="1"/>
    <col min="14850" max="14850" width="12" style="225" customWidth="1"/>
    <col min="14851" max="14851" width="54.1640625" style="225" customWidth="1"/>
    <col min="14852" max="14852" width="5.5" style="225" customWidth="1"/>
    <col min="14853" max="14853" width="10" style="225" customWidth="1"/>
    <col min="14854" max="14855" width="11" style="225" customWidth="1"/>
    <col min="14856" max="14856" width="23.6640625" style="225" bestFit="1" customWidth="1"/>
    <col min="14857" max="14857" width="10.5" style="225" customWidth="1"/>
    <col min="14858" max="14858" width="13.1640625" style="225" bestFit="1" customWidth="1"/>
    <col min="14859" max="14859" width="15.6640625" style="225" bestFit="1" customWidth="1"/>
    <col min="14860" max="15101" width="10.5" style="225" customWidth="1"/>
    <col min="15102" max="15104" width="3.83203125" style="225"/>
    <col min="15105" max="15105" width="4.5" style="225" customWidth="1"/>
    <col min="15106" max="15106" width="12" style="225" customWidth="1"/>
    <col min="15107" max="15107" width="54.1640625" style="225" customWidth="1"/>
    <col min="15108" max="15108" width="5.5" style="225" customWidth="1"/>
    <col min="15109" max="15109" width="10" style="225" customWidth="1"/>
    <col min="15110" max="15111" width="11" style="225" customWidth="1"/>
    <col min="15112" max="15112" width="23.6640625" style="225" bestFit="1" customWidth="1"/>
    <col min="15113" max="15113" width="10.5" style="225" customWidth="1"/>
    <col min="15114" max="15114" width="13.1640625" style="225" bestFit="1" customWidth="1"/>
    <col min="15115" max="15115" width="15.6640625" style="225" bestFit="1" customWidth="1"/>
    <col min="15116" max="15357" width="10.5" style="225" customWidth="1"/>
    <col min="15358" max="15360" width="3.83203125" style="225"/>
    <col min="15361" max="15361" width="4.5" style="225" customWidth="1"/>
    <col min="15362" max="15362" width="12" style="225" customWidth="1"/>
    <col min="15363" max="15363" width="54.1640625" style="225" customWidth="1"/>
    <col min="15364" max="15364" width="5.5" style="225" customWidth="1"/>
    <col min="15365" max="15365" width="10" style="225" customWidth="1"/>
    <col min="15366" max="15367" width="11" style="225" customWidth="1"/>
    <col min="15368" max="15368" width="23.6640625" style="225" bestFit="1" customWidth="1"/>
    <col min="15369" max="15369" width="10.5" style="225" customWidth="1"/>
    <col min="15370" max="15370" width="13.1640625" style="225" bestFit="1" customWidth="1"/>
    <col min="15371" max="15371" width="15.6640625" style="225" bestFit="1" customWidth="1"/>
    <col min="15372" max="15613" width="10.5" style="225" customWidth="1"/>
    <col min="15614" max="15616" width="3.83203125" style="225"/>
    <col min="15617" max="15617" width="4.5" style="225" customWidth="1"/>
    <col min="15618" max="15618" width="12" style="225" customWidth="1"/>
    <col min="15619" max="15619" width="54.1640625" style="225" customWidth="1"/>
    <col min="15620" max="15620" width="5.5" style="225" customWidth="1"/>
    <col min="15621" max="15621" width="10" style="225" customWidth="1"/>
    <col min="15622" max="15623" width="11" style="225" customWidth="1"/>
    <col min="15624" max="15624" width="23.6640625" style="225" bestFit="1" customWidth="1"/>
    <col min="15625" max="15625" width="10.5" style="225" customWidth="1"/>
    <col min="15626" max="15626" width="13.1640625" style="225" bestFit="1" customWidth="1"/>
    <col min="15627" max="15627" width="15.6640625" style="225" bestFit="1" customWidth="1"/>
    <col min="15628" max="15869" width="10.5" style="225" customWidth="1"/>
    <col min="15870" max="15872" width="3.83203125" style="225"/>
    <col min="15873" max="15873" width="4.5" style="225" customWidth="1"/>
    <col min="15874" max="15874" width="12" style="225" customWidth="1"/>
    <col min="15875" max="15875" width="54.1640625" style="225" customWidth="1"/>
    <col min="15876" max="15876" width="5.5" style="225" customWidth="1"/>
    <col min="15877" max="15877" width="10" style="225" customWidth="1"/>
    <col min="15878" max="15879" width="11" style="225" customWidth="1"/>
    <col min="15880" max="15880" width="23.6640625" style="225" bestFit="1" customWidth="1"/>
    <col min="15881" max="15881" width="10.5" style="225" customWidth="1"/>
    <col min="15882" max="15882" width="13.1640625" style="225" bestFit="1" customWidth="1"/>
    <col min="15883" max="15883" width="15.6640625" style="225" bestFit="1" customWidth="1"/>
    <col min="15884" max="16125" width="10.5" style="225" customWidth="1"/>
    <col min="16126" max="16128" width="3.83203125" style="225"/>
    <col min="16129" max="16129" width="4.5" style="225" customWidth="1"/>
    <col min="16130" max="16130" width="12" style="225" customWidth="1"/>
    <col min="16131" max="16131" width="54.1640625" style="225" customWidth="1"/>
    <col min="16132" max="16132" width="5.5" style="225" customWidth="1"/>
    <col min="16133" max="16133" width="10" style="225" customWidth="1"/>
    <col min="16134" max="16135" width="11" style="225" customWidth="1"/>
    <col min="16136" max="16136" width="23.6640625" style="225" bestFit="1" customWidth="1"/>
    <col min="16137" max="16137" width="10.5" style="225" customWidth="1"/>
    <col min="16138" max="16138" width="13.1640625" style="225" bestFit="1" customWidth="1"/>
    <col min="16139" max="16139" width="15.6640625" style="225" bestFit="1" customWidth="1"/>
    <col min="16140" max="16381" width="10.5" style="225" customWidth="1"/>
    <col min="16382" max="16384" width="3.83203125" style="225"/>
  </cols>
  <sheetData>
    <row r="1" spans="1:8" ht="17.25" customHeight="1">
      <c r="A1" s="223" t="s">
        <v>1168</v>
      </c>
      <c r="B1" s="224"/>
      <c r="C1" s="224"/>
      <c r="D1" s="224"/>
      <c r="E1" s="224"/>
      <c r="F1" s="224"/>
      <c r="G1" s="224"/>
      <c r="H1" s="224"/>
    </row>
    <row r="2" spans="1:8" ht="12.75" customHeight="1">
      <c r="A2" s="227" t="s">
        <v>1169</v>
      </c>
      <c r="B2" s="224"/>
      <c r="C2" s="228" t="s">
        <v>1170</v>
      </c>
      <c r="D2" s="224"/>
      <c r="E2" s="224"/>
      <c r="F2" s="227"/>
      <c r="G2" s="227"/>
      <c r="H2" s="227"/>
    </row>
    <row r="3" spans="1:8" ht="12.75" customHeight="1">
      <c r="A3" s="227"/>
      <c r="B3" s="224"/>
      <c r="C3" s="228"/>
      <c r="D3" s="224"/>
      <c r="E3" s="224"/>
      <c r="F3" s="224"/>
      <c r="G3" s="224"/>
      <c r="H3" s="224"/>
    </row>
    <row r="4" spans="1:8" ht="12.75" customHeight="1">
      <c r="A4" s="227" t="s">
        <v>1171</v>
      </c>
      <c r="B4" s="224"/>
      <c r="C4" s="227" t="s">
        <v>1172</v>
      </c>
      <c r="D4" s="224"/>
      <c r="E4" s="229"/>
      <c r="F4" s="229" t="s">
        <v>1173</v>
      </c>
      <c r="G4" s="229"/>
      <c r="H4" s="229"/>
    </row>
    <row r="5" spans="1:8" ht="12.75" customHeight="1">
      <c r="A5" s="227" t="s">
        <v>135</v>
      </c>
      <c r="B5" s="224"/>
      <c r="C5" s="227" t="s">
        <v>110</v>
      </c>
      <c r="D5" s="224"/>
      <c r="E5" s="229"/>
      <c r="F5" s="229" t="s">
        <v>1174</v>
      </c>
      <c r="G5" s="229"/>
      <c r="H5" s="229"/>
    </row>
    <row r="6" spans="1:8" ht="12.75" customHeight="1">
      <c r="A6" s="227" t="s">
        <v>1175</v>
      </c>
      <c r="B6" s="224"/>
      <c r="C6" s="230" t="s">
        <v>32</v>
      </c>
      <c r="D6" s="224"/>
      <c r="E6" s="229"/>
      <c r="F6" s="229" t="s">
        <v>1176</v>
      </c>
      <c r="G6" s="229"/>
      <c r="H6" s="229" t="s">
        <v>1177</v>
      </c>
    </row>
    <row r="7" spans="1:8" ht="12.75" customHeight="1">
      <c r="A7" s="227" t="s">
        <v>1178</v>
      </c>
      <c r="B7" s="224"/>
      <c r="C7" s="229"/>
      <c r="D7" s="224"/>
      <c r="E7" s="229"/>
      <c r="F7" s="229" t="s">
        <v>1179</v>
      </c>
      <c r="G7" s="229"/>
      <c r="H7" s="231" t="s">
        <v>1180</v>
      </c>
    </row>
    <row r="8" spans="1:8" ht="6" customHeight="1">
      <c r="A8" s="224"/>
      <c r="B8" s="224"/>
      <c r="C8" s="224"/>
      <c r="D8" s="224"/>
      <c r="E8" s="224"/>
      <c r="F8" s="224"/>
      <c r="G8" s="224"/>
      <c r="H8" s="224"/>
    </row>
    <row r="9" spans="1:8" ht="28.5" customHeight="1">
      <c r="A9" s="232" t="s">
        <v>1181</v>
      </c>
      <c r="B9" s="232" t="s">
        <v>1182</v>
      </c>
      <c r="C9" s="232" t="s">
        <v>172</v>
      </c>
      <c r="D9" s="232" t="s">
        <v>142</v>
      </c>
      <c r="E9" s="232" t="s">
        <v>1183</v>
      </c>
      <c r="F9" s="232" t="s">
        <v>1184</v>
      </c>
      <c r="G9" s="232" t="s">
        <v>1185</v>
      </c>
      <c r="H9" s="232" t="s">
        <v>1186</v>
      </c>
    </row>
    <row r="10" spans="1:8" ht="12.75" customHeight="1">
      <c r="A10" s="232" t="s">
        <v>25</v>
      </c>
      <c r="B10" s="232" t="s">
        <v>92</v>
      </c>
      <c r="C10" s="232" t="s">
        <v>200</v>
      </c>
      <c r="D10" s="232" t="s">
        <v>187</v>
      </c>
      <c r="E10" s="232" t="s">
        <v>221</v>
      </c>
      <c r="F10" s="232" t="s">
        <v>225</v>
      </c>
      <c r="G10" s="232">
        <v>7</v>
      </c>
      <c r="H10" s="232">
        <v>8</v>
      </c>
    </row>
    <row r="11" spans="1:8" ht="9.75" customHeight="1">
      <c r="A11" s="233"/>
      <c r="B11" s="233"/>
      <c r="C11" s="233"/>
      <c r="D11" s="233"/>
      <c r="E11" s="233"/>
      <c r="F11" s="233"/>
      <c r="G11" s="233"/>
      <c r="H11" s="233"/>
    </row>
    <row r="12" spans="1:8" ht="14.25">
      <c r="A12" s="234"/>
      <c r="B12" s="235" t="s">
        <v>25</v>
      </c>
      <c r="C12" s="236" t="s">
        <v>1187</v>
      </c>
      <c r="D12" s="235"/>
      <c r="E12" s="237"/>
      <c r="F12" s="238"/>
      <c r="G12" s="238"/>
      <c r="H12" s="238">
        <f>SUM(H13:H18)</f>
        <v>0</v>
      </c>
    </row>
    <row r="13" spans="1:8" ht="14.25">
      <c r="A13" s="239"/>
      <c r="B13" s="240"/>
      <c r="C13" s="241" t="s">
        <v>1188</v>
      </c>
      <c r="D13" s="241" t="s">
        <v>1189</v>
      </c>
      <c r="E13" s="242">
        <v>1</v>
      </c>
      <c r="F13" s="243"/>
      <c r="G13" s="243"/>
      <c r="H13" s="243">
        <f t="shared" ref="H13:H69" si="0">(G13+F13)*E13</f>
        <v>0</v>
      </c>
    </row>
    <row r="14" spans="1:8" ht="14.25">
      <c r="A14" s="239"/>
      <c r="B14" s="240"/>
      <c r="C14" s="241" t="s">
        <v>1190</v>
      </c>
      <c r="D14" s="241" t="s">
        <v>1189</v>
      </c>
      <c r="E14" s="242">
        <v>1</v>
      </c>
      <c r="F14" s="243"/>
      <c r="G14" s="243"/>
      <c r="H14" s="243">
        <f t="shared" si="0"/>
        <v>0</v>
      </c>
    </row>
    <row r="15" spans="1:8" ht="14.25">
      <c r="A15" s="239"/>
      <c r="B15" s="240"/>
      <c r="C15" s="241" t="s">
        <v>1191</v>
      </c>
      <c r="D15" s="241" t="s">
        <v>1189</v>
      </c>
      <c r="E15" s="242">
        <v>1</v>
      </c>
      <c r="F15" s="243"/>
      <c r="G15" s="243"/>
      <c r="H15" s="243">
        <f t="shared" si="0"/>
        <v>0</v>
      </c>
    </row>
    <row r="16" spans="1:8" ht="14.25">
      <c r="A16" s="239"/>
      <c r="B16" s="240"/>
      <c r="C16" s="241" t="s">
        <v>1192</v>
      </c>
      <c r="D16" s="241" t="s">
        <v>1189</v>
      </c>
      <c r="E16" s="242">
        <v>1</v>
      </c>
      <c r="F16" s="243"/>
      <c r="G16" s="243"/>
      <c r="H16" s="243">
        <f t="shared" si="0"/>
        <v>0</v>
      </c>
    </row>
    <row r="17" spans="1:11" ht="14.25">
      <c r="A17" s="239"/>
      <c r="B17" s="240"/>
      <c r="C17" s="241" t="s">
        <v>1193</v>
      </c>
      <c r="D17" s="241" t="s">
        <v>1189</v>
      </c>
      <c r="E17" s="242">
        <v>1</v>
      </c>
      <c r="F17" s="243"/>
      <c r="G17" s="243"/>
      <c r="H17" s="243">
        <f t="shared" si="0"/>
        <v>0</v>
      </c>
    </row>
    <row r="18" spans="1:11" ht="14.25">
      <c r="A18" s="239"/>
      <c r="B18" s="240"/>
      <c r="C18" s="241" t="s">
        <v>1194</v>
      </c>
      <c r="D18" s="241" t="s">
        <v>1189</v>
      </c>
      <c r="E18" s="242">
        <v>1</v>
      </c>
      <c r="F18" s="243"/>
      <c r="G18" s="243"/>
      <c r="H18" s="243">
        <f t="shared" si="0"/>
        <v>0</v>
      </c>
    </row>
    <row r="19" spans="1:11" ht="14.25">
      <c r="A19" s="234"/>
      <c r="B19" s="235">
        <v>2</v>
      </c>
      <c r="C19" s="236" t="s">
        <v>1195</v>
      </c>
      <c r="D19" s="241"/>
      <c r="E19" s="237"/>
      <c r="F19" s="238"/>
      <c r="G19" s="238"/>
      <c r="H19" s="238">
        <f>SUM(H20:H23)</f>
        <v>0</v>
      </c>
    </row>
    <row r="20" spans="1:11" ht="14.25">
      <c r="A20" s="234"/>
      <c r="B20" s="235"/>
      <c r="C20" s="241" t="s">
        <v>1196</v>
      </c>
      <c r="D20" s="241" t="s">
        <v>1189</v>
      </c>
      <c r="E20" s="242">
        <v>2</v>
      </c>
      <c r="F20" s="243"/>
      <c r="G20" s="243"/>
      <c r="H20" s="243">
        <f t="shared" si="0"/>
        <v>0</v>
      </c>
    </row>
    <row r="21" spans="1:11" ht="14.25">
      <c r="A21" s="234"/>
      <c r="B21" s="235"/>
      <c r="C21" s="241" t="s">
        <v>1197</v>
      </c>
      <c r="D21" s="241" t="s">
        <v>1189</v>
      </c>
      <c r="E21" s="242">
        <v>6</v>
      </c>
      <c r="F21" s="243"/>
      <c r="G21" s="243"/>
      <c r="H21" s="243">
        <f t="shared" si="0"/>
        <v>0</v>
      </c>
    </row>
    <row r="22" spans="1:11" ht="14.25">
      <c r="A22" s="234"/>
      <c r="B22" s="235"/>
      <c r="C22" s="241" t="s">
        <v>1198</v>
      </c>
      <c r="D22" s="241" t="s">
        <v>1189</v>
      </c>
      <c r="E22" s="242">
        <v>2</v>
      </c>
      <c r="F22" s="243"/>
      <c r="G22" s="243"/>
      <c r="H22" s="243">
        <f t="shared" si="0"/>
        <v>0</v>
      </c>
    </row>
    <row r="23" spans="1:11" ht="14.25">
      <c r="A23" s="239"/>
      <c r="B23" s="240"/>
      <c r="C23" s="241" t="s">
        <v>1199</v>
      </c>
      <c r="D23" s="241" t="s">
        <v>1189</v>
      </c>
      <c r="E23" s="242">
        <v>1</v>
      </c>
      <c r="F23" s="243"/>
      <c r="G23" s="243"/>
      <c r="H23" s="243">
        <f t="shared" si="0"/>
        <v>0</v>
      </c>
    </row>
    <row r="24" spans="1:11" ht="14.25">
      <c r="A24" s="239"/>
      <c r="B24" s="235" t="s">
        <v>200</v>
      </c>
      <c r="C24" s="236" t="s">
        <v>1200</v>
      </c>
      <c r="D24" s="241"/>
      <c r="E24" s="242"/>
      <c r="F24" s="243"/>
      <c r="G24" s="243"/>
      <c r="H24" s="238">
        <f>SUM(H25:H26)</f>
        <v>0</v>
      </c>
    </row>
    <row r="25" spans="1:11" ht="14.25">
      <c r="A25" s="239"/>
      <c r="B25" s="240"/>
      <c r="C25" s="241" t="s">
        <v>1201</v>
      </c>
      <c r="D25" s="241" t="s">
        <v>1189</v>
      </c>
      <c r="E25" s="242">
        <v>5</v>
      </c>
      <c r="F25" s="243"/>
      <c r="G25" s="243"/>
      <c r="H25" s="243">
        <f t="shared" si="0"/>
        <v>0</v>
      </c>
      <c r="K25" s="244"/>
    </row>
    <row r="26" spans="1:11" ht="14.25">
      <c r="A26" s="239"/>
      <c r="B26" s="240"/>
      <c r="C26" s="241" t="s">
        <v>1202</v>
      </c>
      <c r="D26" s="241" t="s">
        <v>1189</v>
      </c>
      <c r="E26" s="242">
        <v>1</v>
      </c>
      <c r="F26" s="243"/>
      <c r="G26" s="243"/>
      <c r="H26" s="243">
        <f t="shared" si="0"/>
        <v>0</v>
      </c>
    </row>
    <row r="27" spans="1:11" ht="14.25">
      <c r="A27" s="239"/>
      <c r="B27" s="245" t="s">
        <v>187</v>
      </c>
      <c r="C27" s="236" t="s">
        <v>1203</v>
      </c>
      <c r="D27" s="241"/>
      <c r="E27" s="242"/>
      <c r="F27" s="243"/>
      <c r="G27" s="243"/>
      <c r="H27" s="238">
        <f>SUM(H28:H32)</f>
        <v>0</v>
      </c>
      <c r="K27" s="244"/>
    </row>
    <row r="28" spans="1:11" ht="14.25">
      <c r="A28" s="239"/>
      <c r="B28" s="240"/>
      <c r="C28" s="241" t="s">
        <v>1204</v>
      </c>
      <c r="D28" s="241" t="s">
        <v>1189</v>
      </c>
      <c r="E28" s="242">
        <v>2</v>
      </c>
      <c r="F28" s="243"/>
      <c r="G28" s="243"/>
      <c r="H28" s="243">
        <f t="shared" si="0"/>
        <v>0</v>
      </c>
    </row>
    <row r="29" spans="1:11" ht="14.25">
      <c r="A29" s="239"/>
      <c r="B29" s="240"/>
      <c r="C29" s="241" t="s">
        <v>1205</v>
      </c>
      <c r="D29" s="241" t="s">
        <v>1189</v>
      </c>
      <c r="E29" s="242">
        <v>5</v>
      </c>
      <c r="F29" s="243"/>
      <c r="G29" s="243"/>
      <c r="H29" s="243">
        <f t="shared" si="0"/>
        <v>0</v>
      </c>
    </row>
    <row r="30" spans="1:11" ht="14.25">
      <c r="A30" s="239"/>
      <c r="B30" s="240"/>
      <c r="C30" s="241" t="s">
        <v>1206</v>
      </c>
      <c r="D30" s="241" t="s">
        <v>1189</v>
      </c>
      <c r="E30" s="242">
        <v>1</v>
      </c>
      <c r="F30" s="243"/>
      <c r="G30" s="243"/>
      <c r="H30" s="243">
        <f t="shared" si="0"/>
        <v>0</v>
      </c>
    </row>
    <row r="31" spans="1:11" ht="14.25">
      <c r="A31" s="239"/>
      <c r="B31" s="240"/>
      <c r="C31" s="241" t="s">
        <v>1207</v>
      </c>
      <c r="D31" s="241" t="s">
        <v>1189</v>
      </c>
      <c r="E31" s="242">
        <v>30</v>
      </c>
      <c r="F31" s="243"/>
      <c r="G31" s="243"/>
      <c r="H31" s="243">
        <f t="shared" si="0"/>
        <v>0</v>
      </c>
    </row>
    <row r="32" spans="1:11" ht="14.25">
      <c r="A32" s="239"/>
      <c r="B32" s="240"/>
      <c r="C32" s="241" t="s">
        <v>1208</v>
      </c>
      <c r="D32" s="241" t="s">
        <v>1209</v>
      </c>
      <c r="E32" s="242">
        <v>2</v>
      </c>
      <c r="F32" s="243"/>
      <c r="G32" s="243"/>
      <c r="H32" s="243">
        <f t="shared" si="0"/>
        <v>0</v>
      </c>
    </row>
    <row r="33" spans="1:8" ht="14.25">
      <c r="A33" s="239"/>
      <c r="B33" s="245" t="s">
        <v>221</v>
      </c>
      <c r="C33" s="236" t="s">
        <v>1210</v>
      </c>
      <c r="D33" s="241"/>
      <c r="E33" s="242"/>
      <c r="F33" s="243"/>
      <c r="G33" s="243"/>
      <c r="H33" s="238">
        <f>SUM(H34:H38)</f>
        <v>0</v>
      </c>
    </row>
    <row r="34" spans="1:8" ht="14.25">
      <c r="A34" s="239"/>
      <c r="B34" s="240"/>
      <c r="C34" s="241" t="s">
        <v>1211</v>
      </c>
      <c r="D34" s="241" t="s">
        <v>203</v>
      </c>
      <c r="E34" s="242">
        <v>110</v>
      </c>
      <c r="F34" s="246"/>
      <c r="G34" s="243"/>
      <c r="H34" s="243">
        <f t="shared" si="0"/>
        <v>0</v>
      </c>
    </row>
    <row r="35" spans="1:8" ht="14.25">
      <c r="A35" s="239"/>
      <c r="B35" s="240"/>
      <c r="C35" s="241" t="s">
        <v>1212</v>
      </c>
      <c r="D35" s="241" t="s">
        <v>203</v>
      </c>
      <c r="E35" s="242">
        <v>5</v>
      </c>
      <c r="F35" s="246"/>
      <c r="G35" s="243"/>
      <c r="H35" s="243">
        <f t="shared" si="0"/>
        <v>0</v>
      </c>
    </row>
    <row r="36" spans="1:8" ht="14.25">
      <c r="A36" s="239"/>
      <c r="B36" s="240"/>
      <c r="C36" s="241" t="s">
        <v>1213</v>
      </c>
      <c r="D36" s="241" t="s">
        <v>203</v>
      </c>
      <c r="E36" s="242">
        <v>40</v>
      </c>
      <c r="F36" s="246"/>
      <c r="G36" s="243"/>
      <c r="H36" s="243">
        <f t="shared" si="0"/>
        <v>0</v>
      </c>
    </row>
    <row r="37" spans="1:8" ht="14.25">
      <c r="A37" s="239"/>
      <c r="B37" s="240"/>
      <c r="C37" s="241" t="s">
        <v>1214</v>
      </c>
      <c r="D37" s="241" t="s">
        <v>203</v>
      </c>
      <c r="E37" s="242">
        <v>20</v>
      </c>
      <c r="F37" s="246"/>
      <c r="G37" s="243"/>
      <c r="H37" s="243">
        <f t="shared" si="0"/>
        <v>0</v>
      </c>
    </row>
    <row r="38" spans="1:8" ht="14.25">
      <c r="A38" s="239"/>
      <c r="B38" s="240"/>
      <c r="C38" s="241" t="s">
        <v>1215</v>
      </c>
      <c r="D38" s="241" t="s">
        <v>1189</v>
      </c>
      <c r="E38" s="242">
        <v>40</v>
      </c>
      <c r="F38" s="246"/>
      <c r="G38" s="243"/>
      <c r="H38" s="243">
        <f t="shared" si="0"/>
        <v>0</v>
      </c>
    </row>
    <row r="39" spans="1:8" ht="14.25">
      <c r="A39" s="239"/>
      <c r="B39" s="245" t="s">
        <v>225</v>
      </c>
      <c r="C39" s="236" t="s">
        <v>1216</v>
      </c>
      <c r="D39" s="241"/>
      <c r="E39" s="242"/>
      <c r="F39" s="243"/>
      <c r="G39" s="243"/>
      <c r="H39" s="238">
        <f>SUM(H40:H40)</f>
        <v>0</v>
      </c>
    </row>
    <row r="40" spans="1:8" ht="14.25">
      <c r="A40" s="239"/>
      <c r="B40" s="240"/>
      <c r="C40" s="247" t="s">
        <v>1217</v>
      </c>
      <c r="D40" s="241" t="s">
        <v>1189</v>
      </c>
      <c r="E40" s="242">
        <v>6</v>
      </c>
      <c r="F40" s="243"/>
      <c r="G40" s="243"/>
      <c r="H40" s="243">
        <f t="shared" si="0"/>
        <v>0</v>
      </c>
    </row>
    <row r="41" spans="1:8" ht="14.25">
      <c r="A41" s="239"/>
      <c r="B41" s="245" t="s">
        <v>232</v>
      </c>
      <c r="C41" s="236" t="s">
        <v>1218</v>
      </c>
      <c r="D41" s="241"/>
      <c r="E41" s="242"/>
      <c r="F41" s="243"/>
      <c r="G41" s="243"/>
      <c r="H41" s="238">
        <f>SUM(H42:H48)</f>
        <v>0</v>
      </c>
    </row>
    <row r="42" spans="1:8" ht="14.25">
      <c r="A42" s="239"/>
      <c r="B42" s="240"/>
      <c r="C42" s="241" t="s">
        <v>1219</v>
      </c>
      <c r="D42" s="241" t="s">
        <v>203</v>
      </c>
      <c r="E42" s="242">
        <v>60</v>
      </c>
      <c r="F42" s="243"/>
      <c r="G42" s="243"/>
      <c r="H42" s="243">
        <f>(G42+F42)*E42</f>
        <v>0</v>
      </c>
    </row>
    <row r="43" spans="1:8" ht="14.25">
      <c r="A43" s="239"/>
      <c r="B43" s="240"/>
      <c r="C43" s="241" t="s">
        <v>1220</v>
      </c>
      <c r="D43" s="241" t="s">
        <v>1189</v>
      </c>
      <c r="E43" s="242">
        <v>16</v>
      </c>
      <c r="F43" s="243"/>
      <c r="G43" s="243"/>
      <c r="H43" s="243">
        <f t="shared" ref="H43:H48" si="1">(G43+F43)*E43</f>
        <v>0</v>
      </c>
    </row>
    <row r="44" spans="1:8" ht="14.25">
      <c r="A44" s="239"/>
      <c r="B44" s="240"/>
      <c r="C44" s="241" t="s">
        <v>1221</v>
      </c>
      <c r="D44" s="241" t="s">
        <v>1189</v>
      </c>
      <c r="E44" s="242">
        <v>34</v>
      </c>
      <c r="F44" s="243"/>
      <c r="G44" s="243"/>
      <c r="H44" s="243">
        <f t="shared" si="1"/>
        <v>0</v>
      </c>
    </row>
    <row r="45" spans="1:8" ht="14.25">
      <c r="A45" s="239"/>
      <c r="B45" s="240"/>
      <c r="C45" s="241" t="s">
        <v>1222</v>
      </c>
      <c r="D45" s="241" t="s">
        <v>1189</v>
      </c>
      <c r="E45" s="242">
        <v>20</v>
      </c>
      <c r="F45" s="243"/>
      <c r="G45" s="243"/>
      <c r="H45" s="243">
        <f t="shared" si="1"/>
        <v>0</v>
      </c>
    </row>
    <row r="46" spans="1:8" ht="14.25">
      <c r="A46" s="239"/>
      <c r="B46" s="240"/>
      <c r="C46" s="241" t="s">
        <v>1223</v>
      </c>
      <c r="D46" s="241" t="s">
        <v>1189</v>
      </c>
      <c r="E46" s="242">
        <v>6</v>
      </c>
      <c r="F46" s="243"/>
      <c r="G46" s="243"/>
      <c r="H46" s="243">
        <f t="shared" si="1"/>
        <v>0</v>
      </c>
    </row>
    <row r="47" spans="1:8" ht="14.25">
      <c r="A47" s="239"/>
      <c r="B47" s="240"/>
      <c r="C47" s="241" t="s">
        <v>1224</v>
      </c>
      <c r="D47" s="241" t="s">
        <v>1189</v>
      </c>
      <c r="E47" s="242">
        <v>6</v>
      </c>
      <c r="F47" s="243"/>
      <c r="G47" s="243"/>
      <c r="H47" s="243">
        <f t="shared" si="1"/>
        <v>0</v>
      </c>
    </row>
    <row r="48" spans="1:8" ht="14.25">
      <c r="A48" s="239"/>
      <c r="B48" s="240"/>
      <c r="C48" s="241" t="s">
        <v>1225</v>
      </c>
      <c r="D48" s="241" t="s">
        <v>1189</v>
      </c>
      <c r="E48" s="242">
        <v>6</v>
      </c>
      <c r="F48" s="243"/>
      <c r="G48" s="243"/>
      <c r="H48" s="243">
        <f t="shared" si="1"/>
        <v>0</v>
      </c>
    </row>
    <row r="49" spans="1:8" s="222" customFormat="1" ht="14.25">
      <c r="A49" s="239"/>
      <c r="B49" s="245" t="s">
        <v>238</v>
      </c>
      <c r="C49" s="236" t="s">
        <v>1226</v>
      </c>
      <c r="D49" s="241"/>
      <c r="E49" s="242"/>
      <c r="F49" s="243"/>
      <c r="G49" s="243"/>
      <c r="H49" s="238">
        <f>SUM(H50:H52)</f>
        <v>0</v>
      </c>
    </row>
    <row r="50" spans="1:8" s="222" customFormat="1" ht="14.25">
      <c r="A50" s="239"/>
      <c r="B50" s="240"/>
      <c r="C50" s="241" t="s">
        <v>1227</v>
      </c>
      <c r="D50" s="241" t="s">
        <v>203</v>
      </c>
      <c r="E50" s="242">
        <v>4</v>
      </c>
      <c r="F50" s="243"/>
      <c r="G50" s="243"/>
      <c r="H50" s="243">
        <f>(G50+F50)*E50</f>
        <v>0</v>
      </c>
    </row>
    <row r="51" spans="1:8" s="222" customFormat="1" ht="14.25">
      <c r="A51" s="239"/>
      <c r="B51" s="240"/>
      <c r="C51" s="241" t="s">
        <v>1228</v>
      </c>
      <c r="D51" s="241" t="s">
        <v>203</v>
      </c>
      <c r="E51" s="242">
        <v>50</v>
      </c>
      <c r="F51" s="243"/>
      <c r="G51" s="243"/>
      <c r="H51" s="243">
        <f>(G51+F51)*E51</f>
        <v>0</v>
      </c>
    </row>
    <row r="52" spans="1:8" s="222" customFormat="1" ht="14.25">
      <c r="A52" s="239"/>
      <c r="B52" s="240"/>
      <c r="C52" s="248" t="s">
        <v>1229</v>
      </c>
      <c r="D52" s="241" t="s">
        <v>1189</v>
      </c>
      <c r="E52" s="242">
        <v>8</v>
      </c>
      <c r="F52" s="243"/>
      <c r="G52" s="243"/>
      <c r="H52" s="243">
        <f>(G52+F52)*E52</f>
        <v>0</v>
      </c>
    </row>
    <row r="53" spans="1:8" s="222" customFormat="1" ht="14.25">
      <c r="A53" s="239"/>
      <c r="B53" s="245" t="s">
        <v>245</v>
      </c>
      <c r="C53" s="236" t="s">
        <v>1230</v>
      </c>
      <c r="D53" s="241"/>
      <c r="E53" s="242"/>
      <c r="F53" s="243"/>
      <c r="G53" s="243"/>
      <c r="H53" s="238">
        <f>SUM(H54:H58)</f>
        <v>0</v>
      </c>
    </row>
    <row r="54" spans="1:8" s="222" customFormat="1" ht="14.25">
      <c r="A54" s="239"/>
      <c r="B54" s="245"/>
      <c r="C54" s="248" t="s">
        <v>1231</v>
      </c>
      <c r="D54" s="241" t="s">
        <v>1189</v>
      </c>
      <c r="E54" s="242">
        <v>1</v>
      </c>
      <c r="F54" s="243"/>
      <c r="G54" s="243"/>
      <c r="H54" s="243">
        <f>(G54+F54)*E54</f>
        <v>0</v>
      </c>
    </row>
    <row r="55" spans="1:8" s="222" customFormat="1" ht="14.25">
      <c r="A55" s="239"/>
      <c r="B55" s="240"/>
      <c r="C55" s="248" t="s">
        <v>1232</v>
      </c>
      <c r="D55" s="241" t="s">
        <v>1189</v>
      </c>
      <c r="E55" s="242">
        <v>1</v>
      </c>
      <c r="F55" s="243"/>
      <c r="G55" s="243"/>
      <c r="H55" s="243">
        <f t="shared" ref="H55:H60" si="2">(G55+F55)*E55</f>
        <v>0</v>
      </c>
    </row>
    <row r="56" spans="1:8" s="222" customFormat="1" ht="14.25">
      <c r="A56" s="239"/>
      <c r="B56" s="240"/>
      <c r="C56" s="248" t="s">
        <v>1233</v>
      </c>
      <c r="D56" s="241" t="s">
        <v>1189</v>
      </c>
      <c r="E56" s="242">
        <v>1</v>
      </c>
      <c r="F56" s="243"/>
      <c r="G56" s="243"/>
      <c r="H56" s="243">
        <f t="shared" si="2"/>
        <v>0</v>
      </c>
    </row>
    <row r="57" spans="1:8" s="222" customFormat="1" ht="14.25">
      <c r="A57" s="239"/>
      <c r="B57" s="240"/>
      <c r="C57" s="248" t="s">
        <v>1234</v>
      </c>
      <c r="D57" s="241" t="s">
        <v>1189</v>
      </c>
      <c r="E57" s="242">
        <v>1</v>
      </c>
      <c r="F57" s="243"/>
      <c r="G57" s="243"/>
      <c r="H57" s="243">
        <f t="shared" si="2"/>
        <v>0</v>
      </c>
    </row>
    <row r="58" spans="1:8" s="222" customFormat="1" ht="14.25">
      <c r="A58" s="239"/>
      <c r="B58" s="240"/>
      <c r="C58" s="241" t="s">
        <v>1235</v>
      </c>
      <c r="D58" s="241" t="s">
        <v>1189</v>
      </c>
      <c r="E58" s="242">
        <v>1</v>
      </c>
      <c r="F58" s="243"/>
      <c r="G58" s="243"/>
      <c r="H58" s="243">
        <f t="shared" si="2"/>
        <v>0</v>
      </c>
    </row>
    <row r="59" spans="1:8" ht="14.25">
      <c r="A59" s="239"/>
      <c r="B59" s="245" t="s">
        <v>251</v>
      </c>
      <c r="C59" s="236" t="s">
        <v>1236</v>
      </c>
      <c r="D59" s="241"/>
      <c r="E59" s="242"/>
      <c r="F59" s="243"/>
      <c r="G59" s="243"/>
      <c r="H59" s="238">
        <f>SUM(H60:H69)</f>
        <v>0</v>
      </c>
    </row>
    <row r="60" spans="1:8" ht="14.25">
      <c r="A60" s="239"/>
      <c r="B60" s="245"/>
      <c r="C60" s="241" t="s">
        <v>1237</v>
      </c>
      <c r="D60" s="241" t="s">
        <v>358</v>
      </c>
      <c r="E60" s="242">
        <v>4</v>
      </c>
      <c r="F60" s="243"/>
      <c r="G60" s="243"/>
      <c r="H60" s="243">
        <f t="shared" si="2"/>
        <v>0</v>
      </c>
    </row>
    <row r="61" spans="1:8" ht="14.25">
      <c r="A61" s="239"/>
      <c r="B61" s="240"/>
      <c r="C61" s="241" t="s">
        <v>1238</v>
      </c>
      <c r="D61" s="241" t="s">
        <v>358</v>
      </c>
      <c r="E61" s="242">
        <v>6</v>
      </c>
      <c r="F61" s="243"/>
      <c r="G61" s="243"/>
      <c r="H61" s="243">
        <f t="shared" si="0"/>
        <v>0</v>
      </c>
    </row>
    <row r="62" spans="1:8" ht="14.25">
      <c r="A62" s="239"/>
      <c r="B62" s="240"/>
      <c r="C62" s="241" t="s">
        <v>1239</v>
      </c>
      <c r="D62" s="241" t="s">
        <v>358</v>
      </c>
      <c r="E62" s="242">
        <v>8</v>
      </c>
      <c r="F62" s="243"/>
      <c r="G62" s="243"/>
      <c r="H62" s="243">
        <f t="shared" si="0"/>
        <v>0</v>
      </c>
    </row>
    <row r="63" spans="1:8" ht="14.25">
      <c r="A63" s="239"/>
      <c r="B63" s="240"/>
      <c r="C63" s="241" t="s">
        <v>1240</v>
      </c>
      <c r="D63" s="241" t="s">
        <v>1241</v>
      </c>
      <c r="E63" s="242">
        <v>1</v>
      </c>
      <c r="F63" s="243"/>
      <c r="G63" s="243"/>
      <c r="H63" s="243">
        <f t="shared" si="0"/>
        <v>0</v>
      </c>
    </row>
    <row r="64" spans="1:8" ht="14.25">
      <c r="A64" s="239"/>
      <c r="B64" s="240"/>
      <c r="C64" s="241" t="s">
        <v>1242</v>
      </c>
      <c r="D64" s="241" t="s">
        <v>1241</v>
      </c>
      <c r="E64" s="242">
        <v>1</v>
      </c>
      <c r="F64" s="243"/>
      <c r="G64" s="243"/>
      <c r="H64" s="243">
        <f t="shared" si="0"/>
        <v>0</v>
      </c>
    </row>
    <row r="65" spans="1:10" ht="14.25">
      <c r="A65" s="239"/>
      <c r="B65" s="240"/>
      <c r="C65" s="241" t="s">
        <v>1243</v>
      </c>
      <c r="D65" s="241" t="s">
        <v>358</v>
      </c>
      <c r="E65" s="242">
        <v>4</v>
      </c>
      <c r="F65" s="243"/>
      <c r="G65" s="243"/>
      <c r="H65" s="243">
        <f t="shared" si="0"/>
        <v>0</v>
      </c>
    </row>
    <row r="66" spans="1:10" ht="14.25">
      <c r="A66" s="239"/>
      <c r="B66" s="240"/>
      <c r="C66" s="241" t="s">
        <v>1244</v>
      </c>
      <c r="D66" s="241" t="s">
        <v>1189</v>
      </c>
      <c r="E66" s="242">
        <v>1</v>
      </c>
      <c r="F66" s="243"/>
      <c r="G66" s="243"/>
      <c r="H66" s="243">
        <f t="shared" si="0"/>
        <v>0</v>
      </c>
    </row>
    <row r="67" spans="1:10" ht="14.25">
      <c r="A67" s="239"/>
      <c r="B67" s="240"/>
      <c r="C67" s="241" t="s">
        <v>1245</v>
      </c>
      <c r="D67" s="241" t="s">
        <v>1241</v>
      </c>
      <c r="E67" s="242">
        <v>1</v>
      </c>
      <c r="F67" s="243"/>
      <c r="G67" s="243"/>
      <c r="H67" s="243">
        <f t="shared" si="0"/>
        <v>0</v>
      </c>
    </row>
    <row r="68" spans="1:10" ht="14.25">
      <c r="A68" s="239"/>
      <c r="B68" s="240"/>
      <c r="C68" s="241" t="s">
        <v>1246</v>
      </c>
      <c r="D68" s="241" t="s">
        <v>1241</v>
      </c>
      <c r="E68" s="242">
        <v>1</v>
      </c>
      <c r="F68" s="243"/>
      <c r="G68" s="243"/>
      <c r="H68" s="243">
        <f t="shared" si="0"/>
        <v>0</v>
      </c>
    </row>
    <row r="69" spans="1:10" ht="14.25">
      <c r="A69" s="239"/>
      <c r="B69" s="240"/>
      <c r="C69" s="241" t="s">
        <v>1247</v>
      </c>
      <c r="D69" s="241" t="s">
        <v>1189</v>
      </c>
      <c r="E69" s="242">
        <v>1</v>
      </c>
      <c r="F69" s="243"/>
      <c r="G69" s="243"/>
      <c r="H69" s="243">
        <f t="shared" si="0"/>
        <v>0</v>
      </c>
      <c r="J69" s="249"/>
    </row>
    <row r="72" spans="1:10" ht="26.25" customHeight="1">
      <c r="C72" s="254" t="s">
        <v>1248</v>
      </c>
      <c r="H72" s="255">
        <f>SUM(H12:H69)/2</f>
        <v>0</v>
      </c>
      <c r="J72" s="256"/>
    </row>
    <row r="74" spans="1:10" ht="14.25">
      <c r="C74" s="422" t="s">
        <v>1249</v>
      </c>
      <c r="D74" s="422"/>
      <c r="E74" s="422"/>
      <c r="F74" s="422"/>
      <c r="G74" s="422"/>
      <c r="H74" s="422"/>
    </row>
    <row r="75" spans="1:10" ht="15" customHeight="1">
      <c r="C75" s="422"/>
      <c r="D75" s="422"/>
      <c r="E75" s="422"/>
      <c r="F75" s="422"/>
      <c r="G75" s="422"/>
      <c r="H75" s="422"/>
    </row>
  </sheetData>
  <mergeCells count="2">
    <mergeCell ref="C74:H74"/>
    <mergeCell ref="C75:H7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93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136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N103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51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(SUM(BE103:BE110)+SUM(BE129:BE233))</f>
        <v>0</v>
      </c>
      <c r="I33" s="370"/>
      <c r="J33" s="370"/>
      <c r="K33" s="40"/>
      <c r="L33" s="40"/>
      <c r="M33" s="376">
        <f>ROUND((SUM(BE103:BE110)+SUM(BE129:BE233)), 2)*F33</f>
        <v>0</v>
      </c>
      <c r="N33" s="370"/>
      <c r="O33" s="370"/>
      <c r="P33" s="370"/>
      <c r="Q33" s="40"/>
      <c r="R33" s="41"/>
    </row>
    <row r="34" spans="2:51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(SUM(BF103:BF110)+SUM(BF129:BF233))</f>
        <v>0</v>
      </c>
      <c r="I34" s="370"/>
      <c r="J34" s="370"/>
      <c r="K34" s="40"/>
      <c r="L34" s="40"/>
      <c r="M34" s="376">
        <f>ROUND((SUM(BF103:BF110)+SUM(BF129:BF233)), 2)*F34</f>
        <v>0</v>
      </c>
      <c r="N34" s="370"/>
      <c r="O34" s="370"/>
      <c r="P34" s="370"/>
      <c r="Q34" s="40"/>
      <c r="R34" s="41"/>
    </row>
    <row r="35" spans="2:51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(SUM(BG103:BG110)+SUM(BG129:BG233))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51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(SUM(BH103:BH110)+SUM(BH129:BH233))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51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(SUM(BI103:BI110)+SUM(BI129:BI233))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51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51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51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51" s="1" customFormat="1" ht="14.45" customHeight="1">
      <c r="B41" s="39"/>
      <c r="C41" s="40"/>
      <c r="D41" s="46" t="s">
        <v>138</v>
      </c>
      <c r="E41" s="46" t="s">
        <v>139</v>
      </c>
      <c r="F41" s="136">
        <v>51.3</v>
      </c>
      <c r="G41" s="46" t="s">
        <v>140</v>
      </c>
      <c r="H41" s="376">
        <f>IF(F41&lt;&gt;0,M28/F41,0)</f>
        <v>0</v>
      </c>
      <c r="I41" s="376"/>
      <c r="J41" s="376"/>
      <c r="K41" s="40"/>
      <c r="L41" s="46" t="s">
        <v>141</v>
      </c>
      <c r="M41" s="40"/>
      <c r="N41" s="376">
        <f>IF(F41&lt;&gt;0,M31/F41,0)</f>
        <v>0</v>
      </c>
      <c r="O41" s="376"/>
      <c r="P41" s="376"/>
      <c r="Q41" s="40"/>
      <c r="R41" s="41"/>
      <c r="AY41" s="22" t="s">
        <v>142</v>
      </c>
    </row>
    <row r="42" spans="2:51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51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51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51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51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51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51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003 - Okna Zateplení objektu OÚ Dětřichov bez kanalizace s úpravou ploch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47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N129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47" s="7" customFormat="1" ht="24.95" customHeight="1">
      <c r="B90" s="143"/>
      <c r="C90" s="144"/>
      <c r="D90" s="145" t="s">
        <v>148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N130</f>
        <v>0</v>
      </c>
      <c r="O90" s="383"/>
      <c r="P90" s="383"/>
      <c r="Q90" s="383"/>
      <c r="R90" s="146"/>
      <c r="T90" s="147"/>
      <c r="U90" s="147"/>
    </row>
    <row r="91" spans="2:47" s="8" customFormat="1" ht="19.899999999999999" customHeight="1">
      <c r="B91" s="148"/>
      <c r="C91" s="107"/>
      <c r="D91" s="118" t="s">
        <v>149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N131</f>
        <v>0</v>
      </c>
      <c r="O91" s="358"/>
      <c r="P91" s="358"/>
      <c r="Q91" s="358"/>
      <c r="R91" s="149"/>
      <c r="T91" s="150"/>
      <c r="U91" s="150"/>
    </row>
    <row r="92" spans="2:47" s="8" customFormat="1" ht="19.899999999999999" customHeight="1">
      <c r="B92" s="148"/>
      <c r="C92" s="107"/>
      <c r="D92" s="118" t="s">
        <v>150</v>
      </c>
      <c r="E92" s="107"/>
      <c r="F92" s="107"/>
      <c r="G92" s="107"/>
      <c r="H92" s="107"/>
      <c r="I92" s="107"/>
      <c r="J92" s="107"/>
      <c r="K92" s="107"/>
      <c r="L92" s="107"/>
      <c r="M92" s="107"/>
      <c r="N92" s="357">
        <f>N137</f>
        <v>0</v>
      </c>
      <c r="O92" s="358"/>
      <c r="P92" s="358"/>
      <c r="Q92" s="358"/>
      <c r="R92" s="149"/>
      <c r="T92" s="150"/>
      <c r="U92" s="150"/>
    </row>
    <row r="93" spans="2:47" s="8" customFormat="1" ht="19.899999999999999" customHeight="1">
      <c r="B93" s="148"/>
      <c r="C93" s="107"/>
      <c r="D93" s="118" t="s">
        <v>151</v>
      </c>
      <c r="E93" s="107"/>
      <c r="F93" s="107"/>
      <c r="G93" s="107"/>
      <c r="H93" s="107"/>
      <c r="I93" s="107"/>
      <c r="J93" s="107"/>
      <c r="K93" s="107"/>
      <c r="L93" s="107"/>
      <c r="M93" s="107"/>
      <c r="N93" s="357">
        <f>N165</f>
        <v>0</v>
      </c>
      <c r="O93" s="358"/>
      <c r="P93" s="358"/>
      <c r="Q93" s="358"/>
      <c r="R93" s="149"/>
      <c r="T93" s="150"/>
      <c r="U93" s="150"/>
    </row>
    <row r="94" spans="2:47" s="8" customFormat="1" ht="19.899999999999999" customHeight="1">
      <c r="B94" s="148"/>
      <c r="C94" s="107"/>
      <c r="D94" s="118" t="s">
        <v>152</v>
      </c>
      <c r="E94" s="107"/>
      <c r="F94" s="107"/>
      <c r="G94" s="107"/>
      <c r="H94" s="107"/>
      <c r="I94" s="107"/>
      <c r="J94" s="107"/>
      <c r="K94" s="107"/>
      <c r="L94" s="107"/>
      <c r="M94" s="107"/>
      <c r="N94" s="357">
        <f>N184</f>
        <v>0</v>
      </c>
      <c r="O94" s="358"/>
      <c r="P94" s="358"/>
      <c r="Q94" s="358"/>
      <c r="R94" s="149"/>
      <c r="T94" s="150"/>
      <c r="U94" s="150"/>
    </row>
    <row r="95" spans="2:47" s="8" customFormat="1" ht="19.899999999999999" customHeight="1">
      <c r="B95" s="148"/>
      <c r="C95" s="107"/>
      <c r="D95" s="118" t="s">
        <v>153</v>
      </c>
      <c r="E95" s="107"/>
      <c r="F95" s="107"/>
      <c r="G95" s="107"/>
      <c r="H95" s="107"/>
      <c r="I95" s="107"/>
      <c r="J95" s="107"/>
      <c r="K95" s="107"/>
      <c r="L95" s="107"/>
      <c r="M95" s="107"/>
      <c r="N95" s="357">
        <f>N190</f>
        <v>0</v>
      </c>
      <c r="O95" s="358"/>
      <c r="P95" s="358"/>
      <c r="Q95" s="358"/>
      <c r="R95" s="149"/>
      <c r="T95" s="150"/>
      <c r="U95" s="150"/>
    </row>
    <row r="96" spans="2:47" s="7" customFormat="1" ht="24.95" customHeight="1">
      <c r="B96" s="143"/>
      <c r="C96" s="144"/>
      <c r="D96" s="145" t="s">
        <v>154</v>
      </c>
      <c r="E96" s="144"/>
      <c r="F96" s="144"/>
      <c r="G96" s="144"/>
      <c r="H96" s="144"/>
      <c r="I96" s="144"/>
      <c r="J96" s="144"/>
      <c r="K96" s="144"/>
      <c r="L96" s="144"/>
      <c r="M96" s="144"/>
      <c r="N96" s="382">
        <f>N192</f>
        <v>0</v>
      </c>
      <c r="O96" s="383"/>
      <c r="P96" s="383"/>
      <c r="Q96" s="383"/>
      <c r="R96" s="146"/>
      <c r="T96" s="147"/>
      <c r="U96" s="147"/>
    </row>
    <row r="97" spans="2:65" s="8" customFormat="1" ht="19.899999999999999" customHeight="1">
      <c r="B97" s="148"/>
      <c r="C97" s="107"/>
      <c r="D97" s="118" t="s">
        <v>155</v>
      </c>
      <c r="E97" s="107"/>
      <c r="F97" s="107"/>
      <c r="G97" s="107"/>
      <c r="H97" s="107"/>
      <c r="I97" s="107"/>
      <c r="J97" s="107"/>
      <c r="K97" s="107"/>
      <c r="L97" s="107"/>
      <c r="M97" s="107"/>
      <c r="N97" s="357">
        <f>N193</f>
        <v>0</v>
      </c>
      <c r="O97" s="358"/>
      <c r="P97" s="358"/>
      <c r="Q97" s="358"/>
      <c r="R97" s="149"/>
      <c r="T97" s="150"/>
      <c r="U97" s="150"/>
    </row>
    <row r="98" spans="2:65" s="8" customFormat="1" ht="19.899999999999999" customHeight="1">
      <c r="B98" s="148"/>
      <c r="C98" s="107"/>
      <c r="D98" s="118" t="s">
        <v>156</v>
      </c>
      <c r="E98" s="107"/>
      <c r="F98" s="107"/>
      <c r="G98" s="107"/>
      <c r="H98" s="107"/>
      <c r="I98" s="107"/>
      <c r="J98" s="107"/>
      <c r="K98" s="107"/>
      <c r="L98" s="107"/>
      <c r="M98" s="107"/>
      <c r="N98" s="357">
        <f>N197</f>
        <v>0</v>
      </c>
      <c r="O98" s="358"/>
      <c r="P98" s="358"/>
      <c r="Q98" s="358"/>
      <c r="R98" s="149"/>
      <c r="T98" s="150"/>
      <c r="U98" s="150"/>
    </row>
    <row r="99" spans="2:65" s="8" customFormat="1" ht="19.899999999999999" customHeight="1">
      <c r="B99" s="148"/>
      <c r="C99" s="107"/>
      <c r="D99" s="118" t="s">
        <v>157</v>
      </c>
      <c r="E99" s="107"/>
      <c r="F99" s="107"/>
      <c r="G99" s="107"/>
      <c r="H99" s="107"/>
      <c r="I99" s="107"/>
      <c r="J99" s="107"/>
      <c r="K99" s="107"/>
      <c r="L99" s="107"/>
      <c r="M99" s="107"/>
      <c r="N99" s="357">
        <f>N222</f>
        <v>0</v>
      </c>
      <c r="O99" s="358"/>
      <c r="P99" s="358"/>
      <c r="Q99" s="358"/>
      <c r="R99" s="149"/>
      <c r="T99" s="150"/>
      <c r="U99" s="150"/>
    </row>
    <row r="100" spans="2:65" s="8" customFormat="1" ht="19.899999999999999" customHeight="1">
      <c r="B100" s="148"/>
      <c r="C100" s="107"/>
      <c r="D100" s="118" t="s">
        <v>158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357">
        <f>N227</f>
        <v>0</v>
      </c>
      <c r="O100" s="358"/>
      <c r="P100" s="358"/>
      <c r="Q100" s="358"/>
      <c r="R100" s="149"/>
      <c r="T100" s="150"/>
      <c r="U100" s="150"/>
    </row>
    <row r="101" spans="2:65" s="7" customFormat="1" ht="24.95" customHeight="1">
      <c r="B101" s="143"/>
      <c r="C101" s="144"/>
      <c r="D101" s="145" t="s">
        <v>159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382">
        <f>N230</f>
        <v>0</v>
      </c>
      <c r="O101" s="383"/>
      <c r="P101" s="383"/>
      <c r="Q101" s="383"/>
      <c r="R101" s="146"/>
      <c r="T101" s="147"/>
      <c r="U101" s="147"/>
    </row>
    <row r="102" spans="2:65" s="1" customFormat="1" ht="21.7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  <c r="T102" s="140"/>
      <c r="U102" s="140"/>
    </row>
    <row r="103" spans="2:65" s="1" customFormat="1" ht="29.25" customHeight="1">
      <c r="B103" s="39"/>
      <c r="C103" s="142" t="s">
        <v>160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381">
        <f>ROUND(N104+N105+N106+N107+N108+N109,2)</f>
        <v>0</v>
      </c>
      <c r="O103" s="384"/>
      <c r="P103" s="384"/>
      <c r="Q103" s="384"/>
      <c r="R103" s="41"/>
      <c r="T103" s="151"/>
      <c r="U103" s="152" t="s">
        <v>45</v>
      </c>
    </row>
    <row r="104" spans="2:65" s="1" customFormat="1" ht="18" customHeight="1">
      <c r="B104" s="39"/>
      <c r="C104" s="40"/>
      <c r="D104" s="364" t="s">
        <v>161</v>
      </c>
      <c r="E104" s="365"/>
      <c r="F104" s="365"/>
      <c r="G104" s="365"/>
      <c r="H104" s="365"/>
      <c r="I104" s="40"/>
      <c r="J104" s="40"/>
      <c r="K104" s="40"/>
      <c r="L104" s="40"/>
      <c r="M104" s="40"/>
      <c r="N104" s="360">
        <f>ROUND(N89*T104,2)</f>
        <v>0</v>
      </c>
      <c r="O104" s="357"/>
      <c r="P104" s="357"/>
      <c r="Q104" s="357"/>
      <c r="R104" s="41"/>
      <c r="S104" s="153"/>
      <c r="T104" s="154"/>
      <c r="U104" s="155" t="s">
        <v>46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7" t="s">
        <v>162</v>
      </c>
      <c r="AZ104" s="156"/>
      <c r="BA104" s="156"/>
      <c r="BB104" s="156"/>
      <c r="BC104" s="156"/>
      <c r="BD104" s="156"/>
      <c r="BE104" s="158">
        <f t="shared" ref="BE104:BE109" si="0">IF(U104="základní",N104,0)</f>
        <v>0</v>
      </c>
      <c r="BF104" s="158">
        <f t="shared" ref="BF104:BF109" si="1">IF(U104="snížená",N104,0)</f>
        <v>0</v>
      </c>
      <c r="BG104" s="158">
        <f t="shared" ref="BG104:BG109" si="2">IF(U104="zákl. přenesená",N104,0)</f>
        <v>0</v>
      </c>
      <c r="BH104" s="158">
        <f t="shared" ref="BH104:BH109" si="3">IF(U104="sníž. přenesená",N104,0)</f>
        <v>0</v>
      </c>
      <c r="BI104" s="158">
        <f t="shared" ref="BI104:BI109" si="4">IF(U104="nulová",N104,0)</f>
        <v>0</v>
      </c>
      <c r="BJ104" s="157" t="s">
        <v>25</v>
      </c>
      <c r="BK104" s="156"/>
      <c r="BL104" s="156"/>
      <c r="BM104" s="156"/>
    </row>
    <row r="105" spans="2:65" s="1" customFormat="1" ht="18" customHeight="1">
      <c r="B105" s="39"/>
      <c r="C105" s="40"/>
      <c r="D105" s="364" t="s">
        <v>163</v>
      </c>
      <c r="E105" s="365"/>
      <c r="F105" s="365"/>
      <c r="G105" s="365"/>
      <c r="H105" s="365"/>
      <c r="I105" s="40"/>
      <c r="J105" s="40"/>
      <c r="K105" s="40"/>
      <c r="L105" s="40"/>
      <c r="M105" s="40"/>
      <c r="N105" s="360">
        <f>ROUND(N89*T105,2)</f>
        <v>0</v>
      </c>
      <c r="O105" s="357"/>
      <c r="P105" s="357"/>
      <c r="Q105" s="357"/>
      <c r="R105" s="41"/>
      <c r="S105" s="153"/>
      <c r="T105" s="154"/>
      <c r="U105" s="155" t="s">
        <v>46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7" t="s">
        <v>162</v>
      </c>
      <c r="AZ105" s="156"/>
      <c r="BA105" s="156"/>
      <c r="BB105" s="156"/>
      <c r="BC105" s="156"/>
      <c r="BD105" s="156"/>
      <c r="BE105" s="158">
        <f t="shared" si="0"/>
        <v>0</v>
      </c>
      <c r="BF105" s="158">
        <f t="shared" si="1"/>
        <v>0</v>
      </c>
      <c r="BG105" s="158">
        <f t="shared" si="2"/>
        <v>0</v>
      </c>
      <c r="BH105" s="158">
        <f t="shared" si="3"/>
        <v>0</v>
      </c>
      <c r="BI105" s="158">
        <f t="shared" si="4"/>
        <v>0</v>
      </c>
      <c r="BJ105" s="157" t="s">
        <v>25</v>
      </c>
      <c r="BK105" s="156"/>
      <c r="BL105" s="156"/>
      <c r="BM105" s="156"/>
    </row>
    <row r="106" spans="2:65" s="1" customFormat="1" ht="18" customHeight="1">
      <c r="B106" s="39"/>
      <c r="C106" s="40"/>
      <c r="D106" s="364" t="s">
        <v>164</v>
      </c>
      <c r="E106" s="365"/>
      <c r="F106" s="365"/>
      <c r="G106" s="365"/>
      <c r="H106" s="365"/>
      <c r="I106" s="40"/>
      <c r="J106" s="40"/>
      <c r="K106" s="40"/>
      <c r="L106" s="40"/>
      <c r="M106" s="40"/>
      <c r="N106" s="360">
        <f>ROUND(N89*T106,2)</f>
        <v>0</v>
      </c>
      <c r="O106" s="357"/>
      <c r="P106" s="357"/>
      <c r="Q106" s="357"/>
      <c r="R106" s="41"/>
      <c r="S106" s="153"/>
      <c r="T106" s="154"/>
      <c r="U106" s="155" t="s">
        <v>46</v>
      </c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7" t="s">
        <v>162</v>
      </c>
      <c r="AZ106" s="156"/>
      <c r="BA106" s="156"/>
      <c r="BB106" s="156"/>
      <c r="BC106" s="156"/>
      <c r="BD106" s="156"/>
      <c r="BE106" s="158">
        <f t="shared" si="0"/>
        <v>0</v>
      </c>
      <c r="BF106" s="158">
        <f t="shared" si="1"/>
        <v>0</v>
      </c>
      <c r="BG106" s="158">
        <f t="shared" si="2"/>
        <v>0</v>
      </c>
      <c r="BH106" s="158">
        <f t="shared" si="3"/>
        <v>0</v>
      </c>
      <c r="BI106" s="158">
        <f t="shared" si="4"/>
        <v>0</v>
      </c>
      <c r="BJ106" s="157" t="s">
        <v>25</v>
      </c>
      <c r="BK106" s="156"/>
      <c r="BL106" s="156"/>
      <c r="BM106" s="156"/>
    </row>
    <row r="107" spans="2:65" s="1" customFormat="1" ht="18" customHeight="1">
      <c r="B107" s="39"/>
      <c r="C107" s="40"/>
      <c r="D107" s="364" t="s">
        <v>165</v>
      </c>
      <c r="E107" s="365"/>
      <c r="F107" s="365"/>
      <c r="G107" s="365"/>
      <c r="H107" s="365"/>
      <c r="I107" s="40"/>
      <c r="J107" s="40"/>
      <c r="K107" s="40"/>
      <c r="L107" s="40"/>
      <c r="M107" s="40"/>
      <c r="N107" s="360">
        <f>ROUND(N89*T107,2)</f>
        <v>0</v>
      </c>
      <c r="O107" s="357"/>
      <c r="P107" s="357"/>
      <c r="Q107" s="357"/>
      <c r="R107" s="41"/>
      <c r="S107" s="153"/>
      <c r="T107" s="154"/>
      <c r="U107" s="155" t="s">
        <v>46</v>
      </c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7" t="s">
        <v>162</v>
      </c>
      <c r="AZ107" s="156"/>
      <c r="BA107" s="156"/>
      <c r="BB107" s="156"/>
      <c r="BC107" s="156"/>
      <c r="BD107" s="156"/>
      <c r="BE107" s="158">
        <f t="shared" si="0"/>
        <v>0</v>
      </c>
      <c r="BF107" s="158">
        <f t="shared" si="1"/>
        <v>0</v>
      </c>
      <c r="BG107" s="158">
        <f t="shared" si="2"/>
        <v>0</v>
      </c>
      <c r="BH107" s="158">
        <f t="shared" si="3"/>
        <v>0</v>
      </c>
      <c r="BI107" s="158">
        <f t="shared" si="4"/>
        <v>0</v>
      </c>
      <c r="BJ107" s="157" t="s">
        <v>25</v>
      </c>
      <c r="BK107" s="156"/>
      <c r="BL107" s="156"/>
      <c r="BM107" s="156"/>
    </row>
    <row r="108" spans="2:65" s="1" customFormat="1" ht="18" customHeight="1">
      <c r="B108" s="39"/>
      <c r="C108" s="40"/>
      <c r="D108" s="364" t="s">
        <v>166</v>
      </c>
      <c r="E108" s="365"/>
      <c r="F108" s="365"/>
      <c r="G108" s="365"/>
      <c r="H108" s="365"/>
      <c r="I108" s="40"/>
      <c r="J108" s="40"/>
      <c r="K108" s="40"/>
      <c r="L108" s="40"/>
      <c r="M108" s="40"/>
      <c r="N108" s="360">
        <f>ROUND(N89*T108,2)</f>
        <v>0</v>
      </c>
      <c r="O108" s="357"/>
      <c r="P108" s="357"/>
      <c r="Q108" s="357"/>
      <c r="R108" s="41"/>
      <c r="S108" s="153"/>
      <c r="T108" s="154"/>
      <c r="U108" s="155" t="s">
        <v>46</v>
      </c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7" t="s">
        <v>162</v>
      </c>
      <c r="AZ108" s="156"/>
      <c r="BA108" s="156"/>
      <c r="BB108" s="156"/>
      <c r="BC108" s="156"/>
      <c r="BD108" s="156"/>
      <c r="BE108" s="158">
        <f t="shared" si="0"/>
        <v>0</v>
      </c>
      <c r="BF108" s="158">
        <f t="shared" si="1"/>
        <v>0</v>
      </c>
      <c r="BG108" s="158">
        <f t="shared" si="2"/>
        <v>0</v>
      </c>
      <c r="BH108" s="158">
        <f t="shared" si="3"/>
        <v>0</v>
      </c>
      <c r="BI108" s="158">
        <f t="shared" si="4"/>
        <v>0</v>
      </c>
      <c r="BJ108" s="157" t="s">
        <v>25</v>
      </c>
      <c r="BK108" s="156"/>
      <c r="BL108" s="156"/>
      <c r="BM108" s="156"/>
    </row>
    <row r="109" spans="2:65" s="1" customFormat="1" ht="18" customHeight="1">
      <c r="B109" s="39"/>
      <c r="C109" s="40"/>
      <c r="D109" s="118" t="s">
        <v>167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360">
        <f>ROUND(N89*T109,2)</f>
        <v>0</v>
      </c>
      <c r="O109" s="357"/>
      <c r="P109" s="357"/>
      <c r="Q109" s="357"/>
      <c r="R109" s="41"/>
      <c r="S109" s="153"/>
      <c r="T109" s="159"/>
      <c r="U109" s="160" t="s">
        <v>46</v>
      </c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7" t="s">
        <v>168</v>
      </c>
      <c r="AZ109" s="156"/>
      <c r="BA109" s="156"/>
      <c r="BB109" s="156"/>
      <c r="BC109" s="156"/>
      <c r="BD109" s="156"/>
      <c r="BE109" s="158">
        <f t="shared" si="0"/>
        <v>0</v>
      </c>
      <c r="BF109" s="158">
        <f t="shared" si="1"/>
        <v>0</v>
      </c>
      <c r="BG109" s="158">
        <f t="shared" si="2"/>
        <v>0</v>
      </c>
      <c r="BH109" s="158">
        <f t="shared" si="3"/>
        <v>0</v>
      </c>
      <c r="BI109" s="158">
        <f t="shared" si="4"/>
        <v>0</v>
      </c>
      <c r="BJ109" s="157" t="s">
        <v>25</v>
      </c>
      <c r="BK109" s="156"/>
      <c r="BL109" s="156"/>
      <c r="BM109" s="156"/>
    </row>
    <row r="110" spans="2:65" s="1" customForma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  <c r="T110" s="140"/>
      <c r="U110" s="140"/>
    </row>
    <row r="111" spans="2:65" s="1" customFormat="1" ht="29.25" customHeight="1">
      <c r="B111" s="39"/>
      <c r="C111" s="127" t="s">
        <v>126</v>
      </c>
      <c r="D111" s="128"/>
      <c r="E111" s="128"/>
      <c r="F111" s="128"/>
      <c r="G111" s="128"/>
      <c r="H111" s="128"/>
      <c r="I111" s="128"/>
      <c r="J111" s="128"/>
      <c r="K111" s="128"/>
      <c r="L111" s="361">
        <f>ROUND(SUM(N89+N103),2)</f>
        <v>0</v>
      </c>
      <c r="M111" s="361"/>
      <c r="N111" s="361"/>
      <c r="O111" s="361"/>
      <c r="P111" s="361"/>
      <c r="Q111" s="361"/>
      <c r="R111" s="41"/>
      <c r="T111" s="140"/>
      <c r="U111" s="140"/>
    </row>
    <row r="112" spans="2:65" s="1" customFormat="1" ht="6.9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  <c r="T112" s="140"/>
      <c r="U112" s="140"/>
    </row>
    <row r="116" spans="2:27" s="1" customFormat="1" ht="6.95" customHeight="1"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spans="2:27" s="1" customFormat="1" ht="36.950000000000003" customHeight="1">
      <c r="B117" s="39"/>
      <c r="C117" s="320" t="s">
        <v>169</v>
      </c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  <c r="R117" s="41"/>
    </row>
    <row r="118" spans="2:27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27" s="1" customFormat="1" ht="30" customHeight="1">
      <c r="B119" s="39"/>
      <c r="C119" s="34" t="s">
        <v>19</v>
      </c>
      <c r="D119" s="40"/>
      <c r="E119" s="40"/>
      <c r="F119" s="368" t="str">
        <f>F6</f>
        <v>Členění - OÚ Dětřichov s výměnou výplní otvorů</v>
      </c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40"/>
      <c r="R119" s="41"/>
    </row>
    <row r="120" spans="2:27" ht="30" customHeight="1">
      <c r="B120" s="26"/>
      <c r="C120" s="34" t="s">
        <v>133</v>
      </c>
      <c r="D120" s="30"/>
      <c r="E120" s="30"/>
      <c r="F120" s="368" t="s">
        <v>134</v>
      </c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0"/>
      <c r="R120" s="27"/>
    </row>
    <row r="121" spans="2:27" s="1" customFormat="1" ht="36.950000000000003" customHeight="1">
      <c r="B121" s="39"/>
      <c r="C121" s="73" t="s">
        <v>135</v>
      </c>
      <c r="D121" s="40"/>
      <c r="E121" s="40"/>
      <c r="F121" s="340" t="str">
        <f>F8</f>
        <v>003 - Okna Zateplení objektu OÚ Dětřichov bez kanalizace s úpravou ploch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40"/>
      <c r="R121" s="41"/>
    </row>
    <row r="122" spans="2:27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27" s="1" customFormat="1" ht="18" customHeight="1">
      <c r="B123" s="39"/>
      <c r="C123" s="34" t="s">
        <v>26</v>
      </c>
      <c r="D123" s="40"/>
      <c r="E123" s="40"/>
      <c r="F123" s="32" t="str">
        <f>F10</f>
        <v>Dětřichov, 464 01  Frýdlant</v>
      </c>
      <c r="G123" s="40"/>
      <c r="H123" s="40"/>
      <c r="I123" s="40"/>
      <c r="J123" s="40"/>
      <c r="K123" s="34" t="s">
        <v>28</v>
      </c>
      <c r="L123" s="40"/>
      <c r="M123" s="372" t="str">
        <f>IF(O10="","",O10)</f>
        <v>31. 1. 2017</v>
      </c>
      <c r="N123" s="372"/>
      <c r="O123" s="372"/>
      <c r="P123" s="372"/>
      <c r="Q123" s="40"/>
      <c r="R123" s="41"/>
    </row>
    <row r="124" spans="2:27" s="1" customFormat="1" ht="6.9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27" s="1" customFormat="1" ht="15">
      <c r="B125" s="39"/>
      <c r="C125" s="34" t="s">
        <v>30</v>
      </c>
      <c r="D125" s="40"/>
      <c r="E125" s="40"/>
      <c r="F125" s="32" t="str">
        <f>E13</f>
        <v>Obec Dětřichov</v>
      </c>
      <c r="G125" s="40"/>
      <c r="H125" s="40"/>
      <c r="I125" s="40"/>
      <c r="J125" s="40"/>
      <c r="K125" s="34" t="s">
        <v>36</v>
      </c>
      <c r="L125" s="40"/>
      <c r="M125" s="324" t="str">
        <f>E19</f>
        <v>Ing. Lubomír Mužák</v>
      </c>
      <c r="N125" s="324"/>
      <c r="O125" s="324"/>
      <c r="P125" s="324"/>
      <c r="Q125" s="324"/>
      <c r="R125" s="41"/>
    </row>
    <row r="126" spans="2:27" s="1" customFormat="1" ht="14.45" customHeight="1">
      <c r="B126" s="39"/>
      <c r="C126" s="34" t="s">
        <v>34</v>
      </c>
      <c r="D126" s="40"/>
      <c r="E126" s="40"/>
      <c r="F126" s="32" t="str">
        <f>IF(E16="","",E16)</f>
        <v>Vyplň údaj</v>
      </c>
      <c r="G126" s="40"/>
      <c r="H126" s="40"/>
      <c r="I126" s="40"/>
      <c r="J126" s="40"/>
      <c r="K126" s="34" t="s">
        <v>39</v>
      </c>
      <c r="L126" s="40"/>
      <c r="M126" s="324" t="str">
        <f>E22</f>
        <v xml:space="preserve"> </v>
      </c>
      <c r="N126" s="324"/>
      <c r="O126" s="324"/>
      <c r="P126" s="324"/>
      <c r="Q126" s="324"/>
      <c r="R126" s="41"/>
    </row>
    <row r="127" spans="2:27" s="1" customFormat="1" ht="10.35" customHeight="1"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1"/>
    </row>
    <row r="128" spans="2:27" s="9" customFormat="1" ht="29.25" customHeight="1">
      <c r="B128" s="161"/>
      <c r="C128" s="162" t="s">
        <v>170</v>
      </c>
      <c r="D128" s="163" t="s">
        <v>171</v>
      </c>
      <c r="E128" s="163" t="s">
        <v>63</v>
      </c>
      <c r="F128" s="385" t="s">
        <v>172</v>
      </c>
      <c r="G128" s="385"/>
      <c r="H128" s="385"/>
      <c r="I128" s="385"/>
      <c r="J128" s="163" t="s">
        <v>142</v>
      </c>
      <c r="K128" s="163" t="s">
        <v>173</v>
      </c>
      <c r="L128" s="386" t="s">
        <v>174</v>
      </c>
      <c r="M128" s="386"/>
      <c r="N128" s="385" t="s">
        <v>145</v>
      </c>
      <c r="O128" s="385"/>
      <c r="P128" s="385"/>
      <c r="Q128" s="387"/>
      <c r="R128" s="164"/>
      <c r="T128" s="84" t="s">
        <v>175</v>
      </c>
      <c r="U128" s="85" t="s">
        <v>45</v>
      </c>
      <c r="V128" s="85" t="s">
        <v>176</v>
      </c>
      <c r="W128" s="85" t="s">
        <v>177</v>
      </c>
      <c r="X128" s="85" t="s">
        <v>178</v>
      </c>
      <c r="Y128" s="85" t="s">
        <v>179</v>
      </c>
      <c r="Z128" s="85" t="s">
        <v>180</v>
      </c>
      <c r="AA128" s="86" t="s">
        <v>181</v>
      </c>
    </row>
    <row r="129" spans="2:65" s="1" customFormat="1" ht="29.25" customHeight="1">
      <c r="B129" s="39"/>
      <c r="C129" s="88" t="s">
        <v>137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94">
        <f>BK129</f>
        <v>0</v>
      </c>
      <c r="O129" s="395"/>
      <c r="P129" s="395"/>
      <c r="Q129" s="395"/>
      <c r="R129" s="41"/>
      <c r="T129" s="87"/>
      <c r="U129" s="55"/>
      <c r="V129" s="55"/>
      <c r="W129" s="165">
        <f>W130+W192+W230+W234</f>
        <v>0</v>
      </c>
      <c r="X129" s="55"/>
      <c r="Y129" s="165">
        <f>Y130+Y192+Y230+Y234</f>
        <v>3.5209520699999999</v>
      </c>
      <c r="Z129" s="55"/>
      <c r="AA129" s="166">
        <f>AA130+AA192+AA230+AA234</f>
        <v>4.1178660000000002</v>
      </c>
      <c r="AT129" s="22" t="s">
        <v>80</v>
      </c>
      <c r="AU129" s="22" t="s">
        <v>147</v>
      </c>
      <c r="BK129" s="167">
        <f>BK130+BK192+BK230+BK234</f>
        <v>0</v>
      </c>
    </row>
    <row r="130" spans="2:65" s="10" customFormat="1" ht="37.35" customHeight="1">
      <c r="B130" s="168"/>
      <c r="C130" s="169"/>
      <c r="D130" s="170" t="s">
        <v>148</v>
      </c>
      <c r="E130" s="170"/>
      <c r="F130" s="170"/>
      <c r="G130" s="170"/>
      <c r="H130" s="170"/>
      <c r="I130" s="170"/>
      <c r="J130" s="170"/>
      <c r="K130" s="170"/>
      <c r="L130" s="170"/>
      <c r="M130" s="170"/>
      <c r="N130" s="396">
        <f>BK130</f>
        <v>0</v>
      </c>
      <c r="O130" s="382"/>
      <c r="P130" s="382"/>
      <c r="Q130" s="382"/>
      <c r="R130" s="171"/>
      <c r="T130" s="172"/>
      <c r="U130" s="169"/>
      <c r="V130" s="169"/>
      <c r="W130" s="173">
        <f>W131+W137+W165+W184+W190</f>
        <v>0</v>
      </c>
      <c r="X130" s="169"/>
      <c r="Y130" s="173">
        <f>Y131+Y137+Y165+Y184+Y190</f>
        <v>2.7614873199999996</v>
      </c>
      <c r="Z130" s="169"/>
      <c r="AA130" s="174">
        <f>AA131+AA137+AA165+AA184+AA190</f>
        <v>3.652266</v>
      </c>
      <c r="AR130" s="175" t="s">
        <v>25</v>
      </c>
      <c r="AT130" s="176" t="s">
        <v>80</v>
      </c>
      <c r="AU130" s="176" t="s">
        <v>81</v>
      </c>
      <c r="AY130" s="175" t="s">
        <v>182</v>
      </c>
      <c r="BK130" s="177">
        <f>BK131+BK137+BK165+BK184+BK190</f>
        <v>0</v>
      </c>
    </row>
    <row r="131" spans="2:65" s="10" customFormat="1" ht="19.899999999999999" customHeight="1">
      <c r="B131" s="168"/>
      <c r="C131" s="169"/>
      <c r="D131" s="178" t="s">
        <v>149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397">
        <f>BK131</f>
        <v>0</v>
      </c>
      <c r="O131" s="398"/>
      <c r="P131" s="398"/>
      <c r="Q131" s="398"/>
      <c r="R131" s="171"/>
      <c r="T131" s="172"/>
      <c r="U131" s="169"/>
      <c r="V131" s="169"/>
      <c r="W131" s="173">
        <f>SUM(W132:W136)</f>
        <v>0</v>
      </c>
      <c r="X131" s="169"/>
      <c r="Y131" s="173">
        <f>SUM(Y132:Y136)</f>
        <v>1.0033057999999999</v>
      </c>
      <c r="Z131" s="169"/>
      <c r="AA131" s="174">
        <f>SUM(AA132:AA136)</f>
        <v>0</v>
      </c>
      <c r="AR131" s="175" t="s">
        <v>25</v>
      </c>
      <c r="AT131" s="176" t="s">
        <v>80</v>
      </c>
      <c r="AU131" s="176" t="s">
        <v>25</v>
      </c>
      <c r="AY131" s="175" t="s">
        <v>182</v>
      </c>
      <c r="BK131" s="177">
        <f>SUM(BK132:BK136)</f>
        <v>0</v>
      </c>
    </row>
    <row r="132" spans="2:65" s="1" customFormat="1" ht="31.5" customHeight="1">
      <c r="B132" s="39"/>
      <c r="C132" s="179" t="s">
        <v>25</v>
      </c>
      <c r="D132" s="179" t="s">
        <v>183</v>
      </c>
      <c r="E132" s="180" t="s">
        <v>184</v>
      </c>
      <c r="F132" s="388" t="s">
        <v>185</v>
      </c>
      <c r="G132" s="388"/>
      <c r="H132" s="388"/>
      <c r="I132" s="388"/>
      <c r="J132" s="181" t="s">
        <v>186</v>
      </c>
      <c r="K132" s="182">
        <v>20.923999999999999</v>
      </c>
      <c r="L132" s="389">
        <v>0</v>
      </c>
      <c r="M132" s="390"/>
      <c r="N132" s="391">
        <f>ROUND(L132*K132,2)</f>
        <v>0</v>
      </c>
      <c r="O132" s="391"/>
      <c r="P132" s="391"/>
      <c r="Q132" s="391"/>
      <c r="R132" s="41"/>
      <c r="T132" s="183" t="s">
        <v>23</v>
      </c>
      <c r="U132" s="48" t="s">
        <v>46</v>
      </c>
      <c r="V132" s="40"/>
      <c r="W132" s="184">
        <f>V132*K132</f>
        <v>0</v>
      </c>
      <c r="X132" s="184">
        <v>4.795E-2</v>
      </c>
      <c r="Y132" s="184">
        <f>X132*K132</f>
        <v>1.0033057999999999</v>
      </c>
      <c r="Z132" s="184">
        <v>0</v>
      </c>
      <c r="AA132" s="185">
        <f>Z132*K132</f>
        <v>0</v>
      </c>
      <c r="AR132" s="22" t="s">
        <v>187</v>
      </c>
      <c r="AT132" s="22" t="s">
        <v>183</v>
      </c>
      <c r="AU132" s="22" t="s">
        <v>92</v>
      </c>
      <c r="AY132" s="22" t="s">
        <v>182</v>
      </c>
      <c r="BE132" s="122">
        <f>IF(U132="základní",N132,0)</f>
        <v>0</v>
      </c>
      <c r="BF132" s="122">
        <f>IF(U132="snížená",N132,0)</f>
        <v>0</v>
      </c>
      <c r="BG132" s="122">
        <f>IF(U132="zákl. přenesená",N132,0)</f>
        <v>0</v>
      </c>
      <c r="BH132" s="122">
        <f>IF(U132="sníž. přenesená",N132,0)</f>
        <v>0</v>
      </c>
      <c r="BI132" s="122">
        <f>IF(U132="nulová",N132,0)</f>
        <v>0</v>
      </c>
      <c r="BJ132" s="22" t="s">
        <v>25</v>
      </c>
      <c r="BK132" s="122">
        <f>ROUND(L132*K132,2)</f>
        <v>0</v>
      </c>
      <c r="BL132" s="22" t="s">
        <v>187</v>
      </c>
      <c r="BM132" s="22" t="s">
        <v>188</v>
      </c>
    </row>
    <row r="133" spans="2:65" s="11" customFormat="1" ht="31.5" customHeight="1">
      <c r="B133" s="186"/>
      <c r="C133" s="187"/>
      <c r="D133" s="187"/>
      <c r="E133" s="188" t="s">
        <v>23</v>
      </c>
      <c r="F133" s="392" t="s">
        <v>189</v>
      </c>
      <c r="G133" s="393"/>
      <c r="H133" s="393"/>
      <c r="I133" s="393"/>
      <c r="J133" s="187"/>
      <c r="K133" s="189" t="s">
        <v>23</v>
      </c>
      <c r="L133" s="187"/>
      <c r="M133" s="187"/>
      <c r="N133" s="187"/>
      <c r="O133" s="187"/>
      <c r="P133" s="187"/>
      <c r="Q133" s="187"/>
      <c r="R133" s="190"/>
      <c r="T133" s="191"/>
      <c r="U133" s="187"/>
      <c r="V133" s="187"/>
      <c r="W133" s="187"/>
      <c r="X133" s="187"/>
      <c r="Y133" s="187"/>
      <c r="Z133" s="187"/>
      <c r="AA133" s="192"/>
      <c r="AT133" s="193" t="s">
        <v>190</v>
      </c>
      <c r="AU133" s="193" t="s">
        <v>92</v>
      </c>
      <c r="AV133" s="11" t="s">
        <v>25</v>
      </c>
      <c r="AW133" s="11" t="s">
        <v>38</v>
      </c>
      <c r="AX133" s="11" t="s">
        <v>81</v>
      </c>
      <c r="AY133" s="193" t="s">
        <v>182</v>
      </c>
    </row>
    <row r="134" spans="2:65" s="12" customFormat="1" ht="22.5" customHeight="1">
      <c r="B134" s="194"/>
      <c r="C134" s="195"/>
      <c r="D134" s="195"/>
      <c r="E134" s="196" t="s">
        <v>23</v>
      </c>
      <c r="F134" s="399" t="s">
        <v>191</v>
      </c>
      <c r="G134" s="400"/>
      <c r="H134" s="400"/>
      <c r="I134" s="400"/>
      <c r="J134" s="195"/>
      <c r="K134" s="197">
        <v>19.404</v>
      </c>
      <c r="L134" s="195"/>
      <c r="M134" s="195"/>
      <c r="N134" s="195"/>
      <c r="O134" s="195"/>
      <c r="P134" s="195"/>
      <c r="Q134" s="195"/>
      <c r="R134" s="198"/>
      <c r="T134" s="199"/>
      <c r="U134" s="195"/>
      <c r="V134" s="195"/>
      <c r="W134" s="195"/>
      <c r="X134" s="195"/>
      <c r="Y134" s="195"/>
      <c r="Z134" s="195"/>
      <c r="AA134" s="200"/>
      <c r="AT134" s="201" t="s">
        <v>190</v>
      </c>
      <c r="AU134" s="201" t="s">
        <v>92</v>
      </c>
      <c r="AV134" s="12" t="s">
        <v>92</v>
      </c>
      <c r="AW134" s="12" t="s">
        <v>38</v>
      </c>
      <c r="AX134" s="12" t="s">
        <v>81</v>
      </c>
      <c r="AY134" s="201" t="s">
        <v>182</v>
      </c>
    </row>
    <row r="135" spans="2:65" s="12" customFormat="1" ht="22.5" customHeight="1">
      <c r="B135" s="194"/>
      <c r="C135" s="195"/>
      <c r="D135" s="195"/>
      <c r="E135" s="196" t="s">
        <v>23</v>
      </c>
      <c r="F135" s="399" t="s">
        <v>192</v>
      </c>
      <c r="G135" s="400"/>
      <c r="H135" s="400"/>
      <c r="I135" s="400"/>
      <c r="J135" s="195"/>
      <c r="K135" s="197">
        <v>1.52</v>
      </c>
      <c r="L135" s="195"/>
      <c r="M135" s="195"/>
      <c r="N135" s="195"/>
      <c r="O135" s="195"/>
      <c r="P135" s="195"/>
      <c r="Q135" s="195"/>
      <c r="R135" s="198"/>
      <c r="T135" s="199"/>
      <c r="U135" s="195"/>
      <c r="V135" s="195"/>
      <c r="W135" s="195"/>
      <c r="X135" s="195"/>
      <c r="Y135" s="195"/>
      <c r="Z135" s="195"/>
      <c r="AA135" s="200"/>
      <c r="AT135" s="201" t="s">
        <v>190</v>
      </c>
      <c r="AU135" s="201" t="s">
        <v>92</v>
      </c>
      <c r="AV135" s="12" t="s">
        <v>92</v>
      </c>
      <c r="AW135" s="12" t="s">
        <v>38</v>
      </c>
      <c r="AX135" s="12" t="s">
        <v>81</v>
      </c>
      <c r="AY135" s="201" t="s">
        <v>182</v>
      </c>
    </row>
    <row r="136" spans="2:65" s="13" customFormat="1" ht="22.5" customHeight="1">
      <c r="B136" s="202"/>
      <c r="C136" s="203"/>
      <c r="D136" s="203"/>
      <c r="E136" s="204" t="s">
        <v>23</v>
      </c>
      <c r="F136" s="401" t="s">
        <v>193</v>
      </c>
      <c r="G136" s="402"/>
      <c r="H136" s="402"/>
      <c r="I136" s="402"/>
      <c r="J136" s="203"/>
      <c r="K136" s="205">
        <v>20.923999999999999</v>
      </c>
      <c r="L136" s="203"/>
      <c r="M136" s="203"/>
      <c r="N136" s="203"/>
      <c r="O136" s="203"/>
      <c r="P136" s="203"/>
      <c r="Q136" s="203"/>
      <c r="R136" s="206"/>
      <c r="T136" s="207"/>
      <c r="U136" s="203"/>
      <c r="V136" s="203"/>
      <c r="W136" s="203"/>
      <c r="X136" s="203"/>
      <c r="Y136" s="203"/>
      <c r="Z136" s="203"/>
      <c r="AA136" s="208"/>
      <c r="AT136" s="209" t="s">
        <v>190</v>
      </c>
      <c r="AU136" s="209" t="s">
        <v>92</v>
      </c>
      <c r="AV136" s="13" t="s">
        <v>187</v>
      </c>
      <c r="AW136" s="13" t="s">
        <v>38</v>
      </c>
      <c r="AX136" s="13" t="s">
        <v>25</v>
      </c>
      <c r="AY136" s="209" t="s">
        <v>182</v>
      </c>
    </row>
    <row r="137" spans="2:65" s="10" customFormat="1" ht="29.85" customHeight="1">
      <c r="B137" s="168"/>
      <c r="C137" s="169"/>
      <c r="D137" s="178" t="s">
        <v>150</v>
      </c>
      <c r="E137" s="178"/>
      <c r="F137" s="178"/>
      <c r="G137" s="178"/>
      <c r="H137" s="178"/>
      <c r="I137" s="178"/>
      <c r="J137" s="178"/>
      <c r="K137" s="178"/>
      <c r="L137" s="178"/>
      <c r="M137" s="178"/>
      <c r="N137" s="397">
        <f>BK137</f>
        <v>0</v>
      </c>
      <c r="O137" s="398"/>
      <c r="P137" s="398"/>
      <c r="Q137" s="398"/>
      <c r="R137" s="171"/>
      <c r="T137" s="172"/>
      <c r="U137" s="169"/>
      <c r="V137" s="169"/>
      <c r="W137" s="173">
        <f>SUM(W138:W164)</f>
        <v>0</v>
      </c>
      <c r="X137" s="169"/>
      <c r="Y137" s="173">
        <f>SUM(Y138:Y164)</f>
        <v>1.7581815199999999</v>
      </c>
      <c r="Z137" s="169"/>
      <c r="AA137" s="174">
        <f>SUM(AA138:AA164)</f>
        <v>0</v>
      </c>
      <c r="AR137" s="175" t="s">
        <v>25</v>
      </c>
      <c r="AT137" s="176" t="s">
        <v>80</v>
      </c>
      <c r="AU137" s="176" t="s">
        <v>25</v>
      </c>
      <c r="AY137" s="175" t="s">
        <v>182</v>
      </c>
      <c r="BK137" s="177">
        <f>SUM(BK138:BK164)</f>
        <v>0</v>
      </c>
    </row>
    <row r="138" spans="2:65" s="1" customFormat="1" ht="31.5" customHeight="1">
      <c r="B138" s="39"/>
      <c r="C138" s="179" t="s">
        <v>92</v>
      </c>
      <c r="D138" s="179" t="s">
        <v>183</v>
      </c>
      <c r="E138" s="180" t="s">
        <v>194</v>
      </c>
      <c r="F138" s="388" t="s">
        <v>195</v>
      </c>
      <c r="G138" s="388"/>
      <c r="H138" s="388"/>
      <c r="I138" s="388"/>
      <c r="J138" s="181" t="s">
        <v>186</v>
      </c>
      <c r="K138" s="182">
        <v>26.684000000000001</v>
      </c>
      <c r="L138" s="389">
        <v>0</v>
      </c>
      <c r="M138" s="390"/>
      <c r="N138" s="391">
        <f>ROUND(L138*K138,2)</f>
        <v>0</v>
      </c>
      <c r="O138" s="391"/>
      <c r="P138" s="391"/>
      <c r="Q138" s="391"/>
      <c r="R138" s="41"/>
      <c r="T138" s="183" t="s">
        <v>23</v>
      </c>
      <c r="U138" s="48" t="s">
        <v>46</v>
      </c>
      <c r="V138" s="40"/>
      <c r="W138" s="184">
        <f>V138*K138</f>
        <v>0</v>
      </c>
      <c r="X138" s="184">
        <v>3.3579999999999999E-2</v>
      </c>
      <c r="Y138" s="184">
        <f>X138*K138</f>
        <v>0.89604872000000002</v>
      </c>
      <c r="Z138" s="184">
        <v>0</v>
      </c>
      <c r="AA138" s="185">
        <f>Z138*K138</f>
        <v>0</v>
      </c>
      <c r="AR138" s="22" t="s">
        <v>187</v>
      </c>
      <c r="AT138" s="22" t="s">
        <v>183</v>
      </c>
      <c r="AU138" s="22" t="s">
        <v>92</v>
      </c>
      <c r="AY138" s="22" t="s">
        <v>182</v>
      </c>
      <c r="BE138" s="122">
        <f>IF(U138="základní",N138,0)</f>
        <v>0</v>
      </c>
      <c r="BF138" s="122">
        <f>IF(U138="snížená",N138,0)</f>
        <v>0</v>
      </c>
      <c r="BG138" s="122">
        <f>IF(U138="zákl. přenesená",N138,0)</f>
        <v>0</v>
      </c>
      <c r="BH138" s="122">
        <f>IF(U138="sníž. přenesená",N138,0)</f>
        <v>0</v>
      </c>
      <c r="BI138" s="122">
        <f>IF(U138="nulová",N138,0)</f>
        <v>0</v>
      </c>
      <c r="BJ138" s="22" t="s">
        <v>25</v>
      </c>
      <c r="BK138" s="122">
        <f>ROUND(L138*K138,2)</f>
        <v>0</v>
      </c>
      <c r="BL138" s="22" t="s">
        <v>187</v>
      </c>
      <c r="BM138" s="22" t="s">
        <v>196</v>
      </c>
    </row>
    <row r="139" spans="2:65" s="11" customFormat="1" ht="31.5" customHeight="1">
      <c r="B139" s="186"/>
      <c r="C139" s="187"/>
      <c r="D139" s="187"/>
      <c r="E139" s="188" t="s">
        <v>23</v>
      </c>
      <c r="F139" s="392" t="s">
        <v>197</v>
      </c>
      <c r="G139" s="393"/>
      <c r="H139" s="393"/>
      <c r="I139" s="393"/>
      <c r="J139" s="187"/>
      <c r="K139" s="189" t="s">
        <v>23</v>
      </c>
      <c r="L139" s="187"/>
      <c r="M139" s="187"/>
      <c r="N139" s="187"/>
      <c r="O139" s="187"/>
      <c r="P139" s="187"/>
      <c r="Q139" s="187"/>
      <c r="R139" s="190"/>
      <c r="T139" s="191"/>
      <c r="U139" s="187"/>
      <c r="V139" s="187"/>
      <c r="W139" s="187"/>
      <c r="X139" s="187"/>
      <c r="Y139" s="187"/>
      <c r="Z139" s="187"/>
      <c r="AA139" s="192"/>
      <c r="AT139" s="193" t="s">
        <v>190</v>
      </c>
      <c r="AU139" s="193" t="s">
        <v>92</v>
      </c>
      <c r="AV139" s="11" t="s">
        <v>25</v>
      </c>
      <c r="AW139" s="11" t="s">
        <v>38</v>
      </c>
      <c r="AX139" s="11" t="s">
        <v>81</v>
      </c>
      <c r="AY139" s="193" t="s">
        <v>182</v>
      </c>
    </row>
    <row r="140" spans="2:65" s="12" customFormat="1" ht="22.5" customHeight="1">
      <c r="B140" s="194"/>
      <c r="C140" s="195"/>
      <c r="D140" s="195"/>
      <c r="E140" s="196" t="s">
        <v>23</v>
      </c>
      <c r="F140" s="399" t="s">
        <v>198</v>
      </c>
      <c r="G140" s="400"/>
      <c r="H140" s="400"/>
      <c r="I140" s="400"/>
      <c r="J140" s="195"/>
      <c r="K140" s="197">
        <v>24.024000000000001</v>
      </c>
      <c r="L140" s="195"/>
      <c r="M140" s="195"/>
      <c r="N140" s="195"/>
      <c r="O140" s="195"/>
      <c r="P140" s="195"/>
      <c r="Q140" s="195"/>
      <c r="R140" s="198"/>
      <c r="T140" s="199"/>
      <c r="U140" s="195"/>
      <c r="V140" s="195"/>
      <c r="W140" s="195"/>
      <c r="X140" s="195"/>
      <c r="Y140" s="195"/>
      <c r="Z140" s="195"/>
      <c r="AA140" s="200"/>
      <c r="AT140" s="201" t="s">
        <v>190</v>
      </c>
      <c r="AU140" s="201" t="s">
        <v>92</v>
      </c>
      <c r="AV140" s="12" t="s">
        <v>92</v>
      </c>
      <c r="AW140" s="12" t="s">
        <v>38</v>
      </c>
      <c r="AX140" s="12" t="s">
        <v>81</v>
      </c>
      <c r="AY140" s="201" t="s">
        <v>182</v>
      </c>
    </row>
    <row r="141" spans="2:65" s="12" customFormat="1" ht="22.5" customHeight="1">
      <c r="B141" s="194"/>
      <c r="C141" s="195"/>
      <c r="D141" s="195"/>
      <c r="E141" s="196" t="s">
        <v>23</v>
      </c>
      <c r="F141" s="399" t="s">
        <v>199</v>
      </c>
      <c r="G141" s="400"/>
      <c r="H141" s="400"/>
      <c r="I141" s="400"/>
      <c r="J141" s="195"/>
      <c r="K141" s="197">
        <v>2.66</v>
      </c>
      <c r="L141" s="195"/>
      <c r="M141" s="195"/>
      <c r="N141" s="195"/>
      <c r="O141" s="195"/>
      <c r="P141" s="195"/>
      <c r="Q141" s="195"/>
      <c r="R141" s="198"/>
      <c r="T141" s="199"/>
      <c r="U141" s="195"/>
      <c r="V141" s="195"/>
      <c r="W141" s="195"/>
      <c r="X141" s="195"/>
      <c r="Y141" s="195"/>
      <c r="Z141" s="195"/>
      <c r="AA141" s="200"/>
      <c r="AT141" s="201" t="s">
        <v>190</v>
      </c>
      <c r="AU141" s="201" t="s">
        <v>92</v>
      </c>
      <c r="AV141" s="12" t="s">
        <v>92</v>
      </c>
      <c r="AW141" s="12" t="s">
        <v>38</v>
      </c>
      <c r="AX141" s="12" t="s">
        <v>81</v>
      </c>
      <c r="AY141" s="201" t="s">
        <v>182</v>
      </c>
    </row>
    <row r="142" spans="2:65" s="13" customFormat="1" ht="22.5" customHeight="1">
      <c r="B142" s="202"/>
      <c r="C142" s="203"/>
      <c r="D142" s="203"/>
      <c r="E142" s="204" t="s">
        <v>23</v>
      </c>
      <c r="F142" s="401" t="s">
        <v>193</v>
      </c>
      <c r="G142" s="402"/>
      <c r="H142" s="402"/>
      <c r="I142" s="402"/>
      <c r="J142" s="203"/>
      <c r="K142" s="205">
        <v>26.684000000000001</v>
      </c>
      <c r="L142" s="203"/>
      <c r="M142" s="203"/>
      <c r="N142" s="203"/>
      <c r="O142" s="203"/>
      <c r="P142" s="203"/>
      <c r="Q142" s="203"/>
      <c r="R142" s="206"/>
      <c r="T142" s="207"/>
      <c r="U142" s="203"/>
      <c r="V142" s="203"/>
      <c r="W142" s="203"/>
      <c r="X142" s="203"/>
      <c r="Y142" s="203"/>
      <c r="Z142" s="203"/>
      <c r="AA142" s="208"/>
      <c r="AT142" s="209" t="s">
        <v>190</v>
      </c>
      <c r="AU142" s="209" t="s">
        <v>92</v>
      </c>
      <c r="AV142" s="13" t="s">
        <v>187</v>
      </c>
      <c r="AW142" s="13" t="s">
        <v>38</v>
      </c>
      <c r="AX142" s="13" t="s">
        <v>25</v>
      </c>
      <c r="AY142" s="209" t="s">
        <v>182</v>
      </c>
    </row>
    <row r="143" spans="2:65" s="1" customFormat="1" ht="31.5" customHeight="1">
      <c r="B143" s="39"/>
      <c r="C143" s="179" t="s">
        <v>200</v>
      </c>
      <c r="D143" s="179" t="s">
        <v>183</v>
      </c>
      <c r="E143" s="180" t="s">
        <v>201</v>
      </c>
      <c r="F143" s="388" t="s">
        <v>202</v>
      </c>
      <c r="G143" s="388"/>
      <c r="H143" s="388"/>
      <c r="I143" s="388"/>
      <c r="J143" s="181" t="s">
        <v>203</v>
      </c>
      <c r="K143" s="182">
        <v>140.47999999999999</v>
      </c>
      <c r="L143" s="389">
        <v>0</v>
      </c>
      <c r="M143" s="390"/>
      <c r="N143" s="391">
        <f>ROUND(L143*K143,2)</f>
        <v>0</v>
      </c>
      <c r="O143" s="391"/>
      <c r="P143" s="391"/>
      <c r="Q143" s="391"/>
      <c r="R143" s="41"/>
      <c r="T143" s="183" t="s">
        <v>23</v>
      </c>
      <c r="U143" s="48" t="s">
        <v>46</v>
      </c>
      <c r="V143" s="40"/>
      <c r="W143" s="184">
        <f>V143*K143</f>
        <v>0</v>
      </c>
      <c r="X143" s="184">
        <v>1.5E-3</v>
      </c>
      <c r="Y143" s="184">
        <f>X143*K143</f>
        <v>0.21071999999999999</v>
      </c>
      <c r="Z143" s="184">
        <v>0</v>
      </c>
      <c r="AA143" s="185">
        <f>Z143*K143</f>
        <v>0</v>
      </c>
      <c r="AR143" s="22" t="s">
        <v>187</v>
      </c>
      <c r="AT143" s="22" t="s">
        <v>183</v>
      </c>
      <c r="AU143" s="22" t="s">
        <v>92</v>
      </c>
      <c r="AY143" s="22" t="s">
        <v>182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25</v>
      </c>
      <c r="BK143" s="122">
        <f>ROUND(L143*K143,2)</f>
        <v>0</v>
      </c>
      <c r="BL143" s="22" t="s">
        <v>187</v>
      </c>
      <c r="BM143" s="22" t="s">
        <v>204</v>
      </c>
    </row>
    <row r="144" spans="2:65" s="11" customFormat="1" ht="22.5" customHeight="1">
      <c r="B144" s="186"/>
      <c r="C144" s="187"/>
      <c r="D144" s="187"/>
      <c r="E144" s="188" t="s">
        <v>23</v>
      </c>
      <c r="F144" s="392" t="s">
        <v>205</v>
      </c>
      <c r="G144" s="393"/>
      <c r="H144" s="393"/>
      <c r="I144" s="393"/>
      <c r="J144" s="187"/>
      <c r="K144" s="189" t="s">
        <v>23</v>
      </c>
      <c r="L144" s="187"/>
      <c r="M144" s="187"/>
      <c r="N144" s="187"/>
      <c r="O144" s="187"/>
      <c r="P144" s="187"/>
      <c r="Q144" s="187"/>
      <c r="R144" s="190"/>
      <c r="T144" s="191"/>
      <c r="U144" s="187"/>
      <c r="V144" s="187"/>
      <c r="W144" s="187"/>
      <c r="X144" s="187"/>
      <c r="Y144" s="187"/>
      <c r="Z144" s="187"/>
      <c r="AA144" s="192"/>
      <c r="AT144" s="193" t="s">
        <v>190</v>
      </c>
      <c r="AU144" s="193" t="s">
        <v>92</v>
      </c>
      <c r="AV144" s="11" t="s">
        <v>25</v>
      </c>
      <c r="AW144" s="11" t="s">
        <v>38</v>
      </c>
      <c r="AX144" s="11" t="s">
        <v>81</v>
      </c>
      <c r="AY144" s="193" t="s">
        <v>182</v>
      </c>
    </row>
    <row r="145" spans="2:65" s="12" customFormat="1" ht="22.5" customHeight="1">
      <c r="B145" s="194"/>
      <c r="C145" s="195"/>
      <c r="D145" s="195"/>
      <c r="E145" s="196" t="s">
        <v>23</v>
      </c>
      <c r="F145" s="399" t="s">
        <v>206</v>
      </c>
      <c r="G145" s="400"/>
      <c r="H145" s="400"/>
      <c r="I145" s="400"/>
      <c r="J145" s="195"/>
      <c r="K145" s="197">
        <v>98.64</v>
      </c>
      <c r="L145" s="195"/>
      <c r="M145" s="195"/>
      <c r="N145" s="195"/>
      <c r="O145" s="195"/>
      <c r="P145" s="195"/>
      <c r="Q145" s="195"/>
      <c r="R145" s="198"/>
      <c r="T145" s="199"/>
      <c r="U145" s="195"/>
      <c r="V145" s="195"/>
      <c r="W145" s="195"/>
      <c r="X145" s="195"/>
      <c r="Y145" s="195"/>
      <c r="Z145" s="195"/>
      <c r="AA145" s="200"/>
      <c r="AT145" s="201" t="s">
        <v>190</v>
      </c>
      <c r="AU145" s="201" t="s">
        <v>92</v>
      </c>
      <c r="AV145" s="12" t="s">
        <v>92</v>
      </c>
      <c r="AW145" s="12" t="s">
        <v>38</v>
      </c>
      <c r="AX145" s="12" t="s">
        <v>81</v>
      </c>
      <c r="AY145" s="201" t="s">
        <v>182</v>
      </c>
    </row>
    <row r="146" spans="2:65" s="11" customFormat="1" ht="22.5" customHeight="1">
      <c r="B146" s="186"/>
      <c r="C146" s="187"/>
      <c r="D146" s="187"/>
      <c r="E146" s="188" t="s">
        <v>23</v>
      </c>
      <c r="F146" s="403" t="s">
        <v>207</v>
      </c>
      <c r="G146" s="404"/>
      <c r="H146" s="404"/>
      <c r="I146" s="404"/>
      <c r="J146" s="187"/>
      <c r="K146" s="189" t="s">
        <v>23</v>
      </c>
      <c r="L146" s="187"/>
      <c r="M146" s="187"/>
      <c r="N146" s="187"/>
      <c r="O146" s="187"/>
      <c r="P146" s="187"/>
      <c r="Q146" s="187"/>
      <c r="R146" s="190"/>
      <c r="T146" s="191"/>
      <c r="U146" s="187"/>
      <c r="V146" s="187"/>
      <c r="W146" s="187"/>
      <c r="X146" s="187"/>
      <c r="Y146" s="187"/>
      <c r="Z146" s="187"/>
      <c r="AA146" s="192"/>
      <c r="AT146" s="193" t="s">
        <v>190</v>
      </c>
      <c r="AU146" s="193" t="s">
        <v>92</v>
      </c>
      <c r="AV146" s="11" t="s">
        <v>25</v>
      </c>
      <c r="AW146" s="11" t="s">
        <v>38</v>
      </c>
      <c r="AX146" s="11" t="s">
        <v>81</v>
      </c>
      <c r="AY146" s="193" t="s">
        <v>182</v>
      </c>
    </row>
    <row r="147" spans="2:65" s="12" customFormat="1" ht="22.5" customHeight="1">
      <c r="B147" s="194"/>
      <c r="C147" s="195"/>
      <c r="D147" s="195"/>
      <c r="E147" s="196" t="s">
        <v>23</v>
      </c>
      <c r="F147" s="399" t="s">
        <v>208</v>
      </c>
      <c r="G147" s="400"/>
      <c r="H147" s="400"/>
      <c r="I147" s="400"/>
      <c r="J147" s="195"/>
      <c r="K147" s="197">
        <v>17.11</v>
      </c>
      <c r="L147" s="195"/>
      <c r="M147" s="195"/>
      <c r="N147" s="195"/>
      <c r="O147" s="195"/>
      <c r="P147" s="195"/>
      <c r="Q147" s="195"/>
      <c r="R147" s="198"/>
      <c r="T147" s="199"/>
      <c r="U147" s="195"/>
      <c r="V147" s="195"/>
      <c r="W147" s="195"/>
      <c r="X147" s="195"/>
      <c r="Y147" s="195"/>
      <c r="Z147" s="195"/>
      <c r="AA147" s="200"/>
      <c r="AT147" s="201" t="s">
        <v>190</v>
      </c>
      <c r="AU147" s="201" t="s">
        <v>92</v>
      </c>
      <c r="AV147" s="12" t="s">
        <v>92</v>
      </c>
      <c r="AW147" s="12" t="s">
        <v>38</v>
      </c>
      <c r="AX147" s="12" t="s">
        <v>81</v>
      </c>
      <c r="AY147" s="201" t="s">
        <v>182</v>
      </c>
    </row>
    <row r="148" spans="2:65" s="11" customFormat="1" ht="22.5" customHeight="1">
      <c r="B148" s="186"/>
      <c r="C148" s="187"/>
      <c r="D148" s="187"/>
      <c r="E148" s="188" t="s">
        <v>23</v>
      </c>
      <c r="F148" s="403" t="s">
        <v>209</v>
      </c>
      <c r="G148" s="404"/>
      <c r="H148" s="404"/>
      <c r="I148" s="404"/>
      <c r="J148" s="187"/>
      <c r="K148" s="189" t="s">
        <v>23</v>
      </c>
      <c r="L148" s="187"/>
      <c r="M148" s="187"/>
      <c r="N148" s="187"/>
      <c r="O148" s="187"/>
      <c r="P148" s="187"/>
      <c r="Q148" s="187"/>
      <c r="R148" s="190"/>
      <c r="T148" s="191"/>
      <c r="U148" s="187"/>
      <c r="V148" s="187"/>
      <c r="W148" s="187"/>
      <c r="X148" s="187"/>
      <c r="Y148" s="187"/>
      <c r="Z148" s="187"/>
      <c r="AA148" s="192"/>
      <c r="AT148" s="193" t="s">
        <v>190</v>
      </c>
      <c r="AU148" s="193" t="s">
        <v>92</v>
      </c>
      <c r="AV148" s="11" t="s">
        <v>25</v>
      </c>
      <c r="AW148" s="11" t="s">
        <v>38</v>
      </c>
      <c r="AX148" s="11" t="s">
        <v>81</v>
      </c>
      <c r="AY148" s="193" t="s">
        <v>182</v>
      </c>
    </row>
    <row r="149" spans="2:65" s="12" customFormat="1" ht="22.5" customHeight="1">
      <c r="B149" s="194"/>
      <c r="C149" s="195"/>
      <c r="D149" s="195"/>
      <c r="E149" s="196" t="s">
        <v>23</v>
      </c>
      <c r="F149" s="399" t="s">
        <v>210</v>
      </c>
      <c r="G149" s="400"/>
      <c r="H149" s="400"/>
      <c r="I149" s="400"/>
      <c r="J149" s="195"/>
      <c r="K149" s="197">
        <v>7.75</v>
      </c>
      <c r="L149" s="195"/>
      <c r="M149" s="195"/>
      <c r="N149" s="195"/>
      <c r="O149" s="195"/>
      <c r="P149" s="195"/>
      <c r="Q149" s="195"/>
      <c r="R149" s="198"/>
      <c r="T149" s="199"/>
      <c r="U149" s="195"/>
      <c r="V149" s="195"/>
      <c r="W149" s="195"/>
      <c r="X149" s="195"/>
      <c r="Y149" s="195"/>
      <c r="Z149" s="195"/>
      <c r="AA149" s="200"/>
      <c r="AT149" s="201" t="s">
        <v>190</v>
      </c>
      <c r="AU149" s="201" t="s">
        <v>92</v>
      </c>
      <c r="AV149" s="12" t="s">
        <v>92</v>
      </c>
      <c r="AW149" s="12" t="s">
        <v>38</v>
      </c>
      <c r="AX149" s="12" t="s">
        <v>81</v>
      </c>
      <c r="AY149" s="201" t="s">
        <v>182</v>
      </c>
    </row>
    <row r="150" spans="2:65" s="11" customFormat="1" ht="22.5" customHeight="1">
      <c r="B150" s="186"/>
      <c r="C150" s="187"/>
      <c r="D150" s="187"/>
      <c r="E150" s="188" t="s">
        <v>23</v>
      </c>
      <c r="F150" s="403" t="s">
        <v>211</v>
      </c>
      <c r="G150" s="404"/>
      <c r="H150" s="404"/>
      <c r="I150" s="404"/>
      <c r="J150" s="187"/>
      <c r="K150" s="189" t="s">
        <v>23</v>
      </c>
      <c r="L150" s="187"/>
      <c r="M150" s="187"/>
      <c r="N150" s="187"/>
      <c r="O150" s="187"/>
      <c r="P150" s="187"/>
      <c r="Q150" s="187"/>
      <c r="R150" s="190"/>
      <c r="T150" s="191"/>
      <c r="U150" s="187"/>
      <c r="V150" s="187"/>
      <c r="W150" s="187"/>
      <c r="X150" s="187"/>
      <c r="Y150" s="187"/>
      <c r="Z150" s="187"/>
      <c r="AA150" s="192"/>
      <c r="AT150" s="193" t="s">
        <v>190</v>
      </c>
      <c r="AU150" s="193" t="s">
        <v>92</v>
      </c>
      <c r="AV150" s="11" t="s">
        <v>25</v>
      </c>
      <c r="AW150" s="11" t="s">
        <v>38</v>
      </c>
      <c r="AX150" s="11" t="s">
        <v>81</v>
      </c>
      <c r="AY150" s="193" t="s">
        <v>182</v>
      </c>
    </row>
    <row r="151" spans="2:65" s="12" customFormat="1" ht="22.5" customHeight="1">
      <c r="B151" s="194"/>
      <c r="C151" s="195"/>
      <c r="D151" s="195"/>
      <c r="E151" s="196" t="s">
        <v>23</v>
      </c>
      <c r="F151" s="399" t="s">
        <v>212</v>
      </c>
      <c r="G151" s="400"/>
      <c r="H151" s="400"/>
      <c r="I151" s="400"/>
      <c r="J151" s="195"/>
      <c r="K151" s="197">
        <v>7.84</v>
      </c>
      <c r="L151" s="195"/>
      <c r="M151" s="195"/>
      <c r="N151" s="195"/>
      <c r="O151" s="195"/>
      <c r="P151" s="195"/>
      <c r="Q151" s="195"/>
      <c r="R151" s="198"/>
      <c r="T151" s="199"/>
      <c r="U151" s="195"/>
      <c r="V151" s="195"/>
      <c r="W151" s="195"/>
      <c r="X151" s="195"/>
      <c r="Y151" s="195"/>
      <c r="Z151" s="195"/>
      <c r="AA151" s="200"/>
      <c r="AT151" s="201" t="s">
        <v>190</v>
      </c>
      <c r="AU151" s="201" t="s">
        <v>92</v>
      </c>
      <c r="AV151" s="12" t="s">
        <v>92</v>
      </c>
      <c r="AW151" s="12" t="s">
        <v>38</v>
      </c>
      <c r="AX151" s="12" t="s">
        <v>81</v>
      </c>
      <c r="AY151" s="201" t="s">
        <v>182</v>
      </c>
    </row>
    <row r="152" spans="2:65" s="11" customFormat="1" ht="22.5" customHeight="1">
      <c r="B152" s="186"/>
      <c r="C152" s="187"/>
      <c r="D152" s="187"/>
      <c r="E152" s="188" t="s">
        <v>23</v>
      </c>
      <c r="F152" s="403" t="s">
        <v>213</v>
      </c>
      <c r="G152" s="404"/>
      <c r="H152" s="404"/>
      <c r="I152" s="404"/>
      <c r="J152" s="187"/>
      <c r="K152" s="189" t="s">
        <v>23</v>
      </c>
      <c r="L152" s="187"/>
      <c r="M152" s="187"/>
      <c r="N152" s="187"/>
      <c r="O152" s="187"/>
      <c r="P152" s="187"/>
      <c r="Q152" s="187"/>
      <c r="R152" s="190"/>
      <c r="T152" s="191"/>
      <c r="U152" s="187"/>
      <c r="V152" s="187"/>
      <c r="W152" s="187"/>
      <c r="X152" s="187"/>
      <c r="Y152" s="187"/>
      <c r="Z152" s="187"/>
      <c r="AA152" s="192"/>
      <c r="AT152" s="193" t="s">
        <v>190</v>
      </c>
      <c r="AU152" s="193" t="s">
        <v>92</v>
      </c>
      <c r="AV152" s="11" t="s">
        <v>25</v>
      </c>
      <c r="AW152" s="11" t="s">
        <v>38</v>
      </c>
      <c r="AX152" s="11" t="s">
        <v>81</v>
      </c>
      <c r="AY152" s="193" t="s">
        <v>182</v>
      </c>
    </row>
    <row r="153" spans="2:65" s="12" customFormat="1" ht="22.5" customHeight="1">
      <c r="B153" s="194"/>
      <c r="C153" s="195"/>
      <c r="D153" s="195"/>
      <c r="E153" s="196" t="s">
        <v>23</v>
      </c>
      <c r="F153" s="399" t="s">
        <v>214</v>
      </c>
      <c r="G153" s="400"/>
      <c r="H153" s="400"/>
      <c r="I153" s="400"/>
      <c r="J153" s="195"/>
      <c r="K153" s="197">
        <v>4.5999999999999996</v>
      </c>
      <c r="L153" s="195"/>
      <c r="M153" s="195"/>
      <c r="N153" s="195"/>
      <c r="O153" s="195"/>
      <c r="P153" s="195"/>
      <c r="Q153" s="195"/>
      <c r="R153" s="198"/>
      <c r="T153" s="199"/>
      <c r="U153" s="195"/>
      <c r="V153" s="195"/>
      <c r="W153" s="195"/>
      <c r="X153" s="195"/>
      <c r="Y153" s="195"/>
      <c r="Z153" s="195"/>
      <c r="AA153" s="200"/>
      <c r="AT153" s="201" t="s">
        <v>190</v>
      </c>
      <c r="AU153" s="201" t="s">
        <v>92</v>
      </c>
      <c r="AV153" s="12" t="s">
        <v>92</v>
      </c>
      <c r="AW153" s="12" t="s">
        <v>38</v>
      </c>
      <c r="AX153" s="12" t="s">
        <v>81</v>
      </c>
      <c r="AY153" s="201" t="s">
        <v>182</v>
      </c>
    </row>
    <row r="154" spans="2:65" s="11" customFormat="1" ht="22.5" customHeight="1">
      <c r="B154" s="186"/>
      <c r="C154" s="187"/>
      <c r="D154" s="187"/>
      <c r="E154" s="188" t="s">
        <v>23</v>
      </c>
      <c r="F154" s="403" t="s">
        <v>215</v>
      </c>
      <c r="G154" s="404"/>
      <c r="H154" s="404"/>
      <c r="I154" s="404"/>
      <c r="J154" s="187"/>
      <c r="K154" s="189" t="s">
        <v>23</v>
      </c>
      <c r="L154" s="187"/>
      <c r="M154" s="187"/>
      <c r="N154" s="187"/>
      <c r="O154" s="187"/>
      <c r="P154" s="187"/>
      <c r="Q154" s="187"/>
      <c r="R154" s="190"/>
      <c r="T154" s="191"/>
      <c r="U154" s="187"/>
      <c r="V154" s="187"/>
      <c r="W154" s="187"/>
      <c r="X154" s="187"/>
      <c r="Y154" s="187"/>
      <c r="Z154" s="187"/>
      <c r="AA154" s="192"/>
      <c r="AT154" s="193" t="s">
        <v>190</v>
      </c>
      <c r="AU154" s="193" t="s">
        <v>92</v>
      </c>
      <c r="AV154" s="11" t="s">
        <v>25</v>
      </c>
      <c r="AW154" s="11" t="s">
        <v>38</v>
      </c>
      <c r="AX154" s="11" t="s">
        <v>81</v>
      </c>
      <c r="AY154" s="193" t="s">
        <v>182</v>
      </c>
    </row>
    <row r="155" spans="2:65" s="12" customFormat="1" ht="22.5" customHeight="1">
      <c r="B155" s="194"/>
      <c r="C155" s="195"/>
      <c r="D155" s="195"/>
      <c r="E155" s="196" t="s">
        <v>23</v>
      </c>
      <c r="F155" s="399" t="s">
        <v>216</v>
      </c>
      <c r="G155" s="400"/>
      <c r="H155" s="400"/>
      <c r="I155" s="400"/>
      <c r="J155" s="195"/>
      <c r="K155" s="197">
        <v>4.54</v>
      </c>
      <c r="L155" s="195"/>
      <c r="M155" s="195"/>
      <c r="N155" s="195"/>
      <c r="O155" s="195"/>
      <c r="P155" s="195"/>
      <c r="Q155" s="195"/>
      <c r="R155" s="198"/>
      <c r="T155" s="199"/>
      <c r="U155" s="195"/>
      <c r="V155" s="195"/>
      <c r="W155" s="195"/>
      <c r="X155" s="195"/>
      <c r="Y155" s="195"/>
      <c r="Z155" s="195"/>
      <c r="AA155" s="200"/>
      <c r="AT155" s="201" t="s">
        <v>190</v>
      </c>
      <c r="AU155" s="201" t="s">
        <v>92</v>
      </c>
      <c r="AV155" s="12" t="s">
        <v>92</v>
      </c>
      <c r="AW155" s="12" t="s">
        <v>38</v>
      </c>
      <c r="AX155" s="12" t="s">
        <v>81</v>
      </c>
      <c r="AY155" s="201" t="s">
        <v>182</v>
      </c>
    </row>
    <row r="156" spans="2:65" s="13" customFormat="1" ht="22.5" customHeight="1">
      <c r="B156" s="202"/>
      <c r="C156" s="203"/>
      <c r="D156" s="203"/>
      <c r="E156" s="204" t="s">
        <v>23</v>
      </c>
      <c r="F156" s="401" t="s">
        <v>193</v>
      </c>
      <c r="G156" s="402"/>
      <c r="H156" s="402"/>
      <c r="I156" s="402"/>
      <c r="J156" s="203"/>
      <c r="K156" s="205">
        <v>140.47999999999999</v>
      </c>
      <c r="L156" s="203"/>
      <c r="M156" s="203"/>
      <c r="N156" s="203"/>
      <c r="O156" s="203"/>
      <c r="P156" s="203"/>
      <c r="Q156" s="203"/>
      <c r="R156" s="206"/>
      <c r="T156" s="207"/>
      <c r="U156" s="203"/>
      <c r="V156" s="203"/>
      <c r="W156" s="203"/>
      <c r="X156" s="203"/>
      <c r="Y156" s="203"/>
      <c r="Z156" s="203"/>
      <c r="AA156" s="208"/>
      <c r="AT156" s="209" t="s">
        <v>190</v>
      </c>
      <c r="AU156" s="209" t="s">
        <v>92</v>
      </c>
      <c r="AV156" s="13" t="s">
        <v>187</v>
      </c>
      <c r="AW156" s="13" t="s">
        <v>38</v>
      </c>
      <c r="AX156" s="13" t="s">
        <v>25</v>
      </c>
      <c r="AY156" s="209" t="s">
        <v>182</v>
      </c>
    </row>
    <row r="157" spans="2:65" s="1" customFormat="1" ht="22.5" customHeight="1">
      <c r="B157" s="39"/>
      <c r="C157" s="179" t="s">
        <v>187</v>
      </c>
      <c r="D157" s="179" t="s">
        <v>183</v>
      </c>
      <c r="E157" s="180" t="s">
        <v>217</v>
      </c>
      <c r="F157" s="388" t="s">
        <v>218</v>
      </c>
      <c r="G157" s="388"/>
      <c r="H157" s="388"/>
      <c r="I157" s="388"/>
      <c r="J157" s="181" t="s">
        <v>186</v>
      </c>
      <c r="K157" s="182">
        <v>2.64</v>
      </c>
      <c r="L157" s="389">
        <v>0</v>
      </c>
      <c r="M157" s="390"/>
      <c r="N157" s="391">
        <f>ROUND(L157*K157,2)</f>
        <v>0</v>
      </c>
      <c r="O157" s="391"/>
      <c r="P157" s="391"/>
      <c r="Q157" s="391"/>
      <c r="R157" s="41"/>
      <c r="T157" s="183" t="s">
        <v>23</v>
      </c>
      <c r="U157" s="48" t="s">
        <v>46</v>
      </c>
      <c r="V157" s="40"/>
      <c r="W157" s="184">
        <f>V157*K157</f>
        <v>0</v>
      </c>
      <c r="X157" s="184">
        <v>1.3520000000000001E-2</v>
      </c>
      <c r="Y157" s="184">
        <f>X157*K157</f>
        <v>3.5692800000000004E-2</v>
      </c>
      <c r="Z157" s="184">
        <v>0</v>
      </c>
      <c r="AA157" s="185">
        <f>Z157*K157</f>
        <v>0</v>
      </c>
      <c r="AR157" s="22" t="s">
        <v>187</v>
      </c>
      <c r="AT157" s="22" t="s">
        <v>183</v>
      </c>
      <c r="AU157" s="22" t="s">
        <v>92</v>
      </c>
      <c r="AY157" s="22" t="s">
        <v>182</v>
      </c>
      <c r="BE157" s="122">
        <f>IF(U157="základní",N157,0)</f>
        <v>0</v>
      </c>
      <c r="BF157" s="122">
        <f>IF(U157="snížená",N157,0)</f>
        <v>0</v>
      </c>
      <c r="BG157" s="122">
        <f>IF(U157="zákl. přenesená",N157,0)</f>
        <v>0</v>
      </c>
      <c r="BH157" s="122">
        <f>IF(U157="sníž. přenesená",N157,0)</f>
        <v>0</v>
      </c>
      <c r="BI157" s="122">
        <f>IF(U157="nulová",N157,0)</f>
        <v>0</v>
      </c>
      <c r="BJ157" s="22" t="s">
        <v>25</v>
      </c>
      <c r="BK157" s="122">
        <f>ROUND(L157*K157,2)</f>
        <v>0</v>
      </c>
      <c r="BL157" s="22" t="s">
        <v>187</v>
      </c>
      <c r="BM157" s="22" t="s">
        <v>219</v>
      </c>
    </row>
    <row r="158" spans="2:65" s="12" customFormat="1" ht="22.5" customHeight="1">
      <c r="B158" s="194"/>
      <c r="C158" s="195"/>
      <c r="D158" s="195"/>
      <c r="E158" s="196" t="s">
        <v>23</v>
      </c>
      <c r="F158" s="405" t="s">
        <v>220</v>
      </c>
      <c r="G158" s="406"/>
      <c r="H158" s="406"/>
      <c r="I158" s="406"/>
      <c r="J158" s="195"/>
      <c r="K158" s="197">
        <v>2.64</v>
      </c>
      <c r="L158" s="195"/>
      <c r="M158" s="195"/>
      <c r="N158" s="195"/>
      <c r="O158" s="195"/>
      <c r="P158" s="195"/>
      <c r="Q158" s="195"/>
      <c r="R158" s="198"/>
      <c r="T158" s="199"/>
      <c r="U158" s="195"/>
      <c r="V158" s="195"/>
      <c r="W158" s="195"/>
      <c r="X158" s="195"/>
      <c r="Y158" s="195"/>
      <c r="Z158" s="195"/>
      <c r="AA158" s="200"/>
      <c r="AT158" s="201" t="s">
        <v>190</v>
      </c>
      <c r="AU158" s="201" t="s">
        <v>92</v>
      </c>
      <c r="AV158" s="12" t="s">
        <v>92</v>
      </c>
      <c r="AW158" s="12" t="s">
        <v>38</v>
      </c>
      <c r="AX158" s="12" t="s">
        <v>25</v>
      </c>
      <c r="AY158" s="201" t="s">
        <v>182</v>
      </c>
    </row>
    <row r="159" spans="2:65" s="1" customFormat="1" ht="22.5" customHeight="1">
      <c r="B159" s="39"/>
      <c r="C159" s="179" t="s">
        <v>221</v>
      </c>
      <c r="D159" s="179" t="s">
        <v>183</v>
      </c>
      <c r="E159" s="180" t="s">
        <v>222</v>
      </c>
      <c r="F159" s="388" t="s">
        <v>223</v>
      </c>
      <c r="G159" s="388"/>
      <c r="H159" s="388"/>
      <c r="I159" s="388"/>
      <c r="J159" s="181" t="s">
        <v>186</v>
      </c>
      <c r="K159" s="182">
        <v>2.64</v>
      </c>
      <c r="L159" s="389">
        <v>0</v>
      </c>
      <c r="M159" s="390"/>
      <c r="N159" s="391">
        <f>ROUND(L159*K159,2)</f>
        <v>0</v>
      </c>
      <c r="O159" s="391"/>
      <c r="P159" s="391"/>
      <c r="Q159" s="391"/>
      <c r="R159" s="41"/>
      <c r="T159" s="183" t="s">
        <v>23</v>
      </c>
      <c r="U159" s="48" t="s">
        <v>46</v>
      </c>
      <c r="V159" s="40"/>
      <c r="W159" s="184">
        <f>V159*K159</f>
        <v>0</v>
      </c>
      <c r="X159" s="184">
        <v>0</v>
      </c>
      <c r="Y159" s="184">
        <f>X159*K159</f>
        <v>0</v>
      </c>
      <c r="Z159" s="184">
        <v>0</v>
      </c>
      <c r="AA159" s="185">
        <f>Z159*K159</f>
        <v>0</v>
      </c>
      <c r="AR159" s="22" t="s">
        <v>187</v>
      </c>
      <c r="AT159" s="22" t="s">
        <v>183</v>
      </c>
      <c r="AU159" s="22" t="s">
        <v>92</v>
      </c>
      <c r="AY159" s="22" t="s">
        <v>182</v>
      </c>
      <c r="BE159" s="122">
        <f>IF(U159="základní",N159,0)</f>
        <v>0</v>
      </c>
      <c r="BF159" s="122">
        <f>IF(U159="snížená",N159,0)</f>
        <v>0</v>
      </c>
      <c r="BG159" s="122">
        <f>IF(U159="zákl. přenesená",N159,0)</f>
        <v>0</v>
      </c>
      <c r="BH159" s="122">
        <f>IF(U159="sníž. přenesená",N159,0)</f>
        <v>0</v>
      </c>
      <c r="BI159" s="122">
        <f>IF(U159="nulová",N159,0)</f>
        <v>0</v>
      </c>
      <c r="BJ159" s="22" t="s">
        <v>25</v>
      </c>
      <c r="BK159" s="122">
        <f>ROUND(L159*K159,2)</f>
        <v>0</v>
      </c>
      <c r="BL159" s="22" t="s">
        <v>187</v>
      </c>
      <c r="BM159" s="22" t="s">
        <v>224</v>
      </c>
    </row>
    <row r="160" spans="2:65" s="1" customFormat="1" ht="31.5" customHeight="1">
      <c r="B160" s="39"/>
      <c r="C160" s="179" t="s">
        <v>225</v>
      </c>
      <c r="D160" s="179" t="s">
        <v>183</v>
      </c>
      <c r="E160" s="180" t="s">
        <v>226</v>
      </c>
      <c r="F160" s="388" t="s">
        <v>227</v>
      </c>
      <c r="G160" s="388"/>
      <c r="H160" s="388"/>
      <c r="I160" s="388"/>
      <c r="J160" s="181" t="s">
        <v>186</v>
      </c>
      <c r="K160" s="182">
        <v>5.8639999999999999</v>
      </c>
      <c r="L160" s="389">
        <v>0</v>
      </c>
      <c r="M160" s="390"/>
      <c r="N160" s="391">
        <f>ROUND(L160*K160,2)</f>
        <v>0</v>
      </c>
      <c r="O160" s="391"/>
      <c r="P160" s="391"/>
      <c r="Q160" s="391"/>
      <c r="R160" s="41"/>
      <c r="T160" s="183" t="s">
        <v>23</v>
      </c>
      <c r="U160" s="48" t="s">
        <v>46</v>
      </c>
      <c r="V160" s="40"/>
      <c r="W160" s="184">
        <f>V160*K160</f>
        <v>0</v>
      </c>
      <c r="X160" s="184">
        <v>0.105</v>
      </c>
      <c r="Y160" s="184">
        <f>X160*K160</f>
        <v>0.61571999999999993</v>
      </c>
      <c r="Z160" s="184">
        <v>0</v>
      </c>
      <c r="AA160" s="185">
        <f>Z160*K160</f>
        <v>0</v>
      </c>
      <c r="AR160" s="22" t="s">
        <v>187</v>
      </c>
      <c r="AT160" s="22" t="s">
        <v>183</v>
      </c>
      <c r="AU160" s="22" t="s">
        <v>92</v>
      </c>
      <c r="AY160" s="22" t="s">
        <v>182</v>
      </c>
      <c r="BE160" s="122">
        <f>IF(U160="základní",N160,0)</f>
        <v>0</v>
      </c>
      <c r="BF160" s="122">
        <f>IF(U160="snížená",N160,0)</f>
        <v>0</v>
      </c>
      <c r="BG160" s="122">
        <f>IF(U160="zákl. přenesená",N160,0)</f>
        <v>0</v>
      </c>
      <c r="BH160" s="122">
        <f>IF(U160="sníž. přenesená",N160,0)</f>
        <v>0</v>
      </c>
      <c r="BI160" s="122">
        <f>IF(U160="nulová",N160,0)</f>
        <v>0</v>
      </c>
      <c r="BJ160" s="22" t="s">
        <v>25</v>
      </c>
      <c r="BK160" s="122">
        <f>ROUND(L160*K160,2)</f>
        <v>0</v>
      </c>
      <c r="BL160" s="22" t="s">
        <v>187</v>
      </c>
      <c r="BM160" s="22" t="s">
        <v>228</v>
      </c>
    </row>
    <row r="161" spans="2:65" s="11" customFormat="1" ht="22.5" customHeight="1">
      <c r="B161" s="186"/>
      <c r="C161" s="187"/>
      <c r="D161" s="187"/>
      <c r="E161" s="188" t="s">
        <v>23</v>
      </c>
      <c r="F161" s="392" t="s">
        <v>229</v>
      </c>
      <c r="G161" s="393"/>
      <c r="H161" s="393"/>
      <c r="I161" s="393"/>
      <c r="J161" s="187"/>
      <c r="K161" s="189" t="s">
        <v>23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190</v>
      </c>
      <c r="AU161" s="193" t="s">
        <v>92</v>
      </c>
      <c r="AV161" s="11" t="s">
        <v>25</v>
      </c>
      <c r="AW161" s="11" t="s">
        <v>38</v>
      </c>
      <c r="AX161" s="11" t="s">
        <v>81</v>
      </c>
      <c r="AY161" s="193" t="s">
        <v>182</v>
      </c>
    </row>
    <row r="162" spans="2:65" s="12" customFormat="1" ht="22.5" customHeight="1">
      <c r="B162" s="194"/>
      <c r="C162" s="195"/>
      <c r="D162" s="195"/>
      <c r="E162" s="196" t="s">
        <v>23</v>
      </c>
      <c r="F162" s="399" t="s">
        <v>230</v>
      </c>
      <c r="G162" s="400"/>
      <c r="H162" s="400"/>
      <c r="I162" s="400"/>
      <c r="J162" s="195"/>
      <c r="K162" s="197">
        <v>5.5439999999999996</v>
      </c>
      <c r="L162" s="195"/>
      <c r="M162" s="195"/>
      <c r="N162" s="195"/>
      <c r="O162" s="195"/>
      <c r="P162" s="195"/>
      <c r="Q162" s="195"/>
      <c r="R162" s="198"/>
      <c r="T162" s="199"/>
      <c r="U162" s="195"/>
      <c r="V162" s="195"/>
      <c r="W162" s="195"/>
      <c r="X162" s="195"/>
      <c r="Y162" s="195"/>
      <c r="Z162" s="195"/>
      <c r="AA162" s="200"/>
      <c r="AT162" s="201" t="s">
        <v>190</v>
      </c>
      <c r="AU162" s="201" t="s">
        <v>92</v>
      </c>
      <c r="AV162" s="12" t="s">
        <v>92</v>
      </c>
      <c r="AW162" s="12" t="s">
        <v>38</v>
      </c>
      <c r="AX162" s="12" t="s">
        <v>81</v>
      </c>
      <c r="AY162" s="201" t="s">
        <v>182</v>
      </c>
    </row>
    <row r="163" spans="2:65" s="12" customFormat="1" ht="22.5" customHeight="1">
      <c r="B163" s="194"/>
      <c r="C163" s="195"/>
      <c r="D163" s="195"/>
      <c r="E163" s="196" t="s">
        <v>23</v>
      </c>
      <c r="F163" s="399" t="s">
        <v>231</v>
      </c>
      <c r="G163" s="400"/>
      <c r="H163" s="400"/>
      <c r="I163" s="400"/>
      <c r="J163" s="195"/>
      <c r="K163" s="197">
        <v>0.32</v>
      </c>
      <c r="L163" s="195"/>
      <c r="M163" s="195"/>
      <c r="N163" s="195"/>
      <c r="O163" s="195"/>
      <c r="P163" s="195"/>
      <c r="Q163" s="195"/>
      <c r="R163" s="198"/>
      <c r="T163" s="199"/>
      <c r="U163" s="195"/>
      <c r="V163" s="195"/>
      <c r="W163" s="195"/>
      <c r="X163" s="195"/>
      <c r="Y163" s="195"/>
      <c r="Z163" s="195"/>
      <c r="AA163" s="200"/>
      <c r="AT163" s="201" t="s">
        <v>190</v>
      </c>
      <c r="AU163" s="201" t="s">
        <v>92</v>
      </c>
      <c r="AV163" s="12" t="s">
        <v>92</v>
      </c>
      <c r="AW163" s="12" t="s">
        <v>38</v>
      </c>
      <c r="AX163" s="12" t="s">
        <v>81</v>
      </c>
      <c r="AY163" s="201" t="s">
        <v>182</v>
      </c>
    </row>
    <row r="164" spans="2:65" s="13" customFormat="1" ht="22.5" customHeight="1">
      <c r="B164" s="202"/>
      <c r="C164" s="203"/>
      <c r="D164" s="203"/>
      <c r="E164" s="204" t="s">
        <v>23</v>
      </c>
      <c r="F164" s="401" t="s">
        <v>193</v>
      </c>
      <c r="G164" s="402"/>
      <c r="H164" s="402"/>
      <c r="I164" s="402"/>
      <c r="J164" s="203"/>
      <c r="K164" s="205">
        <v>5.8639999999999999</v>
      </c>
      <c r="L164" s="203"/>
      <c r="M164" s="203"/>
      <c r="N164" s="203"/>
      <c r="O164" s="203"/>
      <c r="P164" s="203"/>
      <c r="Q164" s="203"/>
      <c r="R164" s="206"/>
      <c r="T164" s="207"/>
      <c r="U164" s="203"/>
      <c r="V164" s="203"/>
      <c r="W164" s="203"/>
      <c r="X164" s="203"/>
      <c r="Y164" s="203"/>
      <c r="Z164" s="203"/>
      <c r="AA164" s="208"/>
      <c r="AT164" s="209" t="s">
        <v>190</v>
      </c>
      <c r="AU164" s="209" t="s">
        <v>92</v>
      </c>
      <c r="AV164" s="13" t="s">
        <v>187</v>
      </c>
      <c r="AW164" s="13" t="s">
        <v>38</v>
      </c>
      <c r="AX164" s="13" t="s">
        <v>25</v>
      </c>
      <c r="AY164" s="209" t="s">
        <v>182</v>
      </c>
    </row>
    <row r="165" spans="2:65" s="10" customFormat="1" ht="29.85" customHeight="1">
      <c r="B165" s="168"/>
      <c r="C165" s="169"/>
      <c r="D165" s="178" t="s">
        <v>151</v>
      </c>
      <c r="E165" s="178"/>
      <c r="F165" s="178"/>
      <c r="G165" s="178"/>
      <c r="H165" s="178"/>
      <c r="I165" s="178"/>
      <c r="J165" s="178"/>
      <c r="K165" s="178"/>
      <c r="L165" s="178"/>
      <c r="M165" s="178"/>
      <c r="N165" s="397">
        <f>BK165</f>
        <v>0</v>
      </c>
      <c r="O165" s="398"/>
      <c r="P165" s="398"/>
      <c r="Q165" s="398"/>
      <c r="R165" s="171"/>
      <c r="T165" s="172"/>
      <c r="U165" s="169"/>
      <c r="V165" s="169"/>
      <c r="W165" s="173">
        <f>SUM(W166:W183)</f>
        <v>0</v>
      </c>
      <c r="X165" s="169"/>
      <c r="Y165" s="173">
        <f>SUM(Y166:Y183)</f>
        <v>0</v>
      </c>
      <c r="Z165" s="169"/>
      <c r="AA165" s="174">
        <f>SUM(AA166:AA183)</f>
        <v>3.652266</v>
      </c>
      <c r="AR165" s="175" t="s">
        <v>25</v>
      </c>
      <c r="AT165" s="176" t="s">
        <v>80</v>
      </c>
      <c r="AU165" s="176" t="s">
        <v>25</v>
      </c>
      <c r="AY165" s="175" t="s">
        <v>182</v>
      </c>
      <c r="BK165" s="177">
        <f>SUM(BK166:BK183)</f>
        <v>0</v>
      </c>
    </row>
    <row r="166" spans="2:65" s="1" customFormat="1" ht="31.5" customHeight="1">
      <c r="B166" s="39"/>
      <c r="C166" s="179" t="s">
        <v>232</v>
      </c>
      <c r="D166" s="179" t="s">
        <v>183</v>
      </c>
      <c r="E166" s="180" t="s">
        <v>233</v>
      </c>
      <c r="F166" s="388" t="s">
        <v>234</v>
      </c>
      <c r="G166" s="388"/>
      <c r="H166" s="388"/>
      <c r="I166" s="388"/>
      <c r="J166" s="181" t="s">
        <v>186</v>
      </c>
      <c r="K166" s="182">
        <v>5.6239999999999997</v>
      </c>
      <c r="L166" s="389">
        <v>0</v>
      </c>
      <c r="M166" s="390"/>
      <c r="N166" s="391">
        <f>ROUND(L166*K166,2)</f>
        <v>0</v>
      </c>
      <c r="O166" s="391"/>
      <c r="P166" s="391"/>
      <c r="Q166" s="391"/>
      <c r="R166" s="41"/>
      <c r="T166" s="183" t="s">
        <v>23</v>
      </c>
      <c r="U166" s="48" t="s">
        <v>46</v>
      </c>
      <c r="V166" s="40"/>
      <c r="W166" s="184">
        <f>V166*K166</f>
        <v>0</v>
      </c>
      <c r="X166" s="184">
        <v>0</v>
      </c>
      <c r="Y166" s="184">
        <f>X166*K166</f>
        <v>0</v>
      </c>
      <c r="Z166" s="184">
        <v>7.4999999999999997E-2</v>
      </c>
      <c r="AA166" s="185">
        <f>Z166*K166</f>
        <v>0.42179999999999995</v>
      </c>
      <c r="AR166" s="22" t="s">
        <v>187</v>
      </c>
      <c r="AT166" s="22" t="s">
        <v>183</v>
      </c>
      <c r="AU166" s="22" t="s">
        <v>92</v>
      </c>
      <c r="AY166" s="22" t="s">
        <v>182</v>
      </c>
      <c r="BE166" s="122">
        <f>IF(U166="základní",N166,0)</f>
        <v>0</v>
      </c>
      <c r="BF166" s="122">
        <f>IF(U166="snížená",N166,0)</f>
        <v>0</v>
      </c>
      <c r="BG166" s="122">
        <f>IF(U166="zákl. přenesená",N166,0)</f>
        <v>0</v>
      </c>
      <c r="BH166" s="122">
        <f>IF(U166="sníž. přenesená",N166,0)</f>
        <v>0</v>
      </c>
      <c r="BI166" s="122">
        <f>IF(U166="nulová",N166,0)</f>
        <v>0</v>
      </c>
      <c r="BJ166" s="22" t="s">
        <v>25</v>
      </c>
      <c r="BK166" s="122">
        <f>ROUND(L166*K166,2)</f>
        <v>0</v>
      </c>
      <c r="BL166" s="22" t="s">
        <v>187</v>
      </c>
      <c r="BM166" s="22" t="s">
        <v>235</v>
      </c>
    </row>
    <row r="167" spans="2:65" s="11" customFormat="1" ht="22.5" customHeight="1">
      <c r="B167" s="186"/>
      <c r="C167" s="187"/>
      <c r="D167" s="187"/>
      <c r="E167" s="188" t="s">
        <v>23</v>
      </c>
      <c r="F167" s="392" t="s">
        <v>207</v>
      </c>
      <c r="G167" s="393"/>
      <c r="H167" s="393"/>
      <c r="I167" s="393"/>
      <c r="J167" s="187"/>
      <c r="K167" s="189" t="s">
        <v>23</v>
      </c>
      <c r="L167" s="187"/>
      <c r="M167" s="187"/>
      <c r="N167" s="187"/>
      <c r="O167" s="187"/>
      <c r="P167" s="187"/>
      <c r="Q167" s="187"/>
      <c r="R167" s="190"/>
      <c r="T167" s="191"/>
      <c r="U167" s="187"/>
      <c r="V167" s="187"/>
      <c r="W167" s="187"/>
      <c r="X167" s="187"/>
      <c r="Y167" s="187"/>
      <c r="Z167" s="187"/>
      <c r="AA167" s="192"/>
      <c r="AT167" s="193" t="s">
        <v>190</v>
      </c>
      <c r="AU167" s="193" t="s">
        <v>92</v>
      </c>
      <c r="AV167" s="11" t="s">
        <v>25</v>
      </c>
      <c r="AW167" s="11" t="s">
        <v>38</v>
      </c>
      <c r="AX167" s="11" t="s">
        <v>81</v>
      </c>
      <c r="AY167" s="193" t="s">
        <v>182</v>
      </c>
    </row>
    <row r="168" spans="2:65" s="12" customFormat="1" ht="22.5" customHeight="1">
      <c r="B168" s="194"/>
      <c r="C168" s="195"/>
      <c r="D168" s="195"/>
      <c r="E168" s="196" t="s">
        <v>23</v>
      </c>
      <c r="F168" s="399" t="s">
        <v>236</v>
      </c>
      <c r="G168" s="400"/>
      <c r="H168" s="400"/>
      <c r="I168" s="400"/>
      <c r="J168" s="195"/>
      <c r="K168" s="197">
        <v>4.8639999999999999</v>
      </c>
      <c r="L168" s="195"/>
      <c r="M168" s="195"/>
      <c r="N168" s="195"/>
      <c r="O168" s="195"/>
      <c r="P168" s="195"/>
      <c r="Q168" s="195"/>
      <c r="R168" s="198"/>
      <c r="T168" s="199"/>
      <c r="U168" s="195"/>
      <c r="V168" s="195"/>
      <c r="W168" s="195"/>
      <c r="X168" s="195"/>
      <c r="Y168" s="195"/>
      <c r="Z168" s="195"/>
      <c r="AA168" s="200"/>
      <c r="AT168" s="201" t="s">
        <v>190</v>
      </c>
      <c r="AU168" s="201" t="s">
        <v>92</v>
      </c>
      <c r="AV168" s="12" t="s">
        <v>92</v>
      </c>
      <c r="AW168" s="12" t="s">
        <v>38</v>
      </c>
      <c r="AX168" s="12" t="s">
        <v>81</v>
      </c>
      <c r="AY168" s="201" t="s">
        <v>182</v>
      </c>
    </row>
    <row r="169" spans="2:65" s="11" customFormat="1" ht="22.5" customHeight="1">
      <c r="B169" s="186"/>
      <c r="C169" s="187"/>
      <c r="D169" s="187"/>
      <c r="E169" s="188" t="s">
        <v>23</v>
      </c>
      <c r="F169" s="403" t="s">
        <v>213</v>
      </c>
      <c r="G169" s="404"/>
      <c r="H169" s="404"/>
      <c r="I169" s="404"/>
      <c r="J169" s="187"/>
      <c r="K169" s="189" t="s">
        <v>23</v>
      </c>
      <c r="L169" s="187"/>
      <c r="M169" s="187"/>
      <c r="N169" s="187"/>
      <c r="O169" s="187"/>
      <c r="P169" s="187"/>
      <c r="Q169" s="187"/>
      <c r="R169" s="190"/>
      <c r="T169" s="191"/>
      <c r="U169" s="187"/>
      <c r="V169" s="187"/>
      <c r="W169" s="187"/>
      <c r="X169" s="187"/>
      <c r="Y169" s="187"/>
      <c r="Z169" s="187"/>
      <c r="AA169" s="192"/>
      <c r="AT169" s="193" t="s">
        <v>190</v>
      </c>
      <c r="AU169" s="193" t="s">
        <v>92</v>
      </c>
      <c r="AV169" s="11" t="s">
        <v>25</v>
      </c>
      <c r="AW169" s="11" t="s">
        <v>38</v>
      </c>
      <c r="AX169" s="11" t="s">
        <v>81</v>
      </c>
      <c r="AY169" s="193" t="s">
        <v>182</v>
      </c>
    </row>
    <row r="170" spans="2:65" s="12" customFormat="1" ht="22.5" customHeight="1">
      <c r="B170" s="194"/>
      <c r="C170" s="195"/>
      <c r="D170" s="195"/>
      <c r="E170" s="196" t="s">
        <v>23</v>
      </c>
      <c r="F170" s="399" t="s">
        <v>237</v>
      </c>
      <c r="G170" s="400"/>
      <c r="H170" s="400"/>
      <c r="I170" s="400"/>
      <c r="J170" s="195"/>
      <c r="K170" s="197">
        <v>0.76</v>
      </c>
      <c r="L170" s="195"/>
      <c r="M170" s="195"/>
      <c r="N170" s="195"/>
      <c r="O170" s="195"/>
      <c r="P170" s="195"/>
      <c r="Q170" s="195"/>
      <c r="R170" s="198"/>
      <c r="T170" s="199"/>
      <c r="U170" s="195"/>
      <c r="V170" s="195"/>
      <c r="W170" s="195"/>
      <c r="X170" s="195"/>
      <c r="Y170" s="195"/>
      <c r="Z170" s="195"/>
      <c r="AA170" s="200"/>
      <c r="AT170" s="201" t="s">
        <v>190</v>
      </c>
      <c r="AU170" s="201" t="s">
        <v>92</v>
      </c>
      <c r="AV170" s="12" t="s">
        <v>92</v>
      </c>
      <c r="AW170" s="12" t="s">
        <v>38</v>
      </c>
      <c r="AX170" s="12" t="s">
        <v>81</v>
      </c>
      <c r="AY170" s="201" t="s">
        <v>182</v>
      </c>
    </row>
    <row r="171" spans="2:65" s="13" customFormat="1" ht="22.5" customHeight="1">
      <c r="B171" s="202"/>
      <c r="C171" s="203"/>
      <c r="D171" s="203"/>
      <c r="E171" s="204" t="s">
        <v>23</v>
      </c>
      <c r="F171" s="401" t="s">
        <v>193</v>
      </c>
      <c r="G171" s="402"/>
      <c r="H171" s="402"/>
      <c r="I171" s="402"/>
      <c r="J171" s="203"/>
      <c r="K171" s="205">
        <v>5.6239999999999997</v>
      </c>
      <c r="L171" s="203"/>
      <c r="M171" s="203"/>
      <c r="N171" s="203"/>
      <c r="O171" s="203"/>
      <c r="P171" s="203"/>
      <c r="Q171" s="203"/>
      <c r="R171" s="206"/>
      <c r="T171" s="207"/>
      <c r="U171" s="203"/>
      <c r="V171" s="203"/>
      <c r="W171" s="203"/>
      <c r="X171" s="203"/>
      <c r="Y171" s="203"/>
      <c r="Z171" s="203"/>
      <c r="AA171" s="208"/>
      <c r="AT171" s="209" t="s">
        <v>190</v>
      </c>
      <c r="AU171" s="209" t="s">
        <v>92</v>
      </c>
      <c r="AV171" s="13" t="s">
        <v>187</v>
      </c>
      <c r="AW171" s="13" t="s">
        <v>38</v>
      </c>
      <c r="AX171" s="13" t="s">
        <v>25</v>
      </c>
      <c r="AY171" s="209" t="s">
        <v>182</v>
      </c>
    </row>
    <row r="172" spans="2:65" s="1" customFormat="1" ht="31.5" customHeight="1">
      <c r="B172" s="39"/>
      <c r="C172" s="179" t="s">
        <v>238</v>
      </c>
      <c r="D172" s="179" t="s">
        <v>183</v>
      </c>
      <c r="E172" s="180" t="s">
        <v>239</v>
      </c>
      <c r="F172" s="388" t="s">
        <v>240</v>
      </c>
      <c r="G172" s="388"/>
      <c r="H172" s="388"/>
      <c r="I172" s="388"/>
      <c r="J172" s="181" t="s">
        <v>186</v>
      </c>
      <c r="K172" s="182">
        <v>47.243000000000002</v>
      </c>
      <c r="L172" s="389">
        <v>0</v>
      </c>
      <c r="M172" s="390"/>
      <c r="N172" s="391">
        <f>ROUND(L172*K172,2)</f>
        <v>0</v>
      </c>
      <c r="O172" s="391"/>
      <c r="P172" s="391"/>
      <c r="Q172" s="391"/>
      <c r="R172" s="41"/>
      <c r="T172" s="183" t="s">
        <v>23</v>
      </c>
      <c r="U172" s="48" t="s">
        <v>46</v>
      </c>
      <c r="V172" s="40"/>
      <c r="W172" s="184">
        <f>V172*K172</f>
        <v>0</v>
      </c>
      <c r="X172" s="184">
        <v>0</v>
      </c>
      <c r="Y172" s="184">
        <f>X172*K172</f>
        <v>0</v>
      </c>
      <c r="Z172" s="184">
        <v>6.2E-2</v>
      </c>
      <c r="AA172" s="185">
        <f>Z172*K172</f>
        <v>2.9290660000000002</v>
      </c>
      <c r="AR172" s="22" t="s">
        <v>187</v>
      </c>
      <c r="AT172" s="22" t="s">
        <v>183</v>
      </c>
      <c r="AU172" s="22" t="s">
        <v>92</v>
      </c>
      <c r="AY172" s="22" t="s">
        <v>182</v>
      </c>
      <c r="BE172" s="122">
        <f>IF(U172="základní",N172,0)</f>
        <v>0</v>
      </c>
      <c r="BF172" s="122">
        <f>IF(U172="snížená",N172,0)</f>
        <v>0</v>
      </c>
      <c r="BG172" s="122">
        <f>IF(U172="zákl. přenesená",N172,0)</f>
        <v>0</v>
      </c>
      <c r="BH172" s="122">
        <f>IF(U172="sníž. přenesená",N172,0)</f>
        <v>0</v>
      </c>
      <c r="BI172" s="122">
        <f>IF(U172="nulová",N172,0)</f>
        <v>0</v>
      </c>
      <c r="BJ172" s="22" t="s">
        <v>25</v>
      </c>
      <c r="BK172" s="122">
        <f>ROUND(L172*K172,2)</f>
        <v>0</v>
      </c>
      <c r="BL172" s="22" t="s">
        <v>187</v>
      </c>
      <c r="BM172" s="22" t="s">
        <v>241</v>
      </c>
    </row>
    <row r="173" spans="2:65" s="11" customFormat="1" ht="22.5" customHeight="1">
      <c r="B173" s="186"/>
      <c r="C173" s="187"/>
      <c r="D173" s="187"/>
      <c r="E173" s="188" t="s">
        <v>23</v>
      </c>
      <c r="F173" s="392" t="s">
        <v>205</v>
      </c>
      <c r="G173" s="393"/>
      <c r="H173" s="393"/>
      <c r="I173" s="393"/>
      <c r="J173" s="187"/>
      <c r="K173" s="189" t="s">
        <v>23</v>
      </c>
      <c r="L173" s="187"/>
      <c r="M173" s="187"/>
      <c r="N173" s="187"/>
      <c r="O173" s="187"/>
      <c r="P173" s="187"/>
      <c r="Q173" s="187"/>
      <c r="R173" s="190"/>
      <c r="T173" s="191"/>
      <c r="U173" s="187"/>
      <c r="V173" s="187"/>
      <c r="W173" s="187"/>
      <c r="X173" s="187"/>
      <c r="Y173" s="187"/>
      <c r="Z173" s="187"/>
      <c r="AA173" s="192"/>
      <c r="AT173" s="193" t="s">
        <v>190</v>
      </c>
      <c r="AU173" s="193" t="s">
        <v>92</v>
      </c>
      <c r="AV173" s="11" t="s">
        <v>25</v>
      </c>
      <c r="AW173" s="11" t="s">
        <v>38</v>
      </c>
      <c r="AX173" s="11" t="s">
        <v>81</v>
      </c>
      <c r="AY173" s="193" t="s">
        <v>182</v>
      </c>
    </row>
    <row r="174" spans="2:65" s="12" customFormat="1" ht="22.5" customHeight="1">
      <c r="B174" s="194"/>
      <c r="C174" s="195"/>
      <c r="D174" s="195"/>
      <c r="E174" s="196" t="s">
        <v>23</v>
      </c>
      <c r="F174" s="399" t="s">
        <v>242</v>
      </c>
      <c r="G174" s="400"/>
      <c r="H174" s="400"/>
      <c r="I174" s="400"/>
      <c r="J174" s="195"/>
      <c r="K174" s="197">
        <v>41.698</v>
      </c>
      <c r="L174" s="195"/>
      <c r="M174" s="195"/>
      <c r="N174" s="195"/>
      <c r="O174" s="195"/>
      <c r="P174" s="195"/>
      <c r="Q174" s="195"/>
      <c r="R174" s="198"/>
      <c r="T174" s="199"/>
      <c r="U174" s="195"/>
      <c r="V174" s="195"/>
      <c r="W174" s="195"/>
      <c r="X174" s="195"/>
      <c r="Y174" s="195"/>
      <c r="Z174" s="195"/>
      <c r="AA174" s="200"/>
      <c r="AT174" s="201" t="s">
        <v>190</v>
      </c>
      <c r="AU174" s="201" t="s">
        <v>92</v>
      </c>
      <c r="AV174" s="12" t="s">
        <v>92</v>
      </c>
      <c r="AW174" s="12" t="s">
        <v>38</v>
      </c>
      <c r="AX174" s="12" t="s">
        <v>81</v>
      </c>
      <c r="AY174" s="201" t="s">
        <v>182</v>
      </c>
    </row>
    <row r="175" spans="2:65" s="11" customFormat="1" ht="22.5" customHeight="1">
      <c r="B175" s="186"/>
      <c r="C175" s="187"/>
      <c r="D175" s="187"/>
      <c r="E175" s="188" t="s">
        <v>23</v>
      </c>
      <c r="F175" s="403" t="s">
        <v>209</v>
      </c>
      <c r="G175" s="404"/>
      <c r="H175" s="404"/>
      <c r="I175" s="404"/>
      <c r="J175" s="187"/>
      <c r="K175" s="189" t="s">
        <v>23</v>
      </c>
      <c r="L175" s="187"/>
      <c r="M175" s="187"/>
      <c r="N175" s="187"/>
      <c r="O175" s="187"/>
      <c r="P175" s="187"/>
      <c r="Q175" s="187"/>
      <c r="R175" s="190"/>
      <c r="T175" s="191"/>
      <c r="U175" s="187"/>
      <c r="V175" s="187"/>
      <c r="W175" s="187"/>
      <c r="X175" s="187"/>
      <c r="Y175" s="187"/>
      <c r="Z175" s="187"/>
      <c r="AA175" s="192"/>
      <c r="AT175" s="193" t="s">
        <v>190</v>
      </c>
      <c r="AU175" s="193" t="s">
        <v>92</v>
      </c>
      <c r="AV175" s="11" t="s">
        <v>25</v>
      </c>
      <c r="AW175" s="11" t="s">
        <v>38</v>
      </c>
      <c r="AX175" s="11" t="s">
        <v>81</v>
      </c>
      <c r="AY175" s="193" t="s">
        <v>182</v>
      </c>
    </row>
    <row r="176" spans="2:65" s="12" customFormat="1" ht="22.5" customHeight="1">
      <c r="B176" s="194"/>
      <c r="C176" s="195"/>
      <c r="D176" s="195"/>
      <c r="E176" s="196" t="s">
        <v>23</v>
      </c>
      <c r="F176" s="399" t="s">
        <v>243</v>
      </c>
      <c r="G176" s="400"/>
      <c r="H176" s="400"/>
      <c r="I176" s="400"/>
      <c r="J176" s="195"/>
      <c r="K176" s="197">
        <v>2.625</v>
      </c>
      <c r="L176" s="195"/>
      <c r="M176" s="195"/>
      <c r="N176" s="195"/>
      <c r="O176" s="195"/>
      <c r="P176" s="195"/>
      <c r="Q176" s="195"/>
      <c r="R176" s="198"/>
      <c r="T176" s="199"/>
      <c r="U176" s="195"/>
      <c r="V176" s="195"/>
      <c r="W176" s="195"/>
      <c r="X176" s="195"/>
      <c r="Y176" s="195"/>
      <c r="Z176" s="195"/>
      <c r="AA176" s="200"/>
      <c r="AT176" s="201" t="s">
        <v>190</v>
      </c>
      <c r="AU176" s="201" t="s">
        <v>92</v>
      </c>
      <c r="AV176" s="12" t="s">
        <v>92</v>
      </c>
      <c r="AW176" s="12" t="s">
        <v>38</v>
      </c>
      <c r="AX176" s="12" t="s">
        <v>81</v>
      </c>
      <c r="AY176" s="201" t="s">
        <v>182</v>
      </c>
    </row>
    <row r="177" spans="2:65" s="11" customFormat="1" ht="22.5" customHeight="1">
      <c r="B177" s="186"/>
      <c r="C177" s="187"/>
      <c r="D177" s="187"/>
      <c r="E177" s="188" t="s">
        <v>23</v>
      </c>
      <c r="F177" s="403" t="s">
        <v>211</v>
      </c>
      <c r="G177" s="404"/>
      <c r="H177" s="404"/>
      <c r="I177" s="404"/>
      <c r="J177" s="187"/>
      <c r="K177" s="189" t="s">
        <v>23</v>
      </c>
      <c r="L177" s="187"/>
      <c r="M177" s="187"/>
      <c r="N177" s="187"/>
      <c r="O177" s="187"/>
      <c r="P177" s="187"/>
      <c r="Q177" s="187"/>
      <c r="R177" s="190"/>
      <c r="T177" s="191"/>
      <c r="U177" s="187"/>
      <c r="V177" s="187"/>
      <c r="W177" s="187"/>
      <c r="X177" s="187"/>
      <c r="Y177" s="187"/>
      <c r="Z177" s="187"/>
      <c r="AA177" s="192"/>
      <c r="AT177" s="193" t="s">
        <v>190</v>
      </c>
      <c r="AU177" s="193" t="s">
        <v>92</v>
      </c>
      <c r="AV177" s="11" t="s">
        <v>25</v>
      </c>
      <c r="AW177" s="11" t="s">
        <v>38</v>
      </c>
      <c r="AX177" s="11" t="s">
        <v>81</v>
      </c>
      <c r="AY177" s="193" t="s">
        <v>182</v>
      </c>
    </row>
    <row r="178" spans="2:65" s="12" customFormat="1" ht="22.5" customHeight="1">
      <c r="B178" s="194"/>
      <c r="C178" s="195"/>
      <c r="D178" s="195"/>
      <c r="E178" s="196" t="s">
        <v>23</v>
      </c>
      <c r="F178" s="399" t="s">
        <v>244</v>
      </c>
      <c r="G178" s="400"/>
      <c r="H178" s="400"/>
      <c r="I178" s="400"/>
      <c r="J178" s="195"/>
      <c r="K178" s="197">
        <v>2.92</v>
      </c>
      <c r="L178" s="195"/>
      <c r="M178" s="195"/>
      <c r="N178" s="195"/>
      <c r="O178" s="195"/>
      <c r="P178" s="195"/>
      <c r="Q178" s="195"/>
      <c r="R178" s="198"/>
      <c r="T178" s="199"/>
      <c r="U178" s="195"/>
      <c r="V178" s="195"/>
      <c r="W178" s="195"/>
      <c r="X178" s="195"/>
      <c r="Y178" s="195"/>
      <c r="Z178" s="195"/>
      <c r="AA178" s="200"/>
      <c r="AT178" s="201" t="s">
        <v>190</v>
      </c>
      <c r="AU178" s="201" t="s">
        <v>92</v>
      </c>
      <c r="AV178" s="12" t="s">
        <v>92</v>
      </c>
      <c r="AW178" s="12" t="s">
        <v>38</v>
      </c>
      <c r="AX178" s="12" t="s">
        <v>81</v>
      </c>
      <c r="AY178" s="201" t="s">
        <v>182</v>
      </c>
    </row>
    <row r="179" spans="2:65" s="13" customFormat="1" ht="22.5" customHeight="1">
      <c r="B179" s="202"/>
      <c r="C179" s="203"/>
      <c r="D179" s="203"/>
      <c r="E179" s="204" t="s">
        <v>23</v>
      </c>
      <c r="F179" s="401" t="s">
        <v>193</v>
      </c>
      <c r="G179" s="402"/>
      <c r="H179" s="402"/>
      <c r="I179" s="402"/>
      <c r="J179" s="203"/>
      <c r="K179" s="205">
        <v>47.243000000000002</v>
      </c>
      <c r="L179" s="203"/>
      <c r="M179" s="203"/>
      <c r="N179" s="203"/>
      <c r="O179" s="203"/>
      <c r="P179" s="203"/>
      <c r="Q179" s="203"/>
      <c r="R179" s="206"/>
      <c r="T179" s="207"/>
      <c r="U179" s="203"/>
      <c r="V179" s="203"/>
      <c r="W179" s="203"/>
      <c r="X179" s="203"/>
      <c r="Y179" s="203"/>
      <c r="Z179" s="203"/>
      <c r="AA179" s="208"/>
      <c r="AT179" s="209" t="s">
        <v>190</v>
      </c>
      <c r="AU179" s="209" t="s">
        <v>92</v>
      </c>
      <c r="AV179" s="13" t="s">
        <v>187</v>
      </c>
      <c r="AW179" s="13" t="s">
        <v>38</v>
      </c>
      <c r="AX179" s="13" t="s">
        <v>25</v>
      </c>
      <c r="AY179" s="209" t="s">
        <v>182</v>
      </c>
    </row>
    <row r="180" spans="2:65" s="1" customFormat="1" ht="31.5" customHeight="1">
      <c r="B180" s="39"/>
      <c r="C180" s="179" t="s">
        <v>245</v>
      </c>
      <c r="D180" s="179" t="s">
        <v>183</v>
      </c>
      <c r="E180" s="180" t="s">
        <v>246</v>
      </c>
      <c r="F180" s="388" t="s">
        <v>247</v>
      </c>
      <c r="G180" s="388"/>
      <c r="H180" s="388"/>
      <c r="I180" s="388"/>
      <c r="J180" s="181" t="s">
        <v>186</v>
      </c>
      <c r="K180" s="182">
        <v>3.4249999999999998</v>
      </c>
      <c r="L180" s="389">
        <v>0</v>
      </c>
      <c r="M180" s="390"/>
      <c r="N180" s="391">
        <f>ROUND(L180*K180,2)</f>
        <v>0</v>
      </c>
      <c r="O180" s="391"/>
      <c r="P180" s="391"/>
      <c r="Q180" s="391"/>
      <c r="R180" s="41"/>
      <c r="T180" s="183" t="s">
        <v>23</v>
      </c>
      <c r="U180" s="48" t="s">
        <v>46</v>
      </c>
      <c r="V180" s="40"/>
      <c r="W180" s="184">
        <f>V180*K180</f>
        <v>0</v>
      </c>
      <c r="X180" s="184">
        <v>0</v>
      </c>
      <c r="Y180" s="184">
        <f>X180*K180</f>
        <v>0</v>
      </c>
      <c r="Z180" s="184">
        <v>8.7999999999999995E-2</v>
      </c>
      <c r="AA180" s="185">
        <f>Z180*K180</f>
        <v>0.30139999999999995</v>
      </c>
      <c r="AR180" s="22" t="s">
        <v>187</v>
      </c>
      <c r="AT180" s="22" t="s">
        <v>183</v>
      </c>
      <c r="AU180" s="22" t="s">
        <v>92</v>
      </c>
      <c r="AY180" s="22" t="s">
        <v>182</v>
      </c>
      <c r="BE180" s="122">
        <f>IF(U180="základní",N180,0)</f>
        <v>0</v>
      </c>
      <c r="BF180" s="122">
        <f>IF(U180="snížená",N180,0)</f>
        <v>0</v>
      </c>
      <c r="BG180" s="122">
        <f>IF(U180="zákl. přenesená",N180,0)</f>
        <v>0</v>
      </c>
      <c r="BH180" s="122">
        <f>IF(U180="sníž. přenesená",N180,0)</f>
        <v>0</v>
      </c>
      <c r="BI180" s="122">
        <f>IF(U180="nulová",N180,0)</f>
        <v>0</v>
      </c>
      <c r="BJ180" s="22" t="s">
        <v>25</v>
      </c>
      <c r="BK180" s="122">
        <f>ROUND(L180*K180,2)</f>
        <v>0</v>
      </c>
      <c r="BL180" s="22" t="s">
        <v>187</v>
      </c>
      <c r="BM180" s="22" t="s">
        <v>248</v>
      </c>
    </row>
    <row r="181" spans="2:65" s="12" customFormat="1" ht="22.5" customHeight="1">
      <c r="B181" s="194"/>
      <c r="C181" s="195"/>
      <c r="D181" s="195"/>
      <c r="E181" s="196" t="s">
        <v>23</v>
      </c>
      <c r="F181" s="405" t="s">
        <v>249</v>
      </c>
      <c r="G181" s="406"/>
      <c r="H181" s="406"/>
      <c r="I181" s="406"/>
      <c r="J181" s="195"/>
      <c r="K181" s="197">
        <v>2.2429999999999999</v>
      </c>
      <c r="L181" s="195"/>
      <c r="M181" s="195"/>
      <c r="N181" s="195"/>
      <c r="O181" s="195"/>
      <c r="P181" s="195"/>
      <c r="Q181" s="195"/>
      <c r="R181" s="198"/>
      <c r="T181" s="199"/>
      <c r="U181" s="195"/>
      <c r="V181" s="195"/>
      <c r="W181" s="195"/>
      <c r="X181" s="195"/>
      <c r="Y181" s="195"/>
      <c r="Z181" s="195"/>
      <c r="AA181" s="200"/>
      <c r="AT181" s="201" t="s">
        <v>190</v>
      </c>
      <c r="AU181" s="201" t="s">
        <v>92</v>
      </c>
      <c r="AV181" s="12" t="s">
        <v>92</v>
      </c>
      <c r="AW181" s="12" t="s">
        <v>38</v>
      </c>
      <c r="AX181" s="12" t="s">
        <v>81</v>
      </c>
      <c r="AY181" s="201" t="s">
        <v>182</v>
      </c>
    </row>
    <row r="182" spans="2:65" s="12" customFormat="1" ht="22.5" customHeight="1">
      <c r="B182" s="194"/>
      <c r="C182" s="195"/>
      <c r="D182" s="195"/>
      <c r="E182" s="196" t="s">
        <v>23</v>
      </c>
      <c r="F182" s="399" t="s">
        <v>250</v>
      </c>
      <c r="G182" s="400"/>
      <c r="H182" s="400"/>
      <c r="I182" s="400"/>
      <c r="J182" s="195"/>
      <c r="K182" s="197">
        <v>1.1819999999999999</v>
      </c>
      <c r="L182" s="195"/>
      <c r="M182" s="195"/>
      <c r="N182" s="195"/>
      <c r="O182" s="195"/>
      <c r="P182" s="195"/>
      <c r="Q182" s="195"/>
      <c r="R182" s="198"/>
      <c r="T182" s="199"/>
      <c r="U182" s="195"/>
      <c r="V182" s="195"/>
      <c r="W182" s="195"/>
      <c r="X182" s="195"/>
      <c r="Y182" s="195"/>
      <c r="Z182" s="195"/>
      <c r="AA182" s="200"/>
      <c r="AT182" s="201" t="s">
        <v>190</v>
      </c>
      <c r="AU182" s="201" t="s">
        <v>92</v>
      </c>
      <c r="AV182" s="12" t="s">
        <v>92</v>
      </c>
      <c r="AW182" s="12" t="s">
        <v>38</v>
      </c>
      <c r="AX182" s="12" t="s">
        <v>81</v>
      </c>
      <c r="AY182" s="201" t="s">
        <v>182</v>
      </c>
    </row>
    <row r="183" spans="2:65" s="13" customFormat="1" ht="22.5" customHeight="1">
      <c r="B183" s="202"/>
      <c r="C183" s="203"/>
      <c r="D183" s="203"/>
      <c r="E183" s="204" t="s">
        <v>23</v>
      </c>
      <c r="F183" s="401" t="s">
        <v>193</v>
      </c>
      <c r="G183" s="402"/>
      <c r="H183" s="402"/>
      <c r="I183" s="402"/>
      <c r="J183" s="203"/>
      <c r="K183" s="205">
        <v>3.4249999999999998</v>
      </c>
      <c r="L183" s="203"/>
      <c r="M183" s="203"/>
      <c r="N183" s="203"/>
      <c r="O183" s="203"/>
      <c r="P183" s="203"/>
      <c r="Q183" s="203"/>
      <c r="R183" s="206"/>
      <c r="T183" s="207"/>
      <c r="U183" s="203"/>
      <c r="V183" s="203"/>
      <c r="W183" s="203"/>
      <c r="X183" s="203"/>
      <c r="Y183" s="203"/>
      <c r="Z183" s="203"/>
      <c r="AA183" s="208"/>
      <c r="AT183" s="209" t="s">
        <v>190</v>
      </c>
      <c r="AU183" s="209" t="s">
        <v>92</v>
      </c>
      <c r="AV183" s="13" t="s">
        <v>187</v>
      </c>
      <c r="AW183" s="13" t="s">
        <v>38</v>
      </c>
      <c r="AX183" s="13" t="s">
        <v>25</v>
      </c>
      <c r="AY183" s="209" t="s">
        <v>182</v>
      </c>
    </row>
    <row r="184" spans="2:65" s="10" customFormat="1" ht="29.85" customHeight="1">
      <c r="B184" s="168"/>
      <c r="C184" s="169"/>
      <c r="D184" s="178" t="s">
        <v>152</v>
      </c>
      <c r="E184" s="178"/>
      <c r="F184" s="178"/>
      <c r="G184" s="178"/>
      <c r="H184" s="178"/>
      <c r="I184" s="178"/>
      <c r="J184" s="178"/>
      <c r="K184" s="178"/>
      <c r="L184" s="178"/>
      <c r="M184" s="178"/>
      <c r="N184" s="397">
        <f>BK184</f>
        <v>0</v>
      </c>
      <c r="O184" s="398"/>
      <c r="P184" s="398"/>
      <c r="Q184" s="398"/>
      <c r="R184" s="171"/>
      <c r="T184" s="172"/>
      <c r="U184" s="169"/>
      <c r="V184" s="169"/>
      <c r="W184" s="173">
        <f>SUM(W185:W189)</f>
        <v>0</v>
      </c>
      <c r="X184" s="169"/>
      <c r="Y184" s="173">
        <f>SUM(Y185:Y189)</f>
        <v>0</v>
      </c>
      <c r="Z184" s="169"/>
      <c r="AA184" s="174">
        <f>SUM(AA185:AA189)</f>
        <v>0</v>
      </c>
      <c r="AR184" s="175" t="s">
        <v>25</v>
      </c>
      <c r="AT184" s="176" t="s">
        <v>80</v>
      </c>
      <c r="AU184" s="176" t="s">
        <v>25</v>
      </c>
      <c r="AY184" s="175" t="s">
        <v>182</v>
      </c>
      <c r="BK184" s="177">
        <f>SUM(BK185:BK189)</f>
        <v>0</v>
      </c>
    </row>
    <row r="185" spans="2:65" s="1" customFormat="1" ht="44.25" customHeight="1">
      <c r="B185" s="39"/>
      <c r="C185" s="179" t="s">
        <v>251</v>
      </c>
      <c r="D185" s="179" t="s">
        <v>183</v>
      </c>
      <c r="E185" s="180" t="s">
        <v>252</v>
      </c>
      <c r="F185" s="388" t="s">
        <v>253</v>
      </c>
      <c r="G185" s="388"/>
      <c r="H185" s="388"/>
      <c r="I185" s="388"/>
      <c r="J185" s="181" t="s">
        <v>254</v>
      </c>
      <c r="K185" s="182">
        <v>4.1180000000000003</v>
      </c>
      <c r="L185" s="389">
        <v>0</v>
      </c>
      <c r="M185" s="390"/>
      <c r="N185" s="391">
        <f>ROUND(L185*K185,2)</f>
        <v>0</v>
      </c>
      <c r="O185" s="391"/>
      <c r="P185" s="391"/>
      <c r="Q185" s="391"/>
      <c r="R185" s="41"/>
      <c r="T185" s="183" t="s">
        <v>23</v>
      </c>
      <c r="U185" s="48" t="s">
        <v>46</v>
      </c>
      <c r="V185" s="40"/>
      <c r="W185" s="184">
        <f>V185*K185</f>
        <v>0</v>
      </c>
      <c r="X185" s="184">
        <v>0</v>
      </c>
      <c r="Y185" s="184">
        <f>X185*K185</f>
        <v>0</v>
      </c>
      <c r="Z185" s="184">
        <v>0</v>
      </c>
      <c r="AA185" s="185">
        <f>Z185*K185</f>
        <v>0</v>
      </c>
      <c r="AR185" s="22" t="s">
        <v>187</v>
      </c>
      <c r="AT185" s="22" t="s">
        <v>183</v>
      </c>
      <c r="AU185" s="22" t="s">
        <v>92</v>
      </c>
      <c r="AY185" s="22" t="s">
        <v>182</v>
      </c>
      <c r="BE185" s="122">
        <f>IF(U185="základní",N185,0)</f>
        <v>0</v>
      </c>
      <c r="BF185" s="122">
        <f>IF(U185="snížená",N185,0)</f>
        <v>0</v>
      </c>
      <c r="BG185" s="122">
        <f>IF(U185="zákl. přenesená",N185,0)</f>
        <v>0</v>
      </c>
      <c r="BH185" s="122">
        <f>IF(U185="sníž. přenesená",N185,0)</f>
        <v>0</v>
      </c>
      <c r="BI185" s="122">
        <f>IF(U185="nulová",N185,0)</f>
        <v>0</v>
      </c>
      <c r="BJ185" s="22" t="s">
        <v>25</v>
      </c>
      <c r="BK185" s="122">
        <f>ROUND(L185*K185,2)</f>
        <v>0</v>
      </c>
      <c r="BL185" s="22" t="s">
        <v>187</v>
      </c>
      <c r="BM185" s="22" t="s">
        <v>255</v>
      </c>
    </row>
    <row r="186" spans="2:65" s="1" customFormat="1" ht="31.5" customHeight="1">
      <c r="B186" s="39"/>
      <c r="C186" s="179" t="s">
        <v>256</v>
      </c>
      <c r="D186" s="179" t="s">
        <v>183</v>
      </c>
      <c r="E186" s="180" t="s">
        <v>257</v>
      </c>
      <c r="F186" s="388" t="s">
        <v>258</v>
      </c>
      <c r="G186" s="388"/>
      <c r="H186" s="388"/>
      <c r="I186" s="388"/>
      <c r="J186" s="181" t="s">
        <v>254</v>
      </c>
      <c r="K186" s="182">
        <v>4.1180000000000003</v>
      </c>
      <c r="L186" s="389">
        <v>0</v>
      </c>
      <c r="M186" s="390"/>
      <c r="N186" s="391">
        <f>ROUND(L186*K186,2)</f>
        <v>0</v>
      </c>
      <c r="O186" s="391"/>
      <c r="P186" s="391"/>
      <c r="Q186" s="391"/>
      <c r="R186" s="41"/>
      <c r="T186" s="183" t="s">
        <v>23</v>
      </c>
      <c r="U186" s="48" t="s">
        <v>46</v>
      </c>
      <c r="V186" s="40"/>
      <c r="W186" s="184">
        <f>V186*K186</f>
        <v>0</v>
      </c>
      <c r="X186" s="184">
        <v>0</v>
      </c>
      <c r="Y186" s="184">
        <f>X186*K186</f>
        <v>0</v>
      </c>
      <c r="Z186" s="184">
        <v>0</v>
      </c>
      <c r="AA186" s="185">
        <f>Z186*K186</f>
        <v>0</v>
      </c>
      <c r="AR186" s="22" t="s">
        <v>187</v>
      </c>
      <c r="AT186" s="22" t="s">
        <v>183</v>
      </c>
      <c r="AU186" s="22" t="s">
        <v>92</v>
      </c>
      <c r="AY186" s="22" t="s">
        <v>182</v>
      </c>
      <c r="BE186" s="122">
        <f>IF(U186="základní",N186,0)</f>
        <v>0</v>
      </c>
      <c r="BF186" s="122">
        <f>IF(U186="snížená",N186,0)</f>
        <v>0</v>
      </c>
      <c r="BG186" s="122">
        <f>IF(U186="zákl. přenesená",N186,0)</f>
        <v>0</v>
      </c>
      <c r="BH186" s="122">
        <f>IF(U186="sníž. přenesená",N186,0)</f>
        <v>0</v>
      </c>
      <c r="BI186" s="122">
        <f>IF(U186="nulová",N186,0)</f>
        <v>0</v>
      </c>
      <c r="BJ186" s="22" t="s">
        <v>25</v>
      </c>
      <c r="BK186" s="122">
        <f>ROUND(L186*K186,2)</f>
        <v>0</v>
      </c>
      <c r="BL186" s="22" t="s">
        <v>187</v>
      </c>
      <c r="BM186" s="22" t="s">
        <v>259</v>
      </c>
    </row>
    <row r="187" spans="2:65" s="1" customFormat="1" ht="31.5" customHeight="1">
      <c r="B187" s="39"/>
      <c r="C187" s="179" t="s">
        <v>260</v>
      </c>
      <c r="D187" s="179" t="s">
        <v>183</v>
      </c>
      <c r="E187" s="180" t="s">
        <v>261</v>
      </c>
      <c r="F187" s="388" t="s">
        <v>262</v>
      </c>
      <c r="G187" s="388"/>
      <c r="H187" s="388"/>
      <c r="I187" s="388"/>
      <c r="J187" s="181" t="s">
        <v>254</v>
      </c>
      <c r="K187" s="182">
        <v>78.242000000000004</v>
      </c>
      <c r="L187" s="389">
        <v>0</v>
      </c>
      <c r="M187" s="390"/>
      <c r="N187" s="391">
        <f>ROUND(L187*K187,2)</f>
        <v>0</v>
      </c>
      <c r="O187" s="391"/>
      <c r="P187" s="391"/>
      <c r="Q187" s="391"/>
      <c r="R187" s="41"/>
      <c r="T187" s="183" t="s">
        <v>23</v>
      </c>
      <c r="U187" s="48" t="s">
        <v>46</v>
      </c>
      <c r="V187" s="40"/>
      <c r="W187" s="184">
        <f>V187*K187</f>
        <v>0</v>
      </c>
      <c r="X187" s="184">
        <v>0</v>
      </c>
      <c r="Y187" s="184">
        <f>X187*K187</f>
        <v>0</v>
      </c>
      <c r="Z187" s="184">
        <v>0</v>
      </c>
      <c r="AA187" s="185">
        <f>Z187*K187</f>
        <v>0</v>
      </c>
      <c r="AR187" s="22" t="s">
        <v>187</v>
      </c>
      <c r="AT187" s="22" t="s">
        <v>183</v>
      </c>
      <c r="AU187" s="22" t="s">
        <v>92</v>
      </c>
      <c r="AY187" s="22" t="s">
        <v>182</v>
      </c>
      <c r="BE187" s="122">
        <f>IF(U187="základní",N187,0)</f>
        <v>0</v>
      </c>
      <c r="BF187" s="122">
        <f>IF(U187="snížená",N187,0)</f>
        <v>0</v>
      </c>
      <c r="BG187" s="122">
        <f>IF(U187="zákl. přenesená",N187,0)</f>
        <v>0</v>
      </c>
      <c r="BH187" s="122">
        <f>IF(U187="sníž. přenesená",N187,0)</f>
        <v>0</v>
      </c>
      <c r="BI187" s="122">
        <f>IF(U187="nulová",N187,0)</f>
        <v>0</v>
      </c>
      <c r="BJ187" s="22" t="s">
        <v>25</v>
      </c>
      <c r="BK187" s="122">
        <f>ROUND(L187*K187,2)</f>
        <v>0</v>
      </c>
      <c r="BL187" s="22" t="s">
        <v>187</v>
      </c>
      <c r="BM187" s="22" t="s">
        <v>263</v>
      </c>
    </row>
    <row r="188" spans="2:65" s="1" customFormat="1" ht="44.25" customHeight="1">
      <c r="B188" s="39"/>
      <c r="C188" s="179" t="s">
        <v>264</v>
      </c>
      <c r="D188" s="179" t="s">
        <v>183</v>
      </c>
      <c r="E188" s="180" t="s">
        <v>265</v>
      </c>
      <c r="F188" s="388" t="s">
        <v>266</v>
      </c>
      <c r="G188" s="388"/>
      <c r="H188" s="388"/>
      <c r="I188" s="388"/>
      <c r="J188" s="181" t="s">
        <v>254</v>
      </c>
      <c r="K188" s="182">
        <v>3.706</v>
      </c>
      <c r="L188" s="389">
        <v>0</v>
      </c>
      <c r="M188" s="390"/>
      <c r="N188" s="391">
        <f>ROUND(L188*K188,2)</f>
        <v>0</v>
      </c>
      <c r="O188" s="391"/>
      <c r="P188" s="391"/>
      <c r="Q188" s="391"/>
      <c r="R188" s="41"/>
      <c r="T188" s="183" t="s">
        <v>23</v>
      </c>
      <c r="U188" s="48" t="s">
        <v>46</v>
      </c>
      <c r="V188" s="40"/>
      <c r="W188" s="184">
        <f>V188*K188</f>
        <v>0</v>
      </c>
      <c r="X188" s="184">
        <v>0</v>
      </c>
      <c r="Y188" s="184">
        <f>X188*K188</f>
        <v>0</v>
      </c>
      <c r="Z188" s="184">
        <v>0</v>
      </c>
      <c r="AA188" s="185">
        <f>Z188*K188</f>
        <v>0</v>
      </c>
      <c r="AR188" s="22" t="s">
        <v>187</v>
      </c>
      <c r="AT188" s="22" t="s">
        <v>183</v>
      </c>
      <c r="AU188" s="22" t="s">
        <v>92</v>
      </c>
      <c r="AY188" s="22" t="s">
        <v>182</v>
      </c>
      <c r="BE188" s="122">
        <f>IF(U188="základní",N188,0)</f>
        <v>0</v>
      </c>
      <c r="BF188" s="122">
        <f>IF(U188="snížená",N188,0)</f>
        <v>0</v>
      </c>
      <c r="BG188" s="122">
        <f>IF(U188="zákl. přenesená",N188,0)</f>
        <v>0</v>
      </c>
      <c r="BH188" s="122">
        <f>IF(U188="sníž. přenesená",N188,0)</f>
        <v>0</v>
      </c>
      <c r="BI188" s="122">
        <f>IF(U188="nulová",N188,0)</f>
        <v>0</v>
      </c>
      <c r="BJ188" s="22" t="s">
        <v>25</v>
      </c>
      <c r="BK188" s="122">
        <f>ROUND(L188*K188,2)</f>
        <v>0</v>
      </c>
      <c r="BL188" s="22" t="s">
        <v>187</v>
      </c>
      <c r="BM188" s="22" t="s">
        <v>267</v>
      </c>
    </row>
    <row r="189" spans="2:65" s="1" customFormat="1" ht="44.25" customHeight="1">
      <c r="B189" s="39"/>
      <c r="C189" s="179" t="s">
        <v>268</v>
      </c>
      <c r="D189" s="179" t="s">
        <v>183</v>
      </c>
      <c r="E189" s="180" t="s">
        <v>269</v>
      </c>
      <c r="F189" s="388" t="s">
        <v>270</v>
      </c>
      <c r="G189" s="388"/>
      <c r="H189" s="388"/>
      <c r="I189" s="388"/>
      <c r="J189" s="181" t="s">
        <v>254</v>
      </c>
      <c r="K189" s="182">
        <v>0.41199999999999998</v>
      </c>
      <c r="L189" s="389">
        <v>0</v>
      </c>
      <c r="M189" s="390"/>
      <c r="N189" s="391">
        <f>ROUND(L189*K189,2)</f>
        <v>0</v>
      </c>
      <c r="O189" s="391"/>
      <c r="P189" s="391"/>
      <c r="Q189" s="391"/>
      <c r="R189" s="41"/>
      <c r="T189" s="183" t="s">
        <v>23</v>
      </c>
      <c r="U189" s="48" t="s">
        <v>46</v>
      </c>
      <c r="V189" s="40"/>
      <c r="W189" s="184">
        <f>V189*K189</f>
        <v>0</v>
      </c>
      <c r="X189" s="184">
        <v>0</v>
      </c>
      <c r="Y189" s="184">
        <f>X189*K189</f>
        <v>0</v>
      </c>
      <c r="Z189" s="184">
        <v>0</v>
      </c>
      <c r="AA189" s="185">
        <f>Z189*K189</f>
        <v>0</v>
      </c>
      <c r="AR189" s="22" t="s">
        <v>187</v>
      </c>
      <c r="AT189" s="22" t="s">
        <v>183</v>
      </c>
      <c r="AU189" s="22" t="s">
        <v>92</v>
      </c>
      <c r="AY189" s="22" t="s">
        <v>182</v>
      </c>
      <c r="BE189" s="122">
        <f>IF(U189="základní",N189,0)</f>
        <v>0</v>
      </c>
      <c r="BF189" s="122">
        <f>IF(U189="snížená",N189,0)</f>
        <v>0</v>
      </c>
      <c r="BG189" s="122">
        <f>IF(U189="zákl. přenesená",N189,0)</f>
        <v>0</v>
      </c>
      <c r="BH189" s="122">
        <f>IF(U189="sníž. přenesená",N189,0)</f>
        <v>0</v>
      </c>
      <c r="BI189" s="122">
        <f>IF(U189="nulová",N189,0)</f>
        <v>0</v>
      </c>
      <c r="BJ189" s="22" t="s">
        <v>25</v>
      </c>
      <c r="BK189" s="122">
        <f>ROUND(L189*K189,2)</f>
        <v>0</v>
      </c>
      <c r="BL189" s="22" t="s">
        <v>187</v>
      </c>
      <c r="BM189" s="22" t="s">
        <v>271</v>
      </c>
    </row>
    <row r="190" spans="2:65" s="10" customFormat="1" ht="29.85" customHeight="1">
      <c r="B190" s="168"/>
      <c r="C190" s="169"/>
      <c r="D190" s="178" t="s">
        <v>153</v>
      </c>
      <c r="E190" s="178"/>
      <c r="F190" s="178"/>
      <c r="G190" s="178"/>
      <c r="H190" s="178"/>
      <c r="I190" s="178"/>
      <c r="J190" s="178"/>
      <c r="K190" s="178"/>
      <c r="L190" s="178"/>
      <c r="M190" s="178"/>
      <c r="N190" s="407">
        <f>BK190</f>
        <v>0</v>
      </c>
      <c r="O190" s="408"/>
      <c r="P190" s="408"/>
      <c r="Q190" s="408"/>
      <c r="R190" s="171"/>
      <c r="T190" s="172"/>
      <c r="U190" s="169"/>
      <c r="V190" s="169"/>
      <c r="W190" s="173">
        <f>W191</f>
        <v>0</v>
      </c>
      <c r="X190" s="169"/>
      <c r="Y190" s="173">
        <f>Y191</f>
        <v>0</v>
      </c>
      <c r="Z190" s="169"/>
      <c r="AA190" s="174">
        <f>AA191</f>
        <v>0</v>
      </c>
      <c r="AR190" s="175" t="s">
        <v>25</v>
      </c>
      <c r="AT190" s="176" t="s">
        <v>80</v>
      </c>
      <c r="AU190" s="176" t="s">
        <v>25</v>
      </c>
      <c r="AY190" s="175" t="s">
        <v>182</v>
      </c>
      <c r="BK190" s="177">
        <f>BK191</f>
        <v>0</v>
      </c>
    </row>
    <row r="191" spans="2:65" s="1" customFormat="1" ht="22.5" customHeight="1">
      <c r="B191" s="39"/>
      <c r="C191" s="179" t="s">
        <v>11</v>
      </c>
      <c r="D191" s="179" t="s">
        <v>183</v>
      </c>
      <c r="E191" s="180" t="s">
        <v>272</v>
      </c>
      <c r="F191" s="388" t="s">
        <v>273</v>
      </c>
      <c r="G191" s="388"/>
      <c r="H191" s="388"/>
      <c r="I191" s="388"/>
      <c r="J191" s="181" t="s">
        <v>254</v>
      </c>
      <c r="K191" s="182">
        <v>2.7610000000000001</v>
      </c>
      <c r="L191" s="389">
        <v>0</v>
      </c>
      <c r="M191" s="390"/>
      <c r="N191" s="391">
        <f>ROUND(L191*K191,2)</f>
        <v>0</v>
      </c>
      <c r="O191" s="391"/>
      <c r="P191" s="391"/>
      <c r="Q191" s="391"/>
      <c r="R191" s="41"/>
      <c r="T191" s="183" t="s">
        <v>23</v>
      </c>
      <c r="U191" s="48" t="s">
        <v>46</v>
      </c>
      <c r="V191" s="40"/>
      <c r="W191" s="184">
        <f>V191*K191</f>
        <v>0</v>
      </c>
      <c r="X191" s="184">
        <v>0</v>
      </c>
      <c r="Y191" s="184">
        <f>X191*K191</f>
        <v>0</v>
      </c>
      <c r="Z191" s="184">
        <v>0</v>
      </c>
      <c r="AA191" s="185">
        <f>Z191*K191</f>
        <v>0</v>
      </c>
      <c r="AR191" s="22" t="s">
        <v>187</v>
      </c>
      <c r="AT191" s="22" t="s">
        <v>183</v>
      </c>
      <c r="AU191" s="22" t="s">
        <v>92</v>
      </c>
      <c r="AY191" s="22" t="s">
        <v>182</v>
      </c>
      <c r="BE191" s="122">
        <f>IF(U191="základní",N191,0)</f>
        <v>0</v>
      </c>
      <c r="BF191" s="122">
        <f>IF(U191="snížená",N191,0)</f>
        <v>0</v>
      </c>
      <c r="BG191" s="122">
        <f>IF(U191="zákl. přenesená",N191,0)</f>
        <v>0</v>
      </c>
      <c r="BH191" s="122">
        <f>IF(U191="sníž. přenesená",N191,0)</f>
        <v>0</v>
      </c>
      <c r="BI191" s="122">
        <f>IF(U191="nulová",N191,0)</f>
        <v>0</v>
      </c>
      <c r="BJ191" s="22" t="s">
        <v>25</v>
      </c>
      <c r="BK191" s="122">
        <f>ROUND(L191*K191,2)</f>
        <v>0</v>
      </c>
      <c r="BL191" s="22" t="s">
        <v>187</v>
      </c>
      <c r="BM191" s="22" t="s">
        <v>274</v>
      </c>
    </row>
    <row r="192" spans="2:65" s="10" customFormat="1" ht="37.35" customHeight="1">
      <c r="B192" s="168"/>
      <c r="C192" s="169"/>
      <c r="D192" s="170" t="s">
        <v>154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413">
        <f>BK192</f>
        <v>0</v>
      </c>
      <c r="O192" s="414"/>
      <c r="P192" s="414"/>
      <c r="Q192" s="414"/>
      <c r="R192" s="171"/>
      <c r="T192" s="172"/>
      <c r="U192" s="169"/>
      <c r="V192" s="169"/>
      <c r="W192" s="173">
        <f>W193+W197+W222+W227</f>
        <v>0</v>
      </c>
      <c r="X192" s="169"/>
      <c r="Y192" s="173">
        <f>Y193+Y197+Y222+Y227</f>
        <v>0.75946475000000002</v>
      </c>
      <c r="Z192" s="169"/>
      <c r="AA192" s="174">
        <f>AA193+AA197+AA222+AA227</f>
        <v>0.46560000000000001</v>
      </c>
      <c r="AR192" s="175" t="s">
        <v>92</v>
      </c>
      <c r="AT192" s="176" t="s">
        <v>80</v>
      </c>
      <c r="AU192" s="176" t="s">
        <v>81</v>
      </c>
      <c r="AY192" s="175" t="s">
        <v>182</v>
      </c>
      <c r="BK192" s="177">
        <f>BK193+BK197+BK222+BK227</f>
        <v>0</v>
      </c>
    </row>
    <row r="193" spans="2:65" s="10" customFormat="1" ht="19.899999999999999" customHeight="1">
      <c r="B193" s="168"/>
      <c r="C193" s="169"/>
      <c r="D193" s="178" t="s">
        <v>155</v>
      </c>
      <c r="E193" s="178"/>
      <c r="F193" s="178"/>
      <c r="G193" s="178"/>
      <c r="H193" s="178"/>
      <c r="I193" s="178"/>
      <c r="J193" s="178"/>
      <c r="K193" s="178"/>
      <c r="L193" s="178"/>
      <c r="M193" s="178"/>
      <c r="N193" s="397">
        <f>BK193</f>
        <v>0</v>
      </c>
      <c r="O193" s="398"/>
      <c r="P193" s="398"/>
      <c r="Q193" s="398"/>
      <c r="R193" s="171"/>
      <c r="T193" s="172"/>
      <c r="U193" s="169"/>
      <c r="V193" s="169"/>
      <c r="W193" s="173">
        <f>SUM(W194:W196)</f>
        <v>0</v>
      </c>
      <c r="X193" s="169"/>
      <c r="Y193" s="173">
        <f>SUM(Y194:Y196)</f>
        <v>0</v>
      </c>
      <c r="Z193" s="169"/>
      <c r="AA193" s="174">
        <f>SUM(AA194:AA196)</f>
        <v>0</v>
      </c>
      <c r="AR193" s="175" t="s">
        <v>92</v>
      </c>
      <c r="AT193" s="176" t="s">
        <v>80</v>
      </c>
      <c r="AU193" s="176" t="s">
        <v>25</v>
      </c>
      <c r="AY193" s="175" t="s">
        <v>182</v>
      </c>
      <c r="BK193" s="177">
        <f>SUM(BK194:BK196)</f>
        <v>0</v>
      </c>
    </row>
    <row r="194" spans="2:65" s="1" customFormat="1" ht="44.25" customHeight="1">
      <c r="B194" s="39"/>
      <c r="C194" s="179" t="s">
        <v>275</v>
      </c>
      <c r="D194" s="179" t="s">
        <v>183</v>
      </c>
      <c r="E194" s="180" t="s">
        <v>276</v>
      </c>
      <c r="F194" s="388" t="s">
        <v>277</v>
      </c>
      <c r="G194" s="388"/>
      <c r="H194" s="388"/>
      <c r="I194" s="388"/>
      <c r="J194" s="181" t="s">
        <v>278</v>
      </c>
      <c r="K194" s="182">
        <v>1</v>
      </c>
      <c r="L194" s="389">
        <v>0</v>
      </c>
      <c r="M194" s="390"/>
      <c r="N194" s="391">
        <f>ROUND(L194*K194,2)</f>
        <v>0</v>
      </c>
      <c r="O194" s="391"/>
      <c r="P194" s="391"/>
      <c r="Q194" s="391"/>
      <c r="R194" s="41"/>
      <c r="T194" s="183" t="s">
        <v>23</v>
      </c>
      <c r="U194" s="48" t="s">
        <v>46</v>
      </c>
      <c r="V194" s="40"/>
      <c r="W194" s="184">
        <f>V194*K194</f>
        <v>0</v>
      </c>
      <c r="X194" s="184">
        <v>0</v>
      </c>
      <c r="Y194" s="184">
        <f>X194*K194</f>
        <v>0</v>
      </c>
      <c r="Z194" s="184">
        <v>0</v>
      </c>
      <c r="AA194" s="185">
        <f>Z194*K194</f>
        <v>0</v>
      </c>
      <c r="AR194" s="22" t="s">
        <v>275</v>
      </c>
      <c r="AT194" s="22" t="s">
        <v>183</v>
      </c>
      <c r="AU194" s="22" t="s">
        <v>92</v>
      </c>
      <c r="AY194" s="22" t="s">
        <v>182</v>
      </c>
      <c r="BE194" s="122">
        <f>IF(U194="základní",N194,0)</f>
        <v>0</v>
      </c>
      <c r="BF194" s="122">
        <f>IF(U194="snížená",N194,0)</f>
        <v>0</v>
      </c>
      <c r="BG194" s="122">
        <f>IF(U194="zákl. přenesená",N194,0)</f>
        <v>0</v>
      </c>
      <c r="BH194" s="122">
        <f>IF(U194="sníž. přenesená",N194,0)</f>
        <v>0</v>
      </c>
      <c r="BI194" s="122">
        <f>IF(U194="nulová",N194,0)</f>
        <v>0</v>
      </c>
      <c r="BJ194" s="22" t="s">
        <v>25</v>
      </c>
      <c r="BK194" s="122">
        <f>ROUND(L194*K194,2)</f>
        <v>0</v>
      </c>
      <c r="BL194" s="22" t="s">
        <v>275</v>
      </c>
      <c r="BM194" s="22" t="s">
        <v>279</v>
      </c>
    </row>
    <row r="195" spans="2:65" s="1" customFormat="1" ht="44.25" customHeight="1">
      <c r="B195" s="39"/>
      <c r="C195" s="179" t="s">
        <v>280</v>
      </c>
      <c r="D195" s="179" t="s">
        <v>183</v>
      </c>
      <c r="E195" s="180" t="s">
        <v>281</v>
      </c>
      <c r="F195" s="388" t="s">
        <v>282</v>
      </c>
      <c r="G195" s="388"/>
      <c r="H195" s="388"/>
      <c r="I195" s="388"/>
      <c r="J195" s="181" t="s">
        <v>278</v>
      </c>
      <c r="K195" s="182">
        <v>1</v>
      </c>
      <c r="L195" s="389">
        <v>0</v>
      </c>
      <c r="M195" s="390"/>
      <c r="N195" s="391">
        <f>ROUND(L195*K195,2)</f>
        <v>0</v>
      </c>
      <c r="O195" s="391"/>
      <c r="P195" s="391"/>
      <c r="Q195" s="391"/>
      <c r="R195" s="41"/>
      <c r="T195" s="183" t="s">
        <v>23</v>
      </c>
      <c r="U195" s="48" t="s">
        <v>46</v>
      </c>
      <c r="V195" s="40"/>
      <c r="W195" s="184">
        <f>V195*K195</f>
        <v>0</v>
      </c>
      <c r="X195" s="184">
        <v>0</v>
      </c>
      <c r="Y195" s="184">
        <f>X195*K195</f>
        <v>0</v>
      </c>
      <c r="Z195" s="184">
        <v>0</v>
      </c>
      <c r="AA195" s="185">
        <f>Z195*K195</f>
        <v>0</v>
      </c>
      <c r="AR195" s="22" t="s">
        <v>275</v>
      </c>
      <c r="AT195" s="22" t="s">
        <v>183</v>
      </c>
      <c r="AU195" s="22" t="s">
        <v>92</v>
      </c>
      <c r="AY195" s="22" t="s">
        <v>182</v>
      </c>
      <c r="BE195" s="122">
        <f>IF(U195="základní",N195,0)</f>
        <v>0</v>
      </c>
      <c r="BF195" s="122">
        <f>IF(U195="snížená",N195,0)</f>
        <v>0</v>
      </c>
      <c r="BG195" s="122">
        <f>IF(U195="zákl. přenesená",N195,0)</f>
        <v>0</v>
      </c>
      <c r="BH195" s="122">
        <f>IF(U195="sníž. přenesená",N195,0)</f>
        <v>0</v>
      </c>
      <c r="BI195" s="122">
        <f>IF(U195="nulová",N195,0)</f>
        <v>0</v>
      </c>
      <c r="BJ195" s="22" t="s">
        <v>25</v>
      </c>
      <c r="BK195" s="122">
        <f>ROUND(L195*K195,2)</f>
        <v>0</v>
      </c>
      <c r="BL195" s="22" t="s">
        <v>275</v>
      </c>
      <c r="BM195" s="22" t="s">
        <v>283</v>
      </c>
    </row>
    <row r="196" spans="2:65" s="1" customFormat="1" ht="31.5" customHeight="1">
      <c r="B196" s="39"/>
      <c r="C196" s="179" t="s">
        <v>284</v>
      </c>
      <c r="D196" s="179" t="s">
        <v>183</v>
      </c>
      <c r="E196" s="180" t="s">
        <v>285</v>
      </c>
      <c r="F196" s="388" t="s">
        <v>286</v>
      </c>
      <c r="G196" s="388"/>
      <c r="H196" s="388"/>
      <c r="I196" s="388"/>
      <c r="J196" s="181" t="s">
        <v>254</v>
      </c>
      <c r="K196" s="182">
        <v>0.72</v>
      </c>
      <c r="L196" s="389">
        <v>0</v>
      </c>
      <c r="M196" s="390"/>
      <c r="N196" s="391">
        <f>ROUND(L196*K196,2)</f>
        <v>0</v>
      </c>
      <c r="O196" s="391"/>
      <c r="P196" s="391"/>
      <c r="Q196" s="391"/>
      <c r="R196" s="41"/>
      <c r="T196" s="183" t="s">
        <v>23</v>
      </c>
      <c r="U196" s="48" t="s">
        <v>46</v>
      </c>
      <c r="V196" s="40"/>
      <c r="W196" s="184">
        <f>V196*K196</f>
        <v>0</v>
      </c>
      <c r="X196" s="184">
        <v>0</v>
      </c>
      <c r="Y196" s="184">
        <f>X196*K196</f>
        <v>0</v>
      </c>
      <c r="Z196" s="184">
        <v>0</v>
      </c>
      <c r="AA196" s="185">
        <f>Z196*K196</f>
        <v>0</v>
      </c>
      <c r="AR196" s="22" t="s">
        <v>275</v>
      </c>
      <c r="AT196" s="22" t="s">
        <v>183</v>
      </c>
      <c r="AU196" s="22" t="s">
        <v>92</v>
      </c>
      <c r="AY196" s="22" t="s">
        <v>182</v>
      </c>
      <c r="BE196" s="122">
        <f>IF(U196="základní",N196,0)</f>
        <v>0</v>
      </c>
      <c r="BF196" s="122">
        <f>IF(U196="snížená",N196,0)</f>
        <v>0</v>
      </c>
      <c r="BG196" s="122">
        <f>IF(U196="zákl. přenesená",N196,0)</f>
        <v>0</v>
      </c>
      <c r="BH196" s="122">
        <f>IF(U196="sníž. přenesená",N196,0)</f>
        <v>0</v>
      </c>
      <c r="BI196" s="122">
        <f>IF(U196="nulová",N196,0)</f>
        <v>0</v>
      </c>
      <c r="BJ196" s="22" t="s">
        <v>25</v>
      </c>
      <c r="BK196" s="122">
        <f>ROUND(L196*K196,2)</f>
        <v>0</v>
      </c>
      <c r="BL196" s="22" t="s">
        <v>275</v>
      </c>
      <c r="BM196" s="22" t="s">
        <v>287</v>
      </c>
    </row>
    <row r="197" spans="2:65" s="10" customFormat="1" ht="29.85" customHeight="1">
      <c r="B197" s="168"/>
      <c r="C197" s="169"/>
      <c r="D197" s="178" t="s">
        <v>156</v>
      </c>
      <c r="E197" s="178"/>
      <c r="F197" s="178"/>
      <c r="G197" s="178"/>
      <c r="H197" s="178"/>
      <c r="I197" s="178"/>
      <c r="J197" s="178"/>
      <c r="K197" s="178"/>
      <c r="L197" s="178"/>
      <c r="M197" s="178"/>
      <c r="N197" s="407">
        <f>BK197</f>
        <v>0</v>
      </c>
      <c r="O197" s="408"/>
      <c r="P197" s="408"/>
      <c r="Q197" s="408"/>
      <c r="R197" s="171"/>
      <c r="T197" s="172"/>
      <c r="U197" s="169"/>
      <c r="V197" s="169"/>
      <c r="W197" s="173">
        <f>SUM(W198:W221)</f>
        <v>0</v>
      </c>
      <c r="X197" s="169"/>
      <c r="Y197" s="173">
        <f>SUM(Y198:Y221)</f>
        <v>0.74496475000000006</v>
      </c>
      <c r="Z197" s="169"/>
      <c r="AA197" s="174">
        <f>SUM(AA198:AA221)</f>
        <v>0.16399999999999998</v>
      </c>
      <c r="AR197" s="175" t="s">
        <v>92</v>
      </c>
      <c r="AT197" s="176" t="s">
        <v>80</v>
      </c>
      <c r="AU197" s="176" t="s">
        <v>25</v>
      </c>
      <c r="AY197" s="175" t="s">
        <v>182</v>
      </c>
      <c r="BK197" s="177">
        <f>SUM(BK198:BK221)</f>
        <v>0</v>
      </c>
    </row>
    <row r="198" spans="2:65" s="1" customFormat="1" ht="31.5" customHeight="1">
      <c r="B198" s="39"/>
      <c r="C198" s="179" t="s">
        <v>288</v>
      </c>
      <c r="D198" s="179" t="s">
        <v>183</v>
      </c>
      <c r="E198" s="180" t="s">
        <v>289</v>
      </c>
      <c r="F198" s="388" t="s">
        <v>290</v>
      </c>
      <c r="G198" s="388"/>
      <c r="H198" s="388"/>
      <c r="I198" s="388"/>
      <c r="J198" s="181" t="s">
        <v>291</v>
      </c>
      <c r="K198" s="182">
        <v>11</v>
      </c>
      <c r="L198" s="389">
        <v>0</v>
      </c>
      <c r="M198" s="390"/>
      <c r="N198" s="391">
        <f>ROUND(L198*K198,2)</f>
        <v>0</v>
      </c>
      <c r="O198" s="391"/>
      <c r="P198" s="391"/>
      <c r="Q198" s="391"/>
      <c r="R198" s="41"/>
      <c r="T198" s="183" t="s">
        <v>23</v>
      </c>
      <c r="U198" s="48" t="s">
        <v>46</v>
      </c>
      <c r="V198" s="40"/>
      <c r="W198" s="184">
        <f>V198*K198</f>
        <v>0</v>
      </c>
      <c r="X198" s="184">
        <v>0</v>
      </c>
      <c r="Y198" s="184">
        <f>X198*K198</f>
        <v>0</v>
      </c>
      <c r="Z198" s="184">
        <v>4.0000000000000001E-3</v>
      </c>
      <c r="AA198" s="185">
        <f>Z198*K198</f>
        <v>4.3999999999999997E-2</v>
      </c>
      <c r="AR198" s="22" t="s">
        <v>275</v>
      </c>
      <c r="AT198" s="22" t="s">
        <v>183</v>
      </c>
      <c r="AU198" s="22" t="s">
        <v>92</v>
      </c>
      <c r="AY198" s="22" t="s">
        <v>182</v>
      </c>
      <c r="BE198" s="122">
        <f>IF(U198="základní",N198,0)</f>
        <v>0</v>
      </c>
      <c r="BF198" s="122">
        <f>IF(U198="snížená",N198,0)</f>
        <v>0</v>
      </c>
      <c r="BG198" s="122">
        <f>IF(U198="zákl. přenesená",N198,0)</f>
        <v>0</v>
      </c>
      <c r="BH198" s="122">
        <f>IF(U198="sníž. přenesená",N198,0)</f>
        <v>0</v>
      </c>
      <c r="BI198" s="122">
        <f>IF(U198="nulová",N198,0)</f>
        <v>0</v>
      </c>
      <c r="BJ198" s="22" t="s">
        <v>25</v>
      </c>
      <c r="BK198" s="122">
        <f>ROUND(L198*K198,2)</f>
        <v>0</v>
      </c>
      <c r="BL198" s="22" t="s">
        <v>275</v>
      </c>
      <c r="BM198" s="22" t="s">
        <v>292</v>
      </c>
    </row>
    <row r="199" spans="2:65" s="1" customFormat="1" ht="31.5" customHeight="1">
      <c r="B199" s="39"/>
      <c r="C199" s="179" t="s">
        <v>293</v>
      </c>
      <c r="D199" s="179" t="s">
        <v>183</v>
      </c>
      <c r="E199" s="180" t="s">
        <v>294</v>
      </c>
      <c r="F199" s="388" t="s">
        <v>295</v>
      </c>
      <c r="G199" s="388"/>
      <c r="H199" s="388"/>
      <c r="I199" s="388"/>
      <c r="J199" s="181" t="s">
        <v>291</v>
      </c>
      <c r="K199" s="182">
        <v>24</v>
      </c>
      <c r="L199" s="389">
        <v>0</v>
      </c>
      <c r="M199" s="390"/>
      <c r="N199" s="391">
        <f>ROUND(L199*K199,2)</f>
        <v>0</v>
      </c>
      <c r="O199" s="391"/>
      <c r="P199" s="391"/>
      <c r="Q199" s="391"/>
      <c r="R199" s="41"/>
      <c r="T199" s="183" t="s">
        <v>23</v>
      </c>
      <c r="U199" s="48" t="s">
        <v>46</v>
      </c>
      <c r="V199" s="40"/>
      <c r="W199" s="184">
        <f>V199*K199</f>
        <v>0</v>
      </c>
      <c r="X199" s="184">
        <v>0</v>
      </c>
      <c r="Y199" s="184">
        <f>X199*K199</f>
        <v>0</v>
      </c>
      <c r="Z199" s="184">
        <v>5.0000000000000001E-3</v>
      </c>
      <c r="AA199" s="185">
        <f>Z199*K199</f>
        <v>0.12</v>
      </c>
      <c r="AR199" s="22" t="s">
        <v>275</v>
      </c>
      <c r="AT199" s="22" t="s">
        <v>183</v>
      </c>
      <c r="AU199" s="22" t="s">
        <v>92</v>
      </c>
      <c r="AY199" s="22" t="s">
        <v>182</v>
      </c>
      <c r="BE199" s="122">
        <f>IF(U199="základní",N199,0)</f>
        <v>0</v>
      </c>
      <c r="BF199" s="122">
        <f>IF(U199="snížená",N199,0)</f>
        <v>0</v>
      </c>
      <c r="BG199" s="122">
        <f>IF(U199="zákl. přenesená",N199,0)</f>
        <v>0</v>
      </c>
      <c r="BH199" s="122">
        <f>IF(U199="sníž. přenesená",N199,0)</f>
        <v>0</v>
      </c>
      <c r="BI199" s="122">
        <f>IF(U199="nulová",N199,0)</f>
        <v>0</v>
      </c>
      <c r="BJ199" s="22" t="s">
        <v>25</v>
      </c>
      <c r="BK199" s="122">
        <f>ROUND(L199*K199,2)</f>
        <v>0</v>
      </c>
      <c r="BL199" s="22" t="s">
        <v>275</v>
      </c>
      <c r="BM199" s="22" t="s">
        <v>296</v>
      </c>
    </row>
    <row r="200" spans="2:65" s="1" customFormat="1" ht="31.5" customHeight="1">
      <c r="B200" s="39"/>
      <c r="C200" s="179" t="s">
        <v>10</v>
      </c>
      <c r="D200" s="179" t="s">
        <v>183</v>
      </c>
      <c r="E200" s="180" t="s">
        <v>297</v>
      </c>
      <c r="F200" s="388" t="s">
        <v>298</v>
      </c>
      <c r="G200" s="388"/>
      <c r="H200" s="388"/>
      <c r="I200" s="388"/>
      <c r="J200" s="181" t="s">
        <v>186</v>
      </c>
      <c r="K200" s="182">
        <v>47.243000000000002</v>
      </c>
      <c r="L200" s="389">
        <v>0</v>
      </c>
      <c r="M200" s="390"/>
      <c r="N200" s="391">
        <f>ROUND(L200*K200,2)</f>
        <v>0</v>
      </c>
      <c r="O200" s="391"/>
      <c r="P200" s="391"/>
      <c r="Q200" s="391"/>
      <c r="R200" s="41"/>
      <c r="T200" s="183" t="s">
        <v>23</v>
      </c>
      <c r="U200" s="48" t="s">
        <v>46</v>
      </c>
      <c r="V200" s="40"/>
      <c r="W200" s="184">
        <f>V200*K200</f>
        <v>0</v>
      </c>
      <c r="X200" s="184">
        <v>2.5000000000000001E-4</v>
      </c>
      <c r="Y200" s="184">
        <f>X200*K200</f>
        <v>1.181075E-2</v>
      </c>
      <c r="Z200" s="184">
        <v>0</v>
      </c>
      <c r="AA200" s="185">
        <f>Z200*K200</f>
        <v>0</v>
      </c>
      <c r="AR200" s="22" t="s">
        <v>275</v>
      </c>
      <c r="AT200" s="22" t="s">
        <v>183</v>
      </c>
      <c r="AU200" s="22" t="s">
        <v>92</v>
      </c>
      <c r="AY200" s="22" t="s">
        <v>182</v>
      </c>
      <c r="BE200" s="122">
        <f>IF(U200="základní",N200,0)</f>
        <v>0</v>
      </c>
      <c r="BF200" s="122">
        <f>IF(U200="snížená",N200,0)</f>
        <v>0</v>
      </c>
      <c r="BG200" s="122">
        <f>IF(U200="zákl. přenesená",N200,0)</f>
        <v>0</v>
      </c>
      <c r="BH200" s="122">
        <f>IF(U200="sníž. přenesená",N200,0)</f>
        <v>0</v>
      </c>
      <c r="BI200" s="122">
        <f>IF(U200="nulová",N200,0)</f>
        <v>0</v>
      </c>
      <c r="BJ200" s="22" t="s">
        <v>25</v>
      </c>
      <c r="BK200" s="122">
        <f>ROUND(L200*K200,2)</f>
        <v>0</v>
      </c>
      <c r="BL200" s="22" t="s">
        <v>275</v>
      </c>
      <c r="BM200" s="22" t="s">
        <v>299</v>
      </c>
    </row>
    <row r="201" spans="2:65" s="11" customFormat="1" ht="22.5" customHeight="1">
      <c r="B201" s="186"/>
      <c r="C201" s="187"/>
      <c r="D201" s="187"/>
      <c r="E201" s="188" t="s">
        <v>23</v>
      </c>
      <c r="F201" s="392" t="s">
        <v>205</v>
      </c>
      <c r="G201" s="393"/>
      <c r="H201" s="393"/>
      <c r="I201" s="393"/>
      <c r="J201" s="187"/>
      <c r="K201" s="189" t="s">
        <v>23</v>
      </c>
      <c r="L201" s="187"/>
      <c r="M201" s="187"/>
      <c r="N201" s="187"/>
      <c r="O201" s="187"/>
      <c r="P201" s="187"/>
      <c r="Q201" s="187"/>
      <c r="R201" s="190"/>
      <c r="T201" s="191"/>
      <c r="U201" s="187"/>
      <c r="V201" s="187"/>
      <c r="W201" s="187"/>
      <c r="X201" s="187"/>
      <c r="Y201" s="187"/>
      <c r="Z201" s="187"/>
      <c r="AA201" s="192"/>
      <c r="AT201" s="193" t="s">
        <v>190</v>
      </c>
      <c r="AU201" s="193" t="s">
        <v>92</v>
      </c>
      <c r="AV201" s="11" t="s">
        <v>25</v>
      </c>
      <c r="AW201" s="11" t="s">
        <v>38</v>
      </c>
      <c r="AX201" s="11" t="s">
        <v>81</v>
      </c>
      <c r="AY201" s="193" t="s">
        <v>182</v>
      </c>
    </row>
    <row r="202" spans="2:65" s="12" customFormat="1" ht="22.5" customHeight="1">
      <c r="B202" s="194"/>
      <c r="C202" s="195"/>
      <c r="D202" s="195"/>
      <c r="E202" s="196" t="s">
        <v>23</v>
      </c>
      <c r="F202" s="399" t="s">
        <v>242</v>
      </c>
      <c r="G202" s="400"/>
      <c r="H202" s="400"/>
      <c r="I202" s="400"/>
      <c r="J202" s="195"/>
      <c r="K202" s="197">
        <v>41.698</v>
      </c>
      <c r="L202" s="195"/>
      <c r="M202" s="195"/>
      <c r="N202" s="195"/>
      <c r="O202" s="195"/>
      <c r="P202" s="195"/>
      <c r="Q202" s="195"/>
      <c r="R202" s="198"/>
      <c r="T202" s="199"/>
      <c r="U202" s="195"/>
      <c r="V202" s="195"/>
      <c r="W202" s="195"/>
      <c r="X202" s="195"/>
      <c r="Y202" s="195"/>
      <c r="Z202" s="195"/>
      <c r="AA202" s="200"/>
      <c r="AT202" s="201" t="s">
        <v>190</v>
      </c>
      <c r="AU202" s="201" t="s">
        <v>92</v>
      </c>
      <c r="AV202" s="12" t="s">
        <v>92</v>
      </c>
      <c r="AW202" s="12" t="s">
        <v>38</v>
      </c>
      <c r="AX202" s="12" t="s">
        <v>81</v>
      </c>
      <c r="AY202" s="201" t="s">
        <v>182</v>
      </c>
    </row>
    <row r="203" spans="2:65" s="11" customFormat="1" ht="22.5" customHeight="1">
      <c r="B203" s="186"/>
      <c r="C203" s="187"/>
      <c r="D203" s="187"/>
      <c r="E203" s="188" t="s">
        <v>23</v>
      </c>
      <c r="F203" s="403" t="s">
        <v>209</v>
      </c>
      <c r="G203" s="404"/>
      <c r="H203" s="404"/>
      <c r="I203" s="404"/>
      <c r="J203" s="187"/>
      <c r="K203" s="189" t="s">
        <v>23</v>
      </c>
      <c r="L203" s="187"/>
      <c r="M203" s="187"/>
      <c r="N203" s="187"/>
      <c r="O203" s="187"/>
      <c r="P203" s="187"/>
      <c r="Q203" s="187"/>
      <c r="R203" s="190"/>
      <c r="T203" s="191"/>
      <c r="U203" s="187"/>
      <c r="V203" s="187"/>
      <c r="W203" s="187"/>
      <c r="X203" s="187"/>
      <c r="Y203" s="187"/>
      <c r="Z203" s="187"/>
      <c r="AA203" s="192"/>
      <c r="AT203" s="193" t="s">
        <v>190</v>
      </c>
      <c r="AU203" s="193" t="s">
        <v>92</v>
      </c>
      <c r="AV203" s="11" t="s">
        <v>25</v>
      </c>
      <c r="AW203" s="11" t="s">
        <v>38</v>
      </c>
      <c r="AX203" s="11" t="s">
        <v>81</v>
      </c>
      <c r="AY203" s="193" t="s">
        <v>182</v>
      </c>
    </row>
    <row r="204" spans="2:65" s="12" customFormat="1" ht="22.5" customHeight="1">
      <c r="B204" s="194"/>
      <c r="C204" s="195"/>
      <c r="D204" s="195"/>
      <c r="E204" s="196" t="s">
        <v>23</v>
      </c>
      <c r="F204" s="399" t="s">
        <v>243</v>
      </c>
      <c r="G204" s="400"/>
      <c r="H204" s="400"/>
      <c r="I204" s="400"/>
      <c r="J204" s="195"/>
      <c r="K204" s="197">
        <v>2.625</v>
      </c>
      <c r="L204" s="195"/>
      <c r="M204" s="195"/>
      <c r="N204" s="195"/>
      <c r="O204" s="195"/>
      <c r="P204" s="195"/>
      <c r="Q204" s="195"/>
      <c r="R204" s="198"/>
      <c r="T204" s="199"/>
      <c r="U204" s="195"/>
      <c r="V204" s="195"/>
      <c r="W204" s="195"/>
      <c r="X204" s="195"/>
      <c r="Y204" s="195"/>
      <c r="Z204" s="195"/>
      <c r="AA204" s="200"/>
      <c r="AT204" s="201" t="s">
        <v>190</v>
      </c>
      <c r="AU204" s="201" t="s">
        <v>92</v>
      </c>
      <c r="AV204" s="12" t="s">
        <v>92</v>
      </c>
      <c r="AW204" s="12" t="s">
        <v>38</v>
      </c>
      <c r="AX204" s="12" t="s">
        <v>81</v>
      </c>
      <c r="AY204" s="201" t="s">
        <v>182</v>
      </c>
    </row>
    <row r="205" spans="2:65" s="11" customFormat="1" ht="22.5" customHeight="1">
      <c r="B205" s="186"/>
      <c r="C205" s="187"/>
      <c r="D205" s="187"/>
      <c r="E205" s="188" t="s">
        <v>23</v>
      </c>
      <c r="F205" s="403" t="s">
        <v>211</v>
      </c>
      <c r="G205" s="404"/>
      <c r="H205" s="404"/>
      <c r="I205" s="404"/>
      <c r="J205" s="187"/>
      <c r="K205" s="189" t="s">
        <v>23</v>
      </c>
      <c r="L205" s="187"/>
      <c r="M205" s="187"/>
      <c r="N205" s="187"/>
      <c r="O205" s="187"/>
      <c r="P205" s="187"/>
      <c r="Q205" s="187"/>
      <c r="R205" s="190"/>
      <c r="T205" s="191"/>
      <c r="U205" s="187"/>
      <c r="V205" s="187"/>
      <c r="W205" s="187"/>
      <c r="X205" s="187"/>
      <c r="Y205" s="187"/>
      <c r="Z205" s="187"/>
      <c r="AA205" s="192"/>
      <c r="AT205" s="193" t="s">
        <v>190</v>
      </c>
      <c r="AU205" s="193" t="s">
        <v>92</v>
      </c>
      <c r="AV205" s="11" t="s">
        <v>25</v>
      </c>
      <c r="AW205" s="11" t="s">
        <v>38</v>
      </c>
      <c r="AX205" s="11" t="s">
        <v>81</v>
      </c>
      <c r="AY205" s="193" t="s">
        <v>182</v>
      </c>
    </row>
    <row r="206" spans="2:65" s="12" customFormat="1" ht="22.5" customHeight="1">
      <c r="B206" s="194"/>
      <c r="C206" s="195"/>
      <c r="D206" s="195"/>
      <c r="E206" s="196" t="s">
        <v>23</v>
      </c>
      <c r="F206" s="399" t="s">
        <v>244</v>
      </c>
      <c r="G206" s="400"/>
      <c r="H206" s="400"/>
      <c r="I206" s="400"/>
      <c r="J206" s="195"/>
      <c r="K206" s="197">
        <v>2.92</v>
      </c>
      <c r="L206" s="195"/>
      <c r="M206" s="195"/>
      <c r="N206" s="195"/>
      <c r="O206" s="195"/>
      <c r="P206" s="195"/>
      <c r="Q206" s="195"/>
      <c r="R206" s="198"/>
      <c r="T206" s="199"/>
      <c r="U206" s="195"/>
      <c r="V206" s="195"/>
      <c r="W206" s="195"/>
      <c r="X206" s="195"/>
      <c r="Y206" s="195"/>
      <c r="Z206" s="195"/>
      <c r="AA206" s="200"/>
      <c r="AT206" s="201" t="s">
        <v>190</v>
      </c>
      <c r="AU206" s="201" t="s">
        <v>92</v>
      </c>
      <c r="AV206" s="12" t="s">
        <v>92</v>
      </c>
      <c r="AW206" s="12" t="s">
        <v>38</v>
      </c>
      <c r="AX206" s="12" t="s">
        <v>81</v>
      </c>
      <c r="AY206" s="201" t="s">
        <v>182</v>
      </c>
    </row>
    <row r="207" spans="2:65" s="13" customFormat="1" ht="22.5" customHeight="1">
      <c r="B207" s="202"/>
      <c r="C207" s="203"/>
      <c r="D207" s="203"/>
      <c r="E207" s="204" t="s">
        <v>23</v>
      </c>
      <c r="F207" s="401" t="s">
        <v>193</v>
      </c>
      <c r="G207" s="402"/>
      <c r="H207" s="402"/>
      <c r="I207" s="402"/>
      <c r="J207" s="203"/>
      <c r="K207" s="205">
        <v>47.243000000000002</v>
      </c>
      <c r="L207" s="203"/>
      <c r="M207" s="203"/>
      <c r="N207" s="203"/>
      <c r="O207" s="203"/>
      <c r="P207" s="203"/>
      <c r="Q207" s="203"/>
      <c r="R207" s="206"/>
      <c r="T207" s="207"/>
      <c r="U207" s="203"/>
      <c r="V207" s="203"/>
      <c r="W207" s="203"/>
      <c r="X207" s="203"/>
      <c r="Y207" s="203"/>
      <c r="Z207" s="203"/>
      <c r="AA207" s="208"/>
      <c r="AT207" s="209" t="s">
        <v>190</v>
      </c>
      <c r="AU207" s="209" t="s">
        <v>92</v>
      </c>
      <c r="AV207" s="13" t="s">
        <v>187</v>
      </c>
      <c r="AW207" s="13" t="s">
        <v>38</v>
      </c>
      <c r="AX207" s="13" t="s">
        <v>25</v>
      </c>
      <c r="AY207" s="209" t="s">
        <v>182</v>
      </c>
    </row>
    <row r="208" spans="2:65" s="1" customFormat="1" ht="57" customHeight="1">
      <c r="B208" s="39"/>
      <c r="C208" s="210" t="s">
        <v>300</v>
      </c>
      <c r="D208" s="210" t="s">
        <v>301</v>
      </c>
      <c r="E208" s="211" t="s">
        <v>302</v>
      </c>
      <c r="F208" s="409" t="s">
        <v>303</v>
      </c>
      <c r="G208" s="409"/>
      <c r="H208" s="409"/>
      <c r="I208" s="409"/>
      <c r="J208" s="212" t="s">
        <v>291</v>
      </c>
      <c r="K208" s="213">
        <v>17</v>
      </c>
      <c r="L208" s="410">
        <v>0</v>
      </c>
      <c r="M208" s="411"/>
      <c r="N208" s="412">
        <f>ROUND(L208*K208,2)</f>
        <v>0</v>
      </c>
      <c r="O208" s="391"/>
      <c r="P208" s="391"/>
      <c r="Q208" s="391"/>
      <c r="R208" s="41"/>
      <c r="T208" s="183" t="s">
        <v>23</v>
      </c>
      <c r="U208" s="48" t="s">
        <v>46</v>
      </c>
      <c r="V208" s="40"/>
      <c r="W208" s="184">
        <f>V208*K208</f>
        <v>0</v>
      </c>
      <c r="X208" s="184">
        <v>0.02</v>
      </c>
      <c r="Y208" s="184">
        <f>X208*K208</f>
        <v>0.34</v>
      </c>
      <c r="Z208" s="184">
        <v>0</v>
      </c>
      <c r="AA208" s="185">
        <f>Z208*K208</f>
        <v>0</v>
      </c>
      <c r="AR208" s="22" t="s">
        <v>304</v>
      </c>
      <c r="AT208" s="22" t="s">
        <v>301</v>
      </c>
      <c r="AU208" s="22" t="s">
        <v>92</v>
      </c>
      <c r="AY208" s="22" t="s">
        <v>182</v>
      </c>
      <c r="BE208" s="122">
        <f>IF(U208="základní",N208,0)</f>
        <v>0</v>
      </c>
      <c r="BF208" s="122">
        <f>IF(U208="snížená",N208,0)</f>
        <v>0</v>
      </c>
      <c r="BG208" s="122">
        <f>IF(U208="zákl. přenesená",N208,0)</f>
        <v>0</v>
      </c>
      <c r="BH208" s="122">
        <f>IF(U208="sníž. přenesená",N208,0)</f>
        <v>0</v>
      </c>
      <c r="BI208" s="122">
        <f>IF(U208="nulová",N208,0)</f>
        <v>0</v>
      </c>
      <c r="BJ208" s="22" t="s">
        <v>25</v>
      </c>
      <c r="BK208" s="122">
        <f>ROUND(L208*K208,2)</f>
        <v>0</v>
      </c>
      <c r="BL208" s="22" t="s">
        <v>275</v>
      </c>
      <c r="BM208" s="22" t="s">
        <v>305</v>
      </c>
    </row>
    <row r="209" spans="2:65" s="1" customFormat="1" ht="57" customHeight="1">
      <c r="B209" s="39"/>
      <c r="C209" s="210" t="s">
        <v>306</v>
      </c>
      <c r="D209" s="210" t="s">
        <v>301</v>
      </c>
      <c r="E209" s="211" t="s">
        <v>307</v>
      </c>
      <c r="F209" s="409" t="s">
        <v>308</v>
      </c>
      <c r="G209" s="409"/>
      <c r="H209" s="409"/>
      <c r="I209" s="409"/>
      <c r="J209" s="212" t="s">
        <v>291</v>
      </c>
      <c r="K209" s="213">
        <v>7</v>
      </c>
      <c r="L209" s="410">
        <v>0</v>
      </c>
      <c r="M209" s="411"/>
      <c r="N209" s="412">
        <f>ROUND(L209*K209,2)</f>
        <v>0</v>
      </c>
      <c r="O209" s="391"/>
      <c r="P209" s="391"/>
      <c r="Q209" s="391"/>
      <c r="R209" s="41"/>
      <c r="T209" s="183" t="s">
        <v>23</v>
      </c>
      <c r="U209" s="48" t="s">
        <v>46</v>
      </c>
      <c r="V209" s="40"/>
      <c r="W209" s="184">
        <f>V209*K209</f>
        <v>0</v>
      </c>
      <c r="X209" s="184">
        <v>0.02</v>
      </c>
      <c r="Y209" s="184">
        <f>X209*K209</f>
        <v>0.14000000000000001</v>
      </c>
      <c r="Z209" s="184">
        <v>0</v>
      </c>
      <c r="AA209" s="185">
        <f>Z209*K209</f>
        <v>0</v>
      </c>
      <c r="AR209" s="22" t="s">
        <v>304</v>
      </c>
      <c r="AT209" s="22" t="s">
        <v>301</v>
      </c>
      <c r="AU209" s="22" t="s">
        <v>92</v>
      </c>
      <c r="AY209" s="22" t="s">
        <v>182</v>
      </c>
      <c r="BE209" s="122">
        <f>IF(U209="základní",N209,0)</f>
        <v>0</v>
      </c>
      <c r="BF209" s="122">
        <f>IF(U209="snížená",N209,0)</f>
        <v>0</v>
      </c>
      <c r="BG209" s="122">
        <f>IF(U209="zákl. přenesená",N209,0)</f>
        <v>0</v>
      </c>
      <c r="BH209" s="122">
        <f>IF(U209="sníž. přenesená",N209,0)</f>
        <v>0</v>
      </c>
      <c r="BI209" s="122">
        <f>IF(U209="nulová",N209,0)</f>
        <v>0</v>
      </c>
      <c r="BJ209" s="22" t="s">
        <v>25</v>
      </c>
      <c r="BK209" s="122">
        <f>ROUND(L209*K209,2)</f>
        <v>0</v>
      </c>
      <c r="BL209" s="22" t="s">
        <v>275</v>
      </c>
      <c r="BM209" s="22" t="s">
        <v>309</v>
      </c>
    </row>
    <row r="210" spans="2:65" s="1" customFormat="1" ht="57" customHeight="1">
      <c r="B210" s="39"/>
      <c r="C210" s="210" t="s">
        <v>310</v>
      </c>
      <c r="D210" s="210" t="s">
        <v>301</v>
      </c>
      <c r="E210" s="211" t="s">
        <v>311</v>
      </c>
      <c r="F210" s="409" t="s">
        <v>312</v>
      </c>
      <c r="G210" s="409"/>
      <c r="H210" s="409"/>
      <c r="I210" s="409"/>
      <c r="J210" s="212" t="s">
        <v>291</v>
      </c>
      <c r="K210" s="213">
        <v>2</v>
      </c>
      <c r="L210" s="410">
        <v>0</v>
      </c>
      <c r="M210" s="411"/>
      <c r="N210" s="412">
        <f>ROUND(L210*K210,2)</f>
        <v>0</v>
      </c>
      <c r="O210" s="391"/>
      <c r="P210" s="391"/>
      <c r="Q210" s="391"/>
      <c r="R210" s="41"/>
      <c r="T210" s="183" t="s">
        <v>23</v>
      </c>
      <c r="U210" s="48" t="s">
        <v>46</v>
      </c>
      <c r="V210" s="40"/>
      <c r="W210" s="184">
        <f>V210*K210</f>
        <v>0</v>
      </c>
      <c r="X210" s="184">
        <v>0.02</v>
      </c>
      <c r="Y210" s="184">
        <f>X210*K210</f>
        <v>0.04</v>
      </c>
      <c r="Z210" s="184">
        <v>0</v>
      </c>
      <c r="AA210" s="185">
        <f>Z210*K210</f>
        <v>0</v>
      </c>
      <c r="AR210" s="22" t="s">
        <v>304</v>
      </c>
      <c r="AT210" s="22" t="s">
        <v>301</v>
      </c>
      <c r="AU210" s="22" t="s">
        <v>92</v>
      </c>
      <c r="AY210" s="22" t="s">
        <v>182</v>
      </c>
      <c r="BE210" s="122">
        <f>IF(U210="základní",N210,0)</f>
        <v>0</v>
      </c>
      <c r="BF210" s="122">
        <f>IF(U210="snížená",N210,0)</f>
        <v>0</v>
      </c>
      <c r="BG210" s="122">
        <f>IF(U210="zákl. přenesená",N210,0)</f>
        <v>0</v>
      </c>
      <c r="BH210" s="122">
        <f>IF(U210="sníž. přenesená",N210,0)</f>
        <v>0</v>
      </c>
      <c r="BI210" s="122">
        <f>IF(U210="nulová",N210,0)</f>
        <v>0</v>
      </c>
      <c r="BJ210" s="22" t="s">
        <v>25</v>
      </c>
      <c r="BK210" s="122">
        <f>ROUND(L210*K210,2)</f>
        <v>0</v>
      </c>
      <c r="BL210" s="22" t="s">
        <v>275</v>
      </c>
      <c r="BM210" s="22" t="s">
        <v>313</v>
      </c>
    </row>
    <row r="211" spans="2:65" s="1" customFormat="1" ht="57" customHeight="1">
      <c r="B211" s="39"/>
      <c r="C211" s="210" t="s">
        <v>314</v>
      </c>
      <c r="D211" s="210" t="s">
        <v>301</v>
      </c>
      <c r="E211" s="211" t="s">
        <v>315</v>
      </c>
      <c r="F211" s="409" t="s">
        <v>316</v>
      </c>
      <c r="G211" s="409"/>
      <c r="H211" s="409"/>
      <c r="I211" s="409"/>
      <c r="J211" s="212" t="s">
        <v>291</v>
      </c>
      <c r="K211" s="213">
        <v>2</v>
      </c>
      <c r="L211" s="410">
        <v>0</v>
      </c>
      <c r="M211" s="411"/>
      <c r="N211" s="412">
        <f>ROUND(L211*K211,2)</f>
        <v>0</v>
      </c>
      <c r="O211" s="391"/>
      <c r="P211" s="391"/>
      <c r="Q211" s="391"/>
      <c r="R211" s="41"/>
      <c r="T211" s="183" t="s">
        <v>23</v>
      </c>
      <c r="U211" s="48" t="s">
        <v>46</v>
      </c>
      <c r="V211" s="40"/>
      <c r="W211" s="184">
        <f>V211*K211</f>
        <v>0</v>
      </c>
      <c r="X211" s="184">
        <v>0.02</v>
      </c>
      <c r="Y211" s="184">
        <f>X211*K211</f>
        <v>0.04</v>
      </c>
      <c r="Z211" s="184">
        <v>0</v>
      </c>
      <c r="AA211" s="185">
        <f>Z211*K211</f>
        <v>0</v>
      </c>
      <c r="AR211" s="22" t="s">
        <v>304</v>
      </c>
      <c r="AT211" s="22" t="s">
        <v>301</v>
      </c>
      <c r="AU211" s="22" t="s">
        <v>92</v>
      </c>
      <c r="AY211" s="22" t="s">
        <v>182</v>
      </c>
      <c r="BE211" s="122">
        <f>IF(U211="základní",N211,0)</f>
        <v>0</v>
      </c>
      <c r="BF211" s="122">
        <f>IF(U211="snížená",N211,0)</f>
        <v>0</v>
      </c>
      <c r="BG211" s="122">
        <f>IF(U211="zákl. přenesená",N211,0)</f>
        <v>0</v>
      </c>
      <c r="BH211" s="122">
        <f>IF(U211="sníž. přenesená",N211,0)</f>
        <v>0</v>
      </c>
      <c r="BI211" s="122">
        <f>IF(U211="nulová",N211,0)</f>
        <v>0</v>
      </c>
      <c r="BJ211" s="22" t="s">
        <v>25</v>
      </c>
      <c r="BK211" s="122">
        <f>ROUND(L211*K211,2)</f>
        <v>0</v>
      </c>
      <c r="BL211" s="22" t="s">
        <v>275</v>
      </c>
      <c r="BM211" s="22" t="s">
        <v>317</v>
      </c>
    </row>
    <row r="212" spans="2:65" s="1" customFormat="1" ht="31.5" customHeight="1">
      <c r="B212" s="39"/>
      <c r="C212" s="179" t="s">
        <v>318</v>
      </c>
      <c r="D212" s="179" t="s">
        <v>183</v>
      </c>
      <c r="E212" s="180" t="s">
        <v>319</v>
      </c>
      <c r="F212" s="388" t="s">
        <v>320</v>
      </c>
      <c r="G212" s="388"/>
      <c r="H212" s="388"/>
      <c r="I212" s="388"/>
      <c r="J212" s="181" t="s">
        <v>291</v>
      </c>
      <c r="K212" s="182">
        <v>7</v>
      </c>
      <c r="L212" s="389">
        <v>0</v>
      </c>
      <c r="M212" s="390"/>
      <c r="N212" s="391">
        <f>ROUND(L212*K212,2)</f>
        <v>0</v>
      </c>
      <c r="O212" s="391"/>
      <c r="P212" s="391"/>
      <c r="Q212" s="391"/>
      <c r="R212" s="41"/>
      <c r="T212" s="183" t="s">
        <v>23</v>
      </c>
      <c r="U212" s="48" t="s">
        <v>46</v>
      </c>
      <c r="V212" s="40"/>
      <c r="W212" s="184">
        <f>V212*K212</f>
        <v>0</v>
      </c>
      <c r="X212" s="184">
        <v>2.5000000000000001E-4</v>
      </c>
      <c r="Y212" s="184">
        <f>X212*K212</f>
        <v>1.75E-3</v>
      </c>
      <c r="Z212" s="184">
        <v>0</v>
      </c>
      <c r="AA212" s="185">
        <f>Z212*K212</f>
        <v>0</v>
      </c>
      <c r="AR212" s="22" t="s">
        <v>275</v>
      </c>
      <c r="AT212" s="22" t="s">
        <v>183</v>
      </c>
      <c r="AU212" s="22" t="s">
        <v>92</v>
      </c>
      <c r="AY212" s="22" t="s">
        <v>182</v>
      </c>
      <c r="BE212" s="122">
        <f>IF(U212="základní",N212,0)</f>
        <v>0</v>
      </c>
      <c r="BF212" s="122">
        <f>IF(U212="snížená",N212,0)</f>
        <v>0</v>
      </c>
      <c r="BG212" s="122">
        <f>IF(U212="zákl. přenesená",N212,0)</f>
        <v>0</v>
      </c>
      <c r="BH212" s="122">
        <f>IF(U212="sníž. přenesená",N212,0)</f>
        <v>0</v>
      </c>
      <c r="BI212" s="122">
        <f>IF(U212="nulová",N212,0)</f>
        <v>0</v>
      </c>
      <c r="BJ212" s="22" t="s">
        <v>25</v>
      </c>
      <c r="BK212" s="122">
        <f>ROUND(L212*K212,2)</f>
        <v>0</v>
      </c>
      <c r="BL212" s="22" t="s">
        <v>275</v>
      </c>
      <c r="BM212" s="22" t="s">
        <v>321</v>
      </c>
    </row>
    <row r="213" spans="2:65" s="12" customFormat="1" ht="22.5" customHeight="1">
      <c r="B213" s="194"/>
      <c r="C213" s="195"/>
      <c r="D213" s="195"/>
      <c r="E213" s="196" t="s">
        <v>23</v>
      </c>
      <c r="F213" s="405" t="s">
        <v>322</v>
      </c>
      <c r="G213" s="406"/>
      <c r="H213" s="406"/>
      <c r="I213" s="406"/>
      <c r="J213" s="195"/>
      <c r="K213" s="197">
        <v>5</v>
      </c>
      <c r="L213" s="195"/>
      <c r="M213" s="195"/>
      <c r="N213" s="195"/>
      <c r="O213" s="195"/>
      <c r="P213" s="195"/>
      <c r="Q213" s="195"/>
      <c r="R213" s="198"/>
      <c r="T213" s="199"/>
      <c r="U213" s="195"/>
      <c r="V213" s="195"/>
      <c r="W213" s="195"/>
      <c r="X213" s="195"/>
      <c r="Y213" s="195"/>
      <c r="Z213" s="195"/>
      <c r="AA213" s="200"/>
      <c r="AT213" s="201" t="s">
        <v>190</v>
      </c>
      <c r="AU213" s="201" t="s">
        <v>92</v>
      </c>
      <c r="AV213" s="12" t="s">
        <v>92</v>
      </c>
      <c r="AW213" s="12" t="s">
        <v>38</v>
      </c>
      <c r="AX213" s="12" t="s">
        <v>81</v>
      </c>
      <c r="AY213" s="201" t="s">
        <v>182</v>
      </c>
    </row>
    <row r="214" spans="2:65" s="12" customFormat="1" ht="22.5" customHeight="1">
      <c r="B214" s="194"/>
      <c r="C214" s="195"/>
      <c r="D214" s="195"/>
      <c r="E214" s="196" t="s">
        <v>23</v>
      </c>
      <c r="F214" s="399" t="s">
        <v>323</v>
      </c>
      <c r="G214" s="400"/>
      <c r="H214" s="400"/>
      <c r="I214" s="400"/>
      <c r="J214" s="195"/>
      <c r="K214" s="197">
        <v>2</v>
      </c>
      <c r="L214" s="195"/>
      <c r="M214" s="195"/>
      <c r="N214" s="195"/>
      <c r="O214" s="195"/>
      <c r="P214" s="195"/>
      <c r="Q214" s="195"/>
      <c r="R214" s="198"/>
      <c r="T214" s="199"/>
      <c r="U214" s="195"/>
      <c r="V214" s="195"/>
      <c r="W214" s="195"/>
      <c r="X214" s="195"/>
      <c r="Y214" s="195"/>
      <c r="Z214" s="195"/>
      <c r="AA214" s="200"/>
      <c r="AT214" s="201" t="s">
        <v>190</v>
      </c>
      <c r="AU214" s="201" t="s">
        <v>92</v>
      </c>
      <c r="AV214" s="12" t="s">
        <v>92</v>
      </c>
      <c r="AW214" s="12" t="s">
        <v>38</v>
      </c>
      <c r="AX214" s="12" t="s">
        <v>81</v>
      </c>
      <c r="AY214" s="201" t="s">
        <v>182</v>
      </c>
    </row>
    <row r="215" spans="2:65" s="13" customFormat="1" ht="22.5" customHeight="1">
      <c r="B215" s="202"/>
      <c r="C215" s="203"/>
      <c r="D215" s="203"/>
      <c r="E215" s="204" t="s">
        <v>23</v>
      </c>
      <c r="F215" s="401" t="s">
        <v>193</v>
      </c>
      <c r="G215" s="402"/>
      <c r="H215" s="402"/>
      <c r="I215" s="402"/>
      <c r="J215" s="203"/>
      <c r="K215" s="205">
        <v>7</v>
      </c>
      <c r="L215" s="203"/>
      <c r="M215" s="203"/>
      <c r="N215" s="203"/>
      <c r="O215" s="203"/>
      <c r="P215" s="203"/>
      <c r="Q215" s="203"/>
      <c r="R215" s="206"/>
      <c r="T215" s="207"/>
      <c r="U215" s="203"/>
      <c r="V215" s="203"/>
      <c r="W215" s="203"/>
      <c r="X215" s="203"/>
      <c r="Y215" s="203"/>
      <c r="Z215" s="203"/>
      <c r="AA215" s="208"/>
      <c r="AT215" s="209" t="s">
        <v>190</v>
      </c>
      <c r="AU215" s="209" t="s">
        <v>92</v>
      </c>
      <c r="AV215" s="13" t="s">
        <v>187</v>
      </c>
      <c r="AW215" s="13" t="s">
        <v>38</v>
      </c>
      <c r="AX215" s="13" t="s">
        <v>25</v>
      </c>
      <c r="AY215" s="209" t="s">
        <v>182</v>
      </c>
    </row>
    <row r="216" spans="2:65" s="1" customFormat="1" ht="57" customHeight="1">
      <c r="B216" s="39"/>
      <c r="C216" s="210" t="s">
        <v>324</v>
      </c>
      <c r="D216" s="210" t="s">
        <v>301</v>
      </c>
      <c r="E216" s="211" t="s">
        <v>325</v>
      </c>
      <c r="F216" s="409" t="s">
        <v>326</v>
      </c>
      <c r="G216" s="409"/>
      <c r="H216" s="409"/>
      <c r="I216" s="409"/>
      <c r="J216" s="212" t="s">
        <v>291</v>
      </c>
      <c r="K216" s="213">
        <v>5</v>
      </c>
      <c r="L216" s="410">
        <v>0</v>
      </c>
      <c r="M216" s="411"/>
      <c r="N216" s="412">
        <f>ROUND(L216*K216,2)</f>
        <v>0</v>
      </c>
      <c r="O216" s="391"/>
      <c r="P216" s="391"/>
      <c r="Q216" s="391"/>
      <c r="R216" s="41"/>
      <c r="T216" s="183" t="s">
        <v>23</v>
      </c>
      <c r="U216" s="48" t="s">
        <v>46</v>
      </c>
      <c r="V216" s="40"/>
      <c r="W216" s="184">
        <f>V216*K216</f>
        <v>0</v>
      </c>
      <c r="X216" s="184">
        <v>0.02</v>
      </c>
      <c r="Y216" s="184">
        <f>X216*K216</f>
        <v>0.1</v>
      </c>
      <c r="Z216" s="184">
        <v>0</v>
      </c>
      <c r="AA216" s="185">
        <f>Z216*K216</f>
        <v>0</v>
      </c>
      <c r="AR216" s="22" t="s">
        <v>304</v>
      </c>
      <c r="AT216" s="22" t="s">
        <v>301</v>
      </c>
      <c r="AU216" s="22" t="s">
        <v>92</v>
      </c>
      <c r="AY216" s="22" t="s">
        <v>182</v>
      </c>
      <c r="BE216" s="122">
        <f>IF(U216="základní",N216,0)</f>
        <v>0</v>
      </c>
      <c r="BF216" s="122">
        <f>IF(U216="snížená",N216,0)</f>
        <v>0</v>
      </c>
      <c r="BG216" s="122">
        <f>IF(U216="zákl. přenesená",N216,0)</f>
        <v>0</v>
      </c>
      <c r="BH216" s="122">
        <f>IF(U216="sníž. přenesená",N216,0)</f>
        <v>0</v>
      </c>
      <c r="BI216" s="122">
        <f>IF(U216="nulová",N216,0)</f>
        <v>0</v>
      </c>
      <c r="BJ216" s="22" t="s">
        <v>25</v>
      </c>
      <c r="BK216" s="122">
        <f>ROUND(L216*K216,2)</f>
        <v>0</v>
      </c>
      <c r="BL216" s="22" t="s">
        <v>275</v>
      </c>
      <c r="BM216" s="22" t="s">
        <v>327</v>
      </c>
    </row>
    <row r="217" spans="2:65" s="1" customFormat="1" ht="57" customHeight="1">
      <c r="B217" s="39"/>
      <c r="C217" s="210" t="s">
        <v>328</v>
      </c>
      <c r="D217" s="210" t="s">
        <v>301</v>
      </c>
      <c r="E217" s="211" t="s">
        <v>329</v>
      </c>
      <c r="F217" s="409" t="s">
        <v>330</v>
      </c>
      <c r="G217" s="409"/>
      <c r="H217" s="409"/>
      <c r="I217" s="409"/>
      <c r="J217" s="212" t="s">
        <v>291</v>
      </c>
      <c r="K217" s="213">
        <v>2</v>
      </c>
      <c r="L217" s="410">
        <v>0</v>
      </c>
      <c r="M217" s="411"/>
      <c r="N217" s="412">
        <f>ROUND(L217*K217,2)</f>
        <v>0</v>
      </c>
      <c r="O217" s="391"/>
      <c r="P217" s="391"/>
      <c r="Q217" s="391"/>
      <c r="R217" s="41"/>
      <c r="T217" s="183" t="s">
        <v>23</v>
      </c>
      <c r="U217" s="48" t="s">
        <v>46</v>
      </c>
      <c r="V217" s="40"/>
      <c r="W217" s="184">
        <f>V217*K217</f>
        <v>0</v>
      </c>
      <c r="X217" s="184">
        <v>0.02</v>
      </c>
      <c r="Y217" s="184">
        <f>X217*K217</f>
        <v>0.04</v>
      </c>
      <c r="Z217" s="184">
        <v>0</v>
      </c>
      <c r="AA217" s="185">
        <f>Z217*K217</f>
        <v>0</v>
      </c>
      <c r="AR217" s="22" t="s">
        <v>304</v>
      </c>
      <c r="AT217" s="22" t="s">
        <v>301</v>
      </c>
      <c r="AU217" s="22" t="s">
        <v>92</v>
      </c>
      <c r="AY217" s="22" t="s">
        <v>182</v>
      </c>
      <c r="BE217" s="122">
        <f>IF(U217="základní",N217,0)</f>
        <v>0</v>
      </c>
      <c r="BF217" s="122">
        <f>IF(U217="snížená",N217,0)</f>
        <v>0</v>
      </c>
      <c r="BG217" s="122">
        <f>IF(U217="zákl. přenesená",N217,0)</f>
        <v>0</v>
      </c>
      <c r="BH217" s="122">
        <f>IF(U217="sníž. přenesená",N217,0)</f>
        <v>0</v>
      </c>
      <c r="BI217" s="122">
        <f>IF(U217="nulová",N217,0)</f>
        <v>0</v>
      </c>
      <c r="BJ217" s="22" t="s">
        <v>25</v>
      </c>
      <c r="BK217" s="122">
        <f>ROUND(L217*K217,2)</f>
        <v>0</v>
      </c>
      <c r="BL217" s="22" t="s">
        <v>275</v>
      </c>
      <c r="BM217" s="22" t="s">
        <v>331</v>
      </c>
    </row>
    <row r="218" spans="2:65" s="1" customFormat="1" ht="31.5" customHeight="1">
      <c r="B218" s="39"/>
      <c r="C218" s="179" t="s">
        <v>332</v>
      </c>
      <c r="D218" s="179" t="s">
        <v>183</v>
      </c>
      <c r="E218" s="180" t="s">
        <v>333</v>
      </c>
      <c r="F218" s="388" t="s">
        <v>334</v>
      </c>
      <c r="G218" s="388"/>
      <c r="H218" s="388"/>
      <c r="I218" s="388"/>
      <c r="J218" s="181" t="s">
        <v>203</v>
      </c>
      <c r="K218" s="182">
        <v>172.65</v>
      </c>
      <c r="L218" s="389">
        <v>0</v>
      </c>
      <c r="M218" s="390"/>
      <c r="N218" s="391">
        <f>ROUND(L218*K218,2)</f>
        <v>0</v>
      </c>
      <c r="O218" s="391"/>
      <c r="P218" s="391"/>
      <c r="Q218" s="391"/>
      <c r="R218" s="41"/>
      <c r="T218" s="183" t="s">
        <v>23</v>
      </c>
      <c r="U218" s="48" t="s">
        <v>46</v>
      </c>
      <c r="V218" s="40"/>
      <c r="W218" s="184">
        <f>V218*K218</f>
        <v>0</v>
      </c>
      <c r="X218" s="184">
        <v>1.4999999999999999E-4</v>
      </c>
      <c r="Y218" s="184">
        <f>X218*K218</f>
        <v>2.5897499999999997E-2</v>
      </c>
      <c r="Z218" s="184">
        <v>0</v>
      </c>
      <c r="AA218" s="185">
        <f>Z218*K218</f>
        <v>0</v>
      </c>
      <c r="AR218" s="22" t="s">
        <v>275</v>
      </c>
      <c r="AT218" s="22" t="s">
        <v>183</v>
      </c>
      <c r="AU218" s="22" t="s">
        <v>92</v>
      </c>
      <c r="AY218" s="22" t="s">
        <v>182</v>
      </c>
      <c r="BE218" s="122">
        <f>IF(U218="základní",N218,0)</f>
        <v>0</v>
      </c>
      <c r="BF218" s="122">
        <f>IF(U218="snížená",N218,0)</f>
        <v>0</v>
      </c>
      <c r="BG218" s="122">
        <f>IF(U218="zákl. přenesená",N218,0)</f>
        <v>0</v>
      </c>
      <c r="BH218" s="122">
        <f>IF(U218="sníž. přenesená",N218,0)</f>
        <v>0</v>
      </c>
      <c r="BI218" s="122">
        <f>IF(U218="nulová",N218,0)</f>
        <v>0</v>
      </c>
      <c r="BJ218" s="22" t="s">
        <v>25</v>
      </c>
      <c r="BK218" s="122">
        <f>ROUND(L218*K218,2)</f>
        <v>0</v>
      </c>
      <c r="BL218" s="22" t="s">
        <v>275</v>
      </c>
      <c r="BM218" s="22" t="s">
        <v>335</v>
      </c>
    </row>
    <row r="219" spans="2:65" s="12" customFormat="1" ht="22.5" customHeight="1">
      <c r="B219" s="194"/>
      <c r="C219" s="195"/>
      <c r="D219" s="195"/>
      <c r="E219" s="196" t="s">
        <v>23</v>
      </c>
      <c r="F219" s="405" t="s">
        <v>336</v>
      </c>
      <c r="G219" s="406"/>
      <c r="H219" s="406"/>
      <c r="I219" s="406"/>
      <c r="J219" s="195"/>
      <c r="K219" s="197">
        <v>172.65</v>
      </c>
      <c r="L219" s="195"/>
      <c r="M219" s="195"/>
      <c r="N219" s="195"/>
      <c r="O219" s="195"/>
      <c r="P219" s="195"/>
      <c r="Q219" s="195"/>
      <c r="R219" s="198"/>
      <c r="T219" s="199"/>
      <c r="U219" s="195"/>
      <c r="V219" s="195"/>
      <c r="W219" s="195"/>
      <c r="X219" s="195"/>
      <c r="Y219" s="195"/>
      <c r="Z219" s="195"/>
      <c r="AA219" s="200"/>
      <c r="AT219" s="201" t="s">
        <v>190</v>
      </c>
      <c r="AU219" s="201" t="s">
        <v>92</v>
      </c>
      <c r="AV219" s="12" t="s">
        <v>92</v>
      </c>
      <c r="AW219" s="12" t="s">
        <v>38</v>
      </c>
      <c r="AX219" s="12" t="s">
        <v>25</v>
      </c>
      <c r="AY219" s="201" t="s">
        <v>182</v>
      </c>
    </row>
    <row r="220" spans="2:65" s="1" customFormat="1" ht="44.25" customHeight="1">
      <c r="B220" s="39"/>
      <c r="C220" s="179" t="s">
        <v>337</v>
      </c>
      <c r="D220" s="179" t="s">
        <v>183</v>
      </c>
      <c r="E220" s="180" t="s">
        <v>338</v>
      </c>
      <c r="F220" s="388" t="s">
        <v>339</v>
      </c>
      <c r="G220" s="388"/>
      <c r="H220" s="388"/>
      <c r="I220" s="388"/>
      <c r="J220" s="181" t="s">
        <v>203</v>
      </c>
      <c r="K220" s="182">
        <v>36.71</v>
      </c>
      <c r="L220" s="389">
        <v>0</v>
      </c>
      <c r="M220" s="390"/>
      <c r="N220" s="391">
        <f>ROUND(L220*K220,2)</f>
        <v>0</v>
      </c>
      <c r="O220" s="391"/>
      <c r="P220" s="391"/>
      <c r="Q220" s="391"/>
      <c r="R220" s="41"/>
      <c r="T220" s="183" t="s">
        <v>23</v>
      </c>
      <c r="U220" s="48" t="s">
        <v>46</v>
      </c>
      <c r="V220" s="40"/>
      <c r="W220" s="184">
        <f>V220*K220</f>
        <v>0</v>
      </c>
      <c r="X220" s="184">
        <v>1.4999999999999999E-4</v>
      </c>
      <c r="Y220" s="184">
        <f>X220*K220</f>
        <v>5.5064999999999992E-3</v>
      </c>
      <c r="Z220" s="184">
        <v>0</v>
      </c>
      <c r="AA220" s="185">
        <f>Z220*K220</f>
        <v>0</v>
      </c>
      <c r="AR220" s="22" t="s">
        <v>275</v>
      </c>
      <c r="AT220" s="22" t="s">
        <v>183</v>
      </c>
      <c r="AU220" s="22" t="s">
        <v>92</v>
      </c>
      <c r="AY220" s="22" t="s">
        <v>182</v>
      </c>
      <c r="BE220" s="122">
        <f>IF(U220="základní",N220,0)</f>
        <v>0</v>
      </c>
      <c r="BF220" s="122">
        <f>IF(U220="snížená",N220,0)</f>
        <v>0</v>
      </c>
      <c r="BG220" s="122">
        <f>IF(U220="zákl. přenesená",N220,0)</f>
        <v>0</v>
      </c>
      <c r="BH220" s="122">
        <f>IF(U220="sníž. přenesená",N220,0)</f>
        <v>0</v>
      </c>
      <c r="BI220" s="122">
        <f>IF(U220="nulová",N220,0)</f>
        <v>0</v>
      </c>
      <c r="BJ220" s="22" t="s">
        <v>25</v>
      </c>
      <c r="BK220" s="122">
        <f>ROUND(L220*K220,2)</f>
        <v>0</v>
      </c>
      <c r="BL220" s="22" t="s">
        <v>275</v>
      </c>
      <c r="BM220" s="22" t="s">
        <v>340</v>
      </c>
    </row>
    <row r="221" spans="2:65" s="1" customFormat="1" ht="31.5" customHeight="1">
      <c r="B221" s="39"/>
      <c r="C221" s="179" t="s">
        <v>341</v>
      </c>
      <c r="D221" s="179" t="s">
        <v>183</v>
      </c>
      <c r="E221" s="180" t="s">
        <v>342</v>
      </c>
      <c r="F221" s="388" t="s">
        <v>343</v>
      </c>
      <c r="G221" s="388"/>
      <c r="H221" s="388"/>
      <c r="I221" s="388"/>
      <c r="J221" s="181" t="s">
        <v>254</v>
      </c>
      <c r="K221" s="182">
        <v>5.68</v>
      </c>
      <c r="L221" s="389">
        <v>0</v>
      </c>
      <c r="M221" s="390"/>
      <c r="N221" s="391">
        <f>ROUND(L221*K221,2)</f>
        <v>0</v>
      </c>
      <c r="O221" s="391"/>
      <c r="P221" s="391"/>
      <c r="Q221" s="391"/>
      <c r="R221" s="41"/>
      <c r="T221" s="183" t="s">
        <v>23</v>
      </c>
      <c r="U221" s="48" t="s">
        <v>46</v>
      </c>
      <c r="V221" s="40"/>
      <c r="W221" s="184">
        <f>V221*K221</f>
        <v>0</v>
      </c>
      <c r="X221" s="184">
        <v>0</v>
      </c>
      <c r="Y221" s="184">
        <f>X221*K221</f>
        <v>0</v>
      </c>
      <c r="Z221" s="184">
        <v>0</v>
      </c>
      <c r="AA221" s="185">
        <f>Z221*K221</f>
        <v>0</v>
      </c>
      <c r="AR221" s="22" t="s">
        <v>275</v>
      </c>
      <c r="AT221" s="22" t="s">
        <v>183</v>
      </c>
      <c r="AU221" s="22" t="s">
        <v>92</v>
      </c>
      <c r="AY221" s="22" t="s">
        <v>182</v>
      </c>
      <c r="BE221" s="122">
        <f>IF(U221="základní",N221,0)</f>
        <v>0</v>
      </c>
      <c r="BF221" s="122">
        <f>IF(U221="snížená",N221,0)</f>
        <v>0</v>
      </c>
      <c r="BG221" s="122">
        <f>IF(U221="zákl. přenesená",N221,0)</f>
        <v>0</v>
      </c>
      <c r="BH221" s="122">
        <f>IF(U221="sníž. přenesená",N221,0)</f>
        <v>0</v>
      </c>
      <c r="BI221" s="122">
        <f>IF(U221="nulová",N221,0)</f>
        <v>0</v>
      </c>
      <c r="BJ221" s="22" t="s">
        <v>25</v>
      </c>
      <c r="BK221" s="122">
        <f>ROUND(L221*K221,2)</f>
        <v>0</v>
      </c>
      <c r="BL221" s="22" t="s">
        <v>275</v>
      </c>
      <c r="BM221" s="22" t="s">
        <v>344</v>
      </c>
    </row>
    <row r="222" spans="2:65" s="10" customFormat="1" ht="29.85" customHeight="1">
      <c r="B222" s="168"/>
      <c r="C222" s="169"/>
      <c r="D222" s="178" t="s">
        <v>157</v>
      </c>
      <c r="E222" s="178"/>
      <c r="F222" s="178"/>
      <c r="G222" s="178"/>
      <c r="H222" s="178"/>
      <c r="I222" s="178"/>
      <c r="J222" s="178"/>
      <c r="K222" s="178"/>
      <c r="L222" s="178"/>
      <c r="M222" s="178"/>
      <c r="N222" s="407">
        <f>BK222</f>
        <v>0</v>
      </c>
      <c r="O222" s="408"/>
      <c r="P222" s="408"/>
      <c r="Q222" s="408"/>
      <c r="R222" s="171"/>
      <c r="T222" s="172"/>
      <c r="U222" s="169"/>
      <c r="V222" s="169"/>
      <c r="W222" s="173">
        <f>SUM(W223:W226)</f>
        <v>0</v>
      </c>
      <c r="X222" s="169"/>
      <c r="Y222" s="173">
        <f>SUM(Y223:Y226)</f>
        <v>0</v>
      </c>
      <c r="Z222" s="169"/>
      <c r="AA222" s="174">
        <f>SUM(AA223:AA226)</f>
        <v>0.30160000000000003</v>
      </c>
      <c r="AR222" s="175" t="s">
        <v>92</v>
      </c>
      <c r="AT222" s="176" t="s">
        <v>80</v>
      </c>
      <c r="AU222" s="176" t="s">
        <v>25</v>
      </c>
      <c r="AY222" s="175" t="s">
        <v>182</v>
      </c>
      <c r="BK222" s="177">
        <f>SUM(BK223:BK226)</f>
        <v>0</v>
      </c>
    </row>
    <row r="223" spans="2:65" s="1" customFormat="1" ht="22.5" customHeight="1">
      <c r="B223" s="39"/>
      <c r="C223" s="179" t="s">
        <v>304</v>
      </c>
      <c r="D223" s="179" t="s">
        <v>183</v>
      </c>
      <c r="E223" s="180" t="s">
        <v>345</v>
      </c>
      <c r="F223" s="388" t="s">
        <v>346</v>
      </c>
      <c r="G223" s="388"/>
      <c r="H223" s="388"/>
      <c r="I223" s="388"/>
      <c r="J223" s="181" t="s">
        <v>186</v>
      </c>
      <c r="K223" s="182">
        <v>15.08</v>
      </c>
      <c r="L223" s="389">
        <v>0</v>
      </c>
      <c r="M223" s="390"/>
      <c r="N223" s="391">
        <f>ROUND(L223*K223,2)</f>
        <v>0</v>
      </c>
      <c r="O223" s="391"/>
      <c r="P223" s="391"/>
      <c r="Q223" s="391"/>
      <c r="R223" s="41"/>
      <c r="T223" s="183" t="s">
        <v>23</v>
      </c>
      <c r="U223" s="48" t="s">
        <v>46</v>
      </c>
      <c r="V223" s="40"/>
      <c r="W223" s="184">
        <f>V223*K223</f>
        <v>0</v>
      </c>
      <c r="X223" s="184">
        <v>0</v>
      </c>
      <c r="Y223" s="184">
        <f>X223*K223</f>
        <v>0</v>
      </c>
      <c r="Z223" s="184">
        <v>0.02</v>
      </c>
      <c r="AA223" s="185">
        <f>Z223*K223</f>
        <v>0.30160000000000003</v>
      </c>
      <c r="AR223" s="22" t="s">
        <v>275</v>
      </c>
      <c r="AT223" s="22" t="s">
        <v>183</v>
      </c>
      <c r="AU223" s="22" t="s">
        <v>92</v>
      </c>
      <c r="AY223" s="22" t="s">
        <v>182</v>
      </c>
      <c r="BE223" s="122">
        <f>IF(U223="základní",N223,0)</f>
        <v>0</v>
      </c>
      <c r="BF223" s="122">
        <f>IF(U223="snížená",N223,0)</f>
        <v>0</v>
      </c>
      <c r="BG223" s="122">
        <f>IF(U223="zákl. přenesená",N223,0)</f>
        <v>0</v>
      </c>
      <c r="BH223" s="122">
        <f>IF(U223="sníž. přenesená",N223,0)</f>
        <v>0</v>
      </c>
      <c r="BI223" s="122">
        <f>IF(U223="nulová",N223,0)</f>
        <v>0</v>
      </c>
      <c r="BJ223" s="22" t="s">
        <v>25</v>
      </c>
      <c r="BK223" s="122">
        <f>ROUND(L223*K223,2)</f>
        <v>0</v>
      </c>
      <c r="BL223" s="22" t="s">
        <v>275</v>
      </c>
      <c r="BM223" s="22" t="s">
        <v>347</v>
      </c>
    </row>
    <row r="224" spans="2:65" s="12" customFormat="1" ht="22.5" customHeight="1">
      <c r="B224" s="194"/>
      <c r="C224" s="195"/>
      <c r="D224" s="195"/>
      <c r="E224" s="196" t="s">
        <v>23</v>
      </c>
      <c r="F224" s="405" t="s">
        <v>348</v>
      </c>
      <c r="G224" s="406"/>
      <c r="H224" s="406"/>
      <c r="I224" s="406"/>
      <c r="J224" s="195"/>
      <c r="K224" s="197">
        <v>12.162000000000001</v>
      </c>
      <c r="L224" s="195"/>
      <c r="M224" s="195"/>
      <c r="N224" s="195"/>
      <c r="O224" s="195"/>
      <c r="P224" s="195"/>
      <c r="Q224" s="195"/>
      <c r="R224" s="198"/>
      <c r="T224" s="199"/>
      <c r="U224" s="195"/>
      <c r="V224" s="195"/>
      <c r="W224" s="195"/>
      <c r="X224" s="195"/>
      <c r="Y224" s="195"/>
      <c r="Z224" s="195"/>
      <c r="AA224" s="200"/>
      <c r="AT224" s="201" t="s">
        <v>190</v>
      </c>
      <c r="AU224" s="201" t="s">
        <v>92</v>
      </c>
      <c r="AV224" s="12" t="s">
        <v>92</v>
      </c>
      <c r="AW224" s="12" t="s">
        <v>38</v>
      </c>
      <c r="AX224" s="12" t="s">
        <v>81</v>
      </c>
      <c r="AY224" s="201" t="s">
        <v>182</v>
      </c>
    </row>
    <row r="225" spans="2:65" s="12" customFormat="1" ht="22.5" customHeight="1">
      <c r="B225" s="194"/>
      <c r="C225" s="195"/>
      <c r="D225" s="195"/>
      <c r="E225" s="196" t="s">
        <v>23</v>
      </c>
      <c r="F225" s="399" t="s">
        <v>349</v>
      </c>
      <c r="G225" s="400"/>
      <c r="H225" s="400"/>
      <c r="I225" s="400"/>
      <c r="J225" s="195"/>
      <c r="K225" s="197">
        <v>2.9180000000000001</v>
      </c>
      <c r="L225" s="195"/>
      <c r="M225" s="195"/>
      <c r="N225" s="195"/>
      <c r="O225" s="195"/>
      <c r="P225" s="195"/>
      <c r="Q225" s="195"/>
      <c r="R225" s="198"/>
      <c r="T225" s="199"/>
      <c r="U225" s="195"/>
      <c r="V225" s="195"/>
      <c r="W225" s="195"/>
      <c r="X225" s="195"/>
      <c r="Y225" s="195"/>
      <c r="Z225" s="195"/>
      <c r="AA225" s="200"/>
      <c r="AT225" s="201" t="s">
        <v>190</v>
      </c>
      <c r="AU225" s="201" t="s">
        <v>92</v>
      </c>
      <c r="AV225" s="12" t="s">
        <v>92</v>
      </c>
      <c r="AW225" s="12" t="s">
        <v>38</v>
      </c>
      <c r="AX225" s="12" t="s">
        <v>81</v>
      </c>
      <c r="AY225" s="201" t="s">
        <v>182</v>
      </c>
    </row>
    <row r="226" spans="2:65" s="13" customFormat="1" ht="22.5" customHeight="1">
      <c r="B226" s="202"/>
      <c r="C226" s="203"/>
      <c r="D226" s="203"/>
      <c r="E226" s="204" t="s">
        <v>23</v>
      </c>
      <c r="F226" s="401" t="s">
        <v>193</v>
      </c>
      <c r="G226" s="402"/>
      <c r="H226" s="402"/>
      <c r="I226" s="402"/>
      <c r="J226" s="203"/>
      <c r="K226" s="205">
        <v>15.08</v>
      </c>
      <c r="L226" s="203"/>
      <c r="M226" s="203"/>
      <c r="N226" s="203"/>
      <c r="O226" s="203"/>
      <c r="P226" s="203"/>
      <c r="Q226" s="203"/>
      <c r="R226" s="206"/>
      <c r="T226" s="207"/>
      <c r="U226" s="203"/>
      <c r="V226" s="203"/>
      <c r="W226" s="203"/>
      <c r="X226" s="203"/>
      <c r="Y226" s="203"/>
      <c r="Z226" s="203"/>
      <c r="AA226" s="208"/>
      <c r="AT226" s="209" t="s">
        <v>190</v>
      </c>
      <c r="AU226" s="209" t="s">
        <v>92</v>
      </c>
      <c r="AV226" s="13" t="s">
        <v>187</v>
      </c>
      <c r="AW226" s="13" t="s">
        <v>38</v>
      </c>
      <c r="AX226" s="13" t="s">
        <v>25</v>
      </c>
      <c r="AY226" s="209" t="s">
        <v>182</v>
      </c>
    </row>
    <row r="227" spans="2:65" s="10" customFormat="1" ht="29.85" customHeight="1">
      <c r="B227" s="168"/>
      <c r="C227" s="169"/>
      <c r="D227" s="178" t="s">
        <v>158</v>
      </c>
      <c r="E227" s="178"/>
      <c r="F227" s="178"/>
      <c r="G227" s="178"/>
      <c r="H227" s="178"/>
      <c r="I227" s="178"/>
      <c r="J227" s="178"/>
      <c r="K227" s="178"/>
      <c r="L227" s="178"/>
      <c r="M227" s="178"/>
      <c r="N227" s="397">
        <f>BK227</f>
        <v>0</v>
      </c>
      <c r="O227" s="398"/>
      <c r="P227" s="398"/>
      <c r="Q227" s="398"/>
      <c r="R227" s="171"/>
      <c r="T227" s="172"/>
      <c r="U227" s="169"/>
      <c r="V227" s="169"/>
      <c r="W227" s="173">
        <f>SUM(W228:W229)</f>
        <v>0</v>
      </c>
      <c r="X227" s="169"/>
      <c r="Y227" s="173">
        <f>SUM(Y228:Y229)</f>
        <v>1.4500000000000001E-2</v>
      </c>
      <c r="Z227" s="169"/>
      <c r="AA227" s="174">
        <f>SUM(AA228:AA229)</f>
        <v>0</v>
      </c>
      <c r="AR227" s="175" t="s">
        <v>92</v>
      </c>
      <c r="AT227" s="176" t="s">
        <v>80</v>
      </c>
      <c r="AU227" s="176" t="s">
        <v>25</v>
      </c>
      <c r="AY227" s="175" t="s">
        <v>182</v>
      </c>
      <c r="BK227" s="177">
        <f>SUM(BK228:BK229)</f>
        <v>0</v>
      </c>
    </row>
    <row r="228" spans="2:65" s="1" customFormat="1" ht="31.5" customHeight="1">
      <c r="B228" s="39"/>
      <c r="C228" s="179" t="s">
        <v>350</v>
      </c>
      <c r="D228" s="179" t="s">
        <v>183</v>
      </c>
      <c r="E228" s="180" t="s">
        <v>351</v>
      </c>
      <c r="F228" s="388" t="s">
        <v>352</v>
      </c>
      <c r="G228" s="388"/>
      <c r="H228" s="388"/>
      <c r="I228" s="388"/>
      <c r="J228" s="181" t="s">
        <v>186</v>
      </c>
      <c r="K228" s="182">
        <v>50</v>
      </c>
      <c r="L228" s="389">
        <v>0</v>
      </c>
      <c r="M228" s="390"/>
      <c r="N228" s="391">
        <f>ROUND(L228*K228,2)</f>
        <v>0</v>
      </c>
      <c r="O228" s="391"/>
      <c r="P228" s="391"/>
      <c r="Q228" s="391"/>
      <c r="R228" s="41"/>
      <c r="T228" s="183" t="s">
        <v>23</v>
      </c>
      <c r="U228" s="48" t="s">
        <v>46</v>
      </c>
      <c r="V228" s="40"/>
      <c r="W228" s="184">
        <f>V228*K228</f>
        <v>0</v>
      </c>
      <c r="X228" s="184">
        <v>2.9E-4</v>
      </c>
      <c r="Y228" s="184">
        <f>X228*K228</f>
        <v>1.4500000000000001E-2</v>
      </c>
      <c r="Z228" s="184">
        <v>0</v>
      </c>
      <c r="AA228" s="185">
        <f>Z228*K228</f>
        <v>0</v>
      </c>
      <c r="AR228" s="22" t="s">
        <v>275</v>
      </c>
      <c r="AT228" s="22" t="s">
        <v>183</v>
      </c>
      <c r="AU228" s="22" t="s">
        <v>92</v>
      </c>
      <c r="AY228" s="22" t="s">
        <v>182</v>
      </c>
      <c r="BE228" s="122">
        <f>IF(U228="základní",N228,0)</f>
        <v>0</v>
      </c>
      <c r="BF228" s="122">
        <f>IF(U228="snížená",N228,0)</f>
        <v>0</v>
      </c>
      <c r="BG228" s="122">
        <f>IF(U228="zákl. přenesená",N228,0)</f>
        <v>0</v>
      </c>
      <c r="BH228" s="122">
        <f>IF(U228="sníž. přenesená",N228,0)</f>
        <v>0</v>
      </c>
      <c r="BI228" s="122">
        <f>IF(U228="nulová",N228,0)</f>
        <v>0</v>
      </c>
      <c r="BJ228" s="22" t="s">
        <v>25</v>
      </c>
      <c r="BK228" s="122">
        <f>ROUND(L228*K228,2)</f>
        <v>0</v>
      </c>
      <c r="BL228" s="22" t="s">
        <v>275</v>
      </c>
      <c r="BM228" s="22" t="s">
        <v>353</v>
      </c>
    </row>
    <row r="229" spans="2:65" s="12" customFormat="1" ht="22.5" customHeight="1">
      <c r="B229" s="194"/>
      <c r="C229" s="195"/>
      <c r="D229" s="195"/>
      <c r="E229" s="196" t="s">
        <v>23</v>
      </c>
      <c r="F229" s="405" t="s">
        <v>354</v>
      </c>
      <c r="G229" s="406"/>
      <c r="H229" s="406"/>
      <c r="I229" s="406"/>
      <c r="J229" s="195"/>
      <c r="K229" s="197">
        <v>50</v>
      </c>
      <c r="L229" s="195"/>
      <c r="M229" s="195"/>
      <c r="N229" s="195"/>
      <c r="O229" s="195"/>
      <c r="P229" s="195"/>
      <c r="Q229" s="195"/>
      <c r="R229" s="198"/>
      <c r="T229" s="199"/>
      <c r="U229" s="195"/>
      <c r="V229" s="195"/>
      <c r="W229" s="195"/>
      <c r="X229" s="195"/>
      <c r="Y229" s="195"/>
      <c r="Z229" s="195"/>
      <c r="AA229" s="200"/>
      <c r="AT229" s="201" t="s">
        <v>190</v>
      </c>
      <c r="AU229" s="201" t="s">
        <v>92</v>
      </c>
      <c r="AV229" s="12" t="s">
        <v>92</v>
      </c>
      <c r="AW229" s="12" t="s">
        <v>38</v>
      </c>
      <c r="AX229" s="12" t="s">
        <v>25</v>
      </c>
      <c r="AY229" s="201" t="s">
        <v>182</v>
      </c>
    </row>
    <row r="230" spans="2:65" s="10" customFormat="1" ht="37.35" customHeight="1">
      <c r="B230" s="168"/>
      <c r="C230" s="169"/>
      <c r="D230" s="170" t="s">
        <v>159</v>
      </c>
      <c r="E230" s="170"/>
      <c r="F230" s="170"/>
      <c r="G230" s="170"/>
      <c r="H230" s="170"/>
      <c r="I230" s="170"/>
      <c r="J230" s="170"/>
      <c r="K230" s="170"/>
      <c r="L230" s="170"/>
      <c r="M230" s="170"/>
      <c r="N230" s="415">
        <f>BK230</f>
        <v>0</v>
      </c>
      <c r="O230" s="416"/>
      <c r="P230" s="416"/>
      <c r="Q230" s="416"/>
      <c r="R230" s="171"/>
      <c r="T230" s="172"/>
      <c r="U230" s="169"/>
      <c r="V230" s="169"/>
      <c r="W230" s="173">
        <f>SUM(W231:W233)</f>
        <v>0</v>
      </c>
      <c r="X230" s="169"/>
      <c r="Y230" s="173">
        <f>SUM(Y231:Y233)</f>
        <v>0</v>
      </c>
      <c r="Z230" s="169"/>
      <c r="AA230" s="174">
        <f>SUM(AA231:AA233)</f>
        <v>0</v>
      </c>
      <c r="AR230" s="175" t="s">
        <v>187</v>
      </c>
      <c r="AT230" s="176" t="s">
        <v>80</v>
      </c>
      <c r="AU230" s="176" t="s">
        <v>81</v>
      </c>
      <c r="AY230" s="175" t="s">
        <v>182</v>
      </c>
      <c r="BK230" s="177">
        <f>SUM(BK231:BK233)</f>
        <v>0</v>
      </c>
    </row>
    <row r="231" spans="2:65" s="1" customFormat="1" ht="22.5" customHeight="1">
      <c r="B231" s="39"/>
      <c r="C231" s="179" t="s">
        <v>355</v>
      </c>
      <c r="D231" s="179" t="s">
        <v>183</v>
      </c>
      <c r="E231" s="180" t="s">
        <v>356</v>
      </c>
      <c r="F231" s="388" t="s">
        <v>357</v>
      </c>
      <c r="G231" s="388"/>
      <c r="H231" s="388"/>
      <c r="I231" s="388"/>
      <c r="J231" s="181" t="s">
        <v>358</v>
      </c>
      <c r="K231" s="182">
        <v>10</v>
      </c>
      <c r="L231" s="389">
        <v>0</v>
      </c>
      <c r="M231" s="390"/>
      <c r="N231" s="391">
        <f>ROUND(L231*K231,2)</f>
        <v>0</v>
      </c>
      <c r="O231" s="391"/>
      <c r="P231" s="391"/>
      <c r="Q231" s="391"/>
      <c r="R231" s="41"/>
      <c r="T231" s="183" t="s">
        <v>23</v>
      </c>
      <c r="U231" s="48" t="s">
        <v>46</v>
      </c>
      <c r="V231" s="40"/>
      <c r="W231" s="184">
        <f>V231*K231</f>
        <v>0</v>
      </c>
      <c r="X231" s="184">
        <v>0</v>
      </c>
      <c r="Y231" s="184">
        <f>X231*K231</f>
        <v>0</v>
      </c>
      <c r="Z231" s="184">
        <v>0</v>
      </c>
      <c r="AA231" s="185">
        <f>Z231*K231</f>
        <v>0</v>
      </c>
      <c r="AR231" s="22" t="s">
        <v>359</v>
      </c>
      <c r="AT231" s="22" t="s">
        <v>183</v>
      </c>
      <c r="AU231" s="22" t="s">
        <v>25</v>
      </c>
      <c r="AY231" s="22" t="s">
        <v>182</v>
      </c>
      <c r="BE231" s="122">
        <f>IF(U231="základní",N231,0)</f>
        <v>0</v>
      </c>
      <c r="BF231" s="122">
        <f>IF(U231="snížená",N231,0)</f>
        <v>0</v>
      </c>
      <c r="BG231" s="122">
        <f>IF(U231="zákl. přenesená",N231,0)</f>
        <v>0</v>
      </c>
      <c r="BH231" s="122">
        <f>IF(U231="sníž. přenesená",N231,0)</f>
        <v>0</v>
      </c>
      <c r="BI231" s="122">
        <f>IF(U231="nulová",N231,0)</f>
        <v>0</v>
      </c>
      <c r="BJ231" s="22" t="s">
        <v>25</v>
      </c>
      <c r="BK231" s="122">
        <f>ROUND(L231*K231,2)</f>
        <v>0</v>
      </c>
      <c r="BL231" s="22" t="s">
        <v>359</v>
      </c>
      <c r="BM231" s="22" t="s">
        <v>360</v>
      </c>
    </row>
    <row r="232" spans="2:65" s="12" customFormat="1" ht="31.5" customHeight="1">
      <c r="B232" s="194"/>
      <c r="C232" s="195"/>
      <c r="D232" s="195"/>
      <c r="E232" s="196" t="s">
        <v>23</v>
      </c>
      <c r="F232" s="405" t="s">
        <v>361</v>
      </c>
      <c r="G232" s="406"/>
      <c r="H232" s="406"/>
      <c r="I232" s="406"/>
      <c r="J232" s="195"/>
      <c r="K232" s="197">
        <v>10</v>
      </c>
      <c r="L232" s="195"/>
      <c r="M232" s="195"/>
      <c r="N232" s="195"/>
      <c r="O232" s="195"/>
      <c r="P232" s="195"/>
      <c r="Q232" s="195"/>
      <c r="R232" s="198"/>
      <c r="T232" s="199"/>
      <c r="U232" s="195"/>
      <c r="V232" s="195"/>
      <c r="W232" s="195"/>
      <c r="X232" s="195"/>
      <c r="Y232" s="195"/>
      <c r="Z232" s="195"/>
      <c r="AA232" s="200"/>
      <c r="AT232" s="201" t="s">
        <v>190</v>
      </c>
      <c r="AU232" s="201" t="s">
        <v>25</v>
      </c>
      <c r="AV232" s="12" t="s">
        <v>92</v>
      </c>
      <c r="AW232" s="12" t="s">
        <v>38</v>
      </c>
      <c r="AX232" s="12" t="s">
        <v>25</v>
      </c>
      <c r="AY232" s="201" t="s">
        <v>182</v>
      </c>
    </row>
    <row r="233" spans="2:65" s="1" customFormat="1" ht="31.5" customHeight="1">
      <c r="B233" s="39"/>
      <c r="C233" s="210" t="s">
        <v>362</v>
      </c>
      <c r="D233" s="210" t="s">
        <v>301</v>
      </c>
      <c r="E233" s="211" t="s">
        <v>363</v>
      </c>
      <c r="F233" s="409" t="s">
        <v>364</v>
      </c>
      <c r="G233" s="409"/>
      <c r="H233" s="409"/>
      <c r="I233" s="409"/>
      <c r="J233" s="212" t="s">
        <v>365</v>
      </c>
      <c r="K233" s="213">
        <v>1</v>
      </c>
      <c r="L233" s="410">
        <v>0</v>
      </c>
      <c r="M233" s="411"/>
      <c r="N233" s="412">
        <f>ROUND(L233*K233,2)</f>
        <v>0</v>
      </c>
      <c r="O233" s="391"/>
      <c r="P233" s="391"/>
      <c r="Q233" s="391"/>
      <c r="R233" s="41"/>
      <c r="T233" s="183" t="s">
        <v>23</v>
      </c>
      <c r="U233" s="48" t="s">
        <v>46</v>
      </c>
      <c r="V233" s="40"/>
      <c r="W233" s="184">
        <f>V233*K233</f>
        <v>0</v>
      </c>
      <c r="X233" s="184">
        <v>0</v>
      </c>
      <c r="Y233" s="184">
        <f>X233*K233</f>
        <v>0</v>
      </c>
      <c r="Z233" s="184">
        <v>0</v>
      </c>
      <c r="AA233" s="185">
        <f>Z233*K233</f>
        <v>0</v>
      </c>
      <c r="AR233" s="22" t="s">
        <v>359</v>
      </c>
      <c r="AT233" s="22" t="s">
        <v>301</v>
      </c>
      <c r="AU233" s="22" t="s">
        <v>25</v>
      </c>
      <c r="AY233" s="22" t="s">
        <v>182</v>
      </c>
      <c r="BE233" s="122">
        <f>IF(U233="základní",N233,0)</f>
        <v>0</v>
      </c>
      <c r="BF233" s="122">
        <f>IF(U233="snížená",N233,0)</f>
        <v>0</v>
      </c>
      <c r="BG233" s="122">
        <f>IF(U233="zákl. přenesená",N233,0)</f>
        <v>0</v>
      </c>
      <c r="BH233" s="122">
        <f>IF(U233="sníž. přenesená",N233,0)</f>
        <v>0</v>
      </c>
      <c r="BI233" s="122">
        <f>IF(U233="nulová",N233,0)</f>
        <v>0</v>
      </c>
      <c r="BJ233" s="22" t="s">
        <v>25</v>
      </c>
      <c r="BK233" s="122">
        <f>ROUND(L233*K233,2)</f>
        <v>0</v>
      </c>
      <c r="BL233" s="22" t="s">
        <v>359</v>
      </c>
      <c r="BM233" s="22" t="s">
        <v>366</v>
      </c>
    </row>
    <row r="234" spans="2:65" s="1" customFormat="1" ht="49.9" customHeight="1">
      <c r="B234" s="39"/>
      <c r="C234" s="40"/>
      <c r="D234" s="170" t="s">
        <v>367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13">
        <f>BK234</f>
        <v>0</v>
      </c>
      <c r="O234" s="414"/>
      <c r="P234" s="414"/>
      <c r="Q234" s="414"/>
      <c r="R234" s="41"/>
      <c r="T234" s="159"/>
      <c r="U234" s="60"/>
      <c r="V234" s="60"/>
      <c r="W234" s="60"/>
      <c r="X234" s="60"/>
      <c r="Y234" s="60"/>
      <c r="Z234" s="60"/>
      <c r="AA234" s="62"/>
      <c r="AT234" s="22" t="s">
        <v>80</v>
      </c>
      <c r="AU234" s="22" t="s">
        <v>81</v>
      </c>
      <c r="AY234" s="22" t="s">
        <v>368</v>
      </c>
      <c r="BK234" s="122">
        <v>0</v>
      </c>
    </row>
    <row r="235" spans="2:65" s="1" customFormat="1" ht="6.95" customHeight="1">
      <c r="B235" s="63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5"/>
    </row>
  </sheetData>
  <sheetProtection password="CC35" sheet="1" objects="1" scenarios="1" formatCells="0" formatColumns="0" formatRows="0" sort="0" autoFilter="0"/>
  <mergeCells count="255">
    <mergeCell ref="N192:Q192"/>
    <mergeCell ref="N193:Q193"/>
    <mergeCell ref="N197:Q197"/>
    <mergeCell ref="N222:Q222"/>
    <mergeCell ref="N227:Q227"/>
    <mergeCell ref="N230:Q230"/>
    <mergeCell ref="N234:Q234"/>
    <mergeCell ref="H1:K1"/>
    <mergeCell ref="S2:AC2"/>
    <mergeCell ref="F228:I228"/>
    <mergeCell ref="L228:M228"/>
    <mergeCell ref="N228:Q228"/>
    <mergeCell ref="F229:I229"/>
    <mergeCell ref="F231:I231"/>
    <mergeCell ref="L231:M231"/>
    <mergeCell ref="N231:Q231"/>
    <mergeCell ref="F232:I232"/>
    <mergeCell ref="F233:I233"/>
    <mergeCell ref="L233:M233"/>
    <mergeCell ref="N233:Q233"/>
    <mergeCell ref="F221:I221"/>
    <mergeCell ref="L221:M221"/>
    <mergeCell ref="N221:Q221"/>
    <mergeCell ref="F223:I223"/>
    <mergeCell ref="L223:M223"/>
    <mergeCell ref="N223:Q223"/>
    <mergeCell ref="F224:I224"/>
    <mergeCell ref="F225:I225"/>
    <mergeCell ref="F226:I226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L220:M220"/>
    <mergeCell ref="N220:Q220"/>
    <mergeCell ref="F212:I212"/>
    <mergeCell ref="L212:M212"/>
    <mergeCell ref="N212:Q212"/>
    <mergeCell ref="F213:I213"/>
    <mergeCell ref="F214:I214"/>
    <mergeCell ref="F215:I215"/>
    <mergeCell ref="F216:I216"/>
    <mergeCell ref="L216:M216"/>
    <mergeCell ref="N216:Q216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N190:Q190"/>
    <mergeCell ref="F183:I18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N184:Q184"/>
    <mergeCell ref="F176:I176"/>
    <mergeCell ref="F177:I177"/>
    <mergeCell ref="F178:I178"/>
    <mergeCell ref="F179:I179"/>
    <mergeCell ref="F180:I180"/>
    <mergeCell ref="L180:M180"/>
    <mergeCell ref="N180:Q180"/>
    <mergeCell ref="F181:I181"/>
    <mergeCell ref="F182:I182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F161:I161"/>
    <mergeCell ref="F162:I162"/>
    <mergeCell ref="F163:I163"/>
    <mergeCell ref="F164:I164"/>
    <mergeCell ref="F166:I166"/>
    <mergeCell ref="L166:M166"/>
    <mergeCell ref="N166:Q166"/>
    <mergeCell ref="F167:I167"/>
    <mergeCell ref="F168:I168"/>
    <mergeCell ref="N165:Q165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34:I134"/>
    <mergeCell ref="F135:I135"/>
    <mergeCell ref="F136:I136"/>
    <mergeCell ref="F138:I138"/>
    <mergeCell ref="L138:M138"/>
    <mergeCell ref="N138:Q138"/>
    <mergeCell ref="F139:I139"/>
    <mergeCell ref="F140:I140"/>
    <mergeCell ref="F141:I141"/>
    <mergeCell ref="N137:Q137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N129:Q129"/>
    <mergeCell ref="N130:Q130"/>
    <mergeCell ref="N131:Q131"/>
    <mergeCell ref="D108:H108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H37:J37"/>
    <mergeCell ref="M37:P37"/>
    <mergeCell ref="L39:P39"/>
    <mergeCell ref="H41:J41"/>
    <mergeCell ref="N41:P41"/>
    <mergeCell ref="C76:Q76"/>
    <mergeCell ref="F78:P78"/>
    <mergeCell ref="F79:P79"/>
    <mergeCell ref="F80:P80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9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96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369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N109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51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(SUM(BE109:BE116)+SUM(BE135:BE591))</f>
        <v>0</v>
      </c>
      <c r="I33" s="370"/>
      <c r="J33" s="370"/>
      <c r="K33" s="40"/>
      <c r="L33" s="40"/>
      <c r="M33" s="376">
        <f>ROUND((SUM(BE109:BE116)+SUM(BE135:BE591)), 2)*F33</f>
        <v>0</v>
      </c>
      <c r="N33" s="370"/>
      <c r="O33" s="370"/>
      <c r="P33" s="370"/>
      <c r="Q33" s="40"/>
      <c r="R33" s="41"/>
    </row>
    <row r="34" spans="2:51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(SUM(BF109:BF116)+SUM(BF135:BF591))</f>
        <v>0</v>
      </c>
      <c r="I34" s="370"/>
      <c r="J34" s="370"/>
      <c r="K34" s="40"/>
      <c r="L34" s="40"/>
      <c r="M34" s="376">
        <f>ROUND((SUM(BF109:BF116)+SUM(BF135:BF591)), 2)*F34</f>
        <v>0</v>
      </c>
      <c r="N34" s="370"/>
      <c r="O34" s="370"/>
      <c r="P34" s="370"/>
      <c r="Q34" s="40"/>
      <c r="R34" s="41"/>
    </row>
    <row r="35" spans="2:51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(SUM(BG109:BG116)+SUM(BG135:BG591))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51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(SUM(BH109:BH116)+SUM(BH135:BH591))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51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(SUM(BI109:BI116)+SUM(BI135:BI591))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51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51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51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51" s="1" customFormat="1" ht="14.45" customHeight="1">
      <c r="B41" s="39"/>
      <c r="C41" s="40"/>
      <c r="D41" s="46" t="s">
        <v>138</v>
      </c>
      <c r="E41" s="46" t="s">
        <v>139</v>
      </c>
      <c r="F41" s="136">
        <v>672.8</v>
      </c>
      <c r="G41" s="46" t="s">
        <v>140</v>
      </c>
      <c r="H41" s="376">
        <f>IF(F41&lt;&gt;0,M28/F41,0)</f>
        <v>0</v>
      </c>
      <c r="I41" s="376"/>
      <c r="J41" s="376"/>
      <c r="K41" s="40"/>
      <c r="L41" s="46" t="s">
        <v>141</v>
      </c>
      <c r="M41" s="40"/>
      <c r="N41" s="376">
        <f>IF(F41&lt;&gt;0,M31/F41,0)</f>
        <v>0</v>
      </c>
      <c r="O41" s="376"/>
      <c r="P41" s="376"/>
      <c r="Q41" s="40"/>
      <c r="R41" s="41"/>
      <c r="AY41" s="22" t="s">
        <v>142</v>
      </c>
    </row>
    <row r="42" spans="2:51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51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51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51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51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51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51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004 - Fasáda objektu OÚ Dětřichov bez kanalizace s úpravou ploch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47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N135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47" s="7" customFormat="1" ht="24.95" customHeight="1">
      <c r="B90" s="143"/>
      <c r="C90" s="144"/>
      <c r="D90" s="145" t="s">
        <v>148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N136</f>
        <v>0</v>
      </c>
      <c r="O90" s="383"/>
      <c r="P90" s="383"/>
      <c r="Q90" s="383"/>
      <c r="R90" s="146"/>
      <c r="T90" s="147"/>
      <c r="U90" s="147"/>
    </row>
    <row r="91" spans="2:47" s="8" customFormat="1" ht="19.899999999999999" customHeight="1">
      <c r="B91" s="148"/>
      <c r="C91" s="107"/>
      <c r="D91" s="118" t="s">
        <v>370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N137</f>
        <v>0</v>
      </c>
      <c r="O91" s="358"/>
      <c r="P91" s="358"/>
      <c r="Q91" s="358"/>
      <c r="R91" s="149"/>
      <c r="T91" s="150"/>
      <c r="U91" s="150"/>
    </row>
    <row r="92" spans="2:47" s="8" customFormat="1" ht="19.899999999999999" customHeight="1">
      <c r="B92" s="148"/>
      <c r="C92" s="107"/>
      <c r="D92" s="118" t="s">
        <v>371</v>
      </c>
      <c r="E92" s="107"/>
      <c r="F92" s="107"/>
      <c r="G92" s="107"/>
      <c r="H92" s="107"/>
      <c r="I92" s="107"/>
      <c r="J92" s="107"/>
      <c r="K92" s="107"/>
      <c r="L92" s="107"/>
      <c r="M92" s="107"/>
      <c r="N92" s="357">
        <f>N165</f>
        <v>0</v>
      </c>
      <c r="O92" s="358"/>
      <c r="P92" s="358"/>
      <c r="Q92" s="358"/>
      <c r="R92" s="149"/>
      <c r="T92" s="150"/>
      <c r="U92" s="150"/>
    </row>
    <row r="93" spans="2:47" s="8" customFormat="1" ht="19.899999999999999" customHeight="1">
      <c r="B93" s="148"/>
      <c r="C93" s="107"/>
      <c r="D93" s="118" t="s">
        <v>372</v>
      </c>
      <c r="E93" s="107"/>
      <c r="F93" s="107"/>
      <c r="G93" s="107"/>
      <c r="H93" s="107"/>
      <c r="I93" s="107"/>
      <c r="J93" s="107"/>
      <c r="K93" s="107"/>
      <c r="L93" s="107"/>
      <c r="M93" s="107"/>
      <c r="N93" s="357">
        <f>N169</f>
        <v>0</v>
      </c>
      <c r="O93" s="358"/>
      <c r="P93" s="358"/>
      <c r="Q93" s="358"/>
      <c r="R93" s="149"/>
      <c r="T93" s="150"/>
      <c r="U93" s="150"/>
    </row>
    <row r="94" spans="2:47" s="8" customFormat="1" ht="19.899999999999999" customHeight="1">
      <c r="B94" s="148"/>
      <c r="C94" s="107"/>
      <c r="D94" s="118" t="s">
        <v>150</v>
      </c>
      <c r="E94" s="107"/>
      <c r="F94" s="107"/>
      <c r="G94" s="107"/>
      <c r="H94" s="107"/>
      <c r="I94" s="107"/>
      <c r="J94" s="107"/>
      <c r="K94" s="107"/>
      <c r="L94" s="107"/>
      <c r="M94" s="107"/>
      <c r="N94" s="357">
        <f>N177</f>
        <v>0</v>
      </c>
      <c r="O94" s="358"/>
      <c r="P94" s="358"/>
      <c r="Q94" s="358"/>
      <c r="R94" s="149"/>
      <c r="T94" s="150"/>
      <c r="U94" s="150"/>
    </row>
    <row r="95" spans="2:47" s="8" customFormat="1" ht="19.899999999999999" customHeight="1">
      <c r="B95" s="148"/>
      <c r="C95" s="107"/>
      <c r="D95" s="118" t="s">
        <v>151</v>
      </c>
      <c r="E95" s="107"/>
      <c r="F95" s="107"/>
      <c r="G95" s="107"/>
      <c r="H95" s="107"/>
      <c r="I95" s="107"/>
      <c r="J95" s="107"/>
      <c r="K95" s="107"/>
      <c r="L95" s="107"/>
      <c r="M95" s="107"/>
      <c r="N95" s="357">
        <f>N430</f>
        <v>0</v>
      </c>
      <c r="O95" s="358"/>
      <c r="P95" s="358"/>
      <c r="Q95" s="358"/>
      <c r="R95" s="149"/>
      <c r="T95" s="150"/>
      <c r="U95" s="150"/>
    </row>
    <row r="96" spans="2:47" s="8" customFormat="1" ht="19.899999999999999" customHeight="1">
      <c r="B96" s="148"/>
      <c r="C96" s="107"/>
      <c r="D96" s="118" t="s">
        <v>152</v>
      </c>
      <c r="E96" s="107"/>
      <c r="F96" s="107"/>
      <c r="G96" s="107"/>
      <c r="H96" s="107"/>
      <c r="I96" s="107"/>
      <c r="J96" s="107"/>
      <c r="K96" s="107"/>
      <c r="L96" s="107"/>
      <c r="M96" s="107"/>
      <c r="N96" s="357">
        <f>N503</f>
        <v>0</v>
      </c>
      <c r="O96" s="358"/>
      <c r="P96" s="358"/>
      <c r="Q96" s="358"/>
      <c r="R96" s="149"/>
      <c r="T96" s="150"/>
      <c r="U96" s="150"/>
    </row>
    <row r="97" spans="2:65" s="8" customFormat="1" ht="19.899999999999999" customHeight="1">
      <c r="B97" s="148"/>
      <c r="C97" s="107"/>
      <c r="D97" s="118" t="s">
        <v>153</v>
      </c>
      <c r="E97" s="107"/>
      <c r="F97" s="107"/>
      <c r="G97" s="107"/>
      <c r="H97" s="107"/>
      <c r="I97" s="107"/>
      <c r="J97" s="107"/>
      <c r="K97" s="107"/>
      <c r="L97" s="107"/>
      <c r="M97" s="107"/>
      <c r="N97" s="357">
        <f>N509</f>
        <v>0</v>
      </c>
      <c r="O97" s="358"/>
      <c r="P97" s="358"/>
      <c r="Q97" s="358"/>
      <c r="R97" s="149"/>
      <c r="T97" s="150"/>
      <c r="U97" s="150"/>
    </row>
    <row r="98" spans="2:65" s="7" customFormat="1" ht="24.95" customHeight="1">
      <c r="B98" s="143"/>
      <c r="C98" s="144"/>
      <c r="D98" s="145" t="s">
        <v>154</v>
      </c>
      <c r="E98" s="144"/>
      <c r="F98" s="144"/>
      <c r="G98" s="144"/>
      <c r="H98" s="144"/>
      <c r="I98" s="144"/>
      <c r="J98" s="144"/>
      <c r="K98" s="144"/>
      <c r="L98" s="144"/>
      <c r="M98" s="144"/>
      <c r="N98" s="382">
        <f>N511</f>
        <v>0</v>
      </c>
      <c r="O98" s="383"/>
      <c r="P98" s="383"/>
      <c r="Q98" s="383"/>
      <c r="R98" s="146"/>
      <c r="T98" s="147"/>
      <c r="U98" s="147"/>
    </row>
    <row r="99" spans="2:65" s="8" customFormat="1" ht="19.899999999999999" customHeight="1">
      <c r="B99" s="148"/>
      <c r="C99" s="107"/>
      <c r="D99" s="118" t="s">
        <v>373</v>
      </c>
      <c r="E99" s="107"/>
      <c r="F99" s="107"/>
      <c r="G99" s="107"/>
      <c r="H99" s="107"/>
      <c r="I99" s="107"/>
      <c r="J99" s="107"/>
      <c r="K99" s="107"/>
      <c r="L99" s="107"/>
      <c r="M99" s="107"/>
      <c r="N99" s="357">
        <f>N512</f>
        <v>0</v>
      </c>
      <c r="O99" s="358"/>
      <c r="P99" s="358"/>
      <c r="Q99" s="358"/>
      <c r="R99" s="149"/>
      <c r="T99" s="150"/>
      <c r="U99" s="150"/>
    </row>
    <row r="100" spans="2:65" s="8" customFormat="1" ht="19.899999999999999" customHeight="1">
      <c r="B100" s="148"/>
      <c r="C100" s="107"/>
      <c r="D100" s="118" t="s">
        <v>374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357">
        <f>N533</f>
        <v>0</v>
      </c>
      <c r="O100" s="358"/>
      <c r="P100" s="358"/>
      <c r="Q100" s="358"/>
      <c r="R100" s="149"/>
      <c r="T100" s="150"/>
      <c r="U100" s="150"/>
    </row>
    <row r="101" spans="2:65" s="8" customFormat="1" ht="19.899999999999999" customHeight="1">
      <c r="B101" s="148"/>
      <c r="C101" s="107"/>
      <c r="D101" s="118" t="s">
        <v>155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357">
        <f>N546</f>
        <v>0</v>
      </c>
      <c r="O101" s="358"/>
      <c r="P101" s="358"/>
      <c r="Q101" s="358"/>
      <c r="R101" s="149"/>
      <c r="T101" s="150"/>
      <c r="U101" s="150"/>
    </row>
    <row r="102" spans="2:65" s="8" customFormat="1" ht="19.899999999999999" customHeight="1">
      <c r="B102" s="148"/>
      <c r="C102" s="107"/>
      <c r="D102" s="118" t="s">
        <v>375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357">
        <f>N564</f>
        <v>0</v>
      </c>
      <c r="O102" s="358"/>
      <c r="P102" s="358"/>
      <c r="Q102" s="358"/>
      <c r="R102" s="149"/>
      <c r="T102" s="150"/>
      <c r="U102" s="150"/>
    </row>
    <row r="103" spans="2:65" s="8" customFormat="1" ht="19.899999999999999" customHeight="1">
      <c r="B103" s="148"/>
      <c r="C103" s="107"/>
      <c r="D103" s="118" t="s">
        <v>158</v>
      </c>
      <c r="E103" s="107"/>
      <c r="F103" s="107"/>
      <c r="G103" s="107"/>
      <c r="H103" s="107"/>
      <c r="I103" s="107"/>
      <c r="J103" s="107"/>
      <c r="K103" s="107"/>
      <c r="L103" s="107"/>
      <c r="M103" s="107"/>
      <c r="N103" s="357">
        <f>N576</f>
        <v>0</v>
      </c>
      <c r="O103" s="358"/>
      <c r="P103" s="358"/>
      <c r="Q103" s="358"/>
      <c r="R103" s="149"/>
      <c r="T103" s="150"/>
      <c r="U103" s="150"/>
    </row>
    <row r="104" spans="2:65" s="7" customFormat="1" ht="24.95" customHeight="1">
      <c r="B104" s="143"/>
      <c r="C104" s="144"/>
      <c r="D104" s="145" t="s">
        <v>376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382">
        <f>N583</f>
        <v>0</v>
      </c>
      <c r="O104" s="383"/>
      <c r="P104" s="383"/>
      <c r="Q104" s="383"/>
      <c r="R104" s="146"/>
      <c r="T104" s="147"/>
      <c r="U104" s="147"/>
    </row>
    <row r="105" spans="2:65" s="8" customFormat="1" ht="19.899999999999999" customHeight="1">
      <c r="B105" s="148"/>
      <c r="C105" s="107"/>
      <c r="D105" s="118" t="s">
        <v>377</v>
      </c>
      <c r="E105" s="107"/>
      <c r="F105" s="107"/>
      <c r="G105" s="107"/>
      <c r="H105" s="107"/>
      <c r="I105" s="107"/>
      <c r="J105" s="107"/>
      <c r="K105" s="107"/>
      <c r="L105" s="107"/>
      <c r="M105" s="107"/>
      <c r="N105" s="357">
        <f>N584</f>
        <v>0</v>
      </c>
      <c r="O105" s="358"/>
      <c r="P105" s="358"/>
      <c r="Q105" s="358"/>
      <c r="R105" s="149"/>
      <c r="T105" s="150"/>
      <c r="U105" s="150"/>
    </row>
    <row r="106" spans="2:65" s="7" customFormat="1" ht="24.95" customHeight="1">
      <c r="B106" s="143"/>
      <c r="C106" s="144"/>
      <c r="D106" s="145" t="s">
        <v>159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382">
        <f>N586</f>
        <v>0</v>
      </c>
      <c r="O106" s="383"/>
      <c r="P106" s="383"/>
      <c r="Q106" s="383"/>
      <c r="R106" s="146"/>
      <c r="T106" s="147"/>
      <c r="U106" s="147"/>
    </row>
    <row r="107" spans="2:65" s="7" customFormat="1" ht="24.95" customHeight="1">
      <c r="B107" s="143"/>
      <c r="C107" s="144"/>
      <c r="D107" s="145" t="s">
        <v>378</v>
      </c>
      <c r="E107" s="144"/>
      <c r="F107" s="144"/>
      <c r="G107" s="144"/>
      <c r="H107" s="144"/>
      <c r="I107" s="144"/>
      <c r="J107" s="144"/>
      <c r="K107" s="144"/>
      <c r="L107" s="144"/>
      <c r="M107" s="144"/>
      <c r="N107" s="382">
        <f>N590</f>
        <v>0</v>
      </c>
      <c r="O107" s="383"/>
      <c r="P107" s="383"/>
      <c r="Q107" s="383"/>
      <c r="R107" s="146"/>
      <c r="T107" s="147"/>
      <c r="U107" s="147"/>
    </row>
    <row r="108" spans="2:65" s="1" customFormat="1" ht="21.7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T108" s="140"/>
      <c r="U108" s="140"/>
    </row>
    <row r="109" spans="2:65" s="1" customFormat="1" ht="29.25" customHeight="1">
      <c r="B109" s="39"/>
      <c r="C109" s="142" t="s">
        <v>160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381">
        <f>ROUND(N110+N111+N112+N113+N114+N115,2)</f>
        <v>0</v>
      </c>
      <c r="O109" s="384"/>
      <c r="P109" s="384"/>
      <c r="Q109" s="384"/>
      <c r="R109" s="41"/>
      <c r="T109" s="151"/>
      <c r="U109" s="152" t="s">
        <v>45</v>
      </c>
    </row>
    <row r="110" spans="2:65" s="1" customFormat="1" ht="18" customHeight="1">
      <c r="B110" s="39"/>
      <c r="C110" s="40"/>
      <c r="D110" s="364" t="s">
        <v>161</v>
      </c>
      <c r="E110" s="365"/>
      <c r="F110" s="365"/>
      <c r="G110" s="365"/>
      <c r="H110" s="365"/>
      <c r="I110" s="40"/>
      <c r="J110" s="40"/>
      <c r="K110" s="40"/>
      <c r="L110" s="40"/>
      <c r="M110" s="40"/>
      <c r="N110" s="360">
        <f>ROUND(N89*T110,2)</f>
        <v>0</v>
      </c>
      <c r="O110" s="357"/>
      <c r="P110" s="357"/>
      <c r="Q110" s="357"/>
      <c r="R110" s="41"/>
      <c r="S110" s="153"/>
      <c r="T110" s="154"/>
      <c r="U110" s="155" t="s">
        <v>46</v>
      </c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7" t="s">
        <v>162</v>
      </c>
      <c r="AZ110" s="156"/>
      <c r="BA110" s="156"/>
      <c r="BB110" s="156"/>
      <c r="BC110" s="156"/>
      <c r="BD110" s="156"/>
      <c r="BE110" s="158">
        <f t="shared" ref="BE110:BE115" si="0">IF(U110="základní",N110,0)</f>
        <v>0</v>
      </c>
      <c r="BF110" s="158">
        <f t="shared" ref="BF110:BF115" si="1">IF(U110="snížená",N110,0)</f>
        <v>0</v>
      </c>
      <c r="BG110" s="158">
        <f t="shared" ref="BG110:BG115" si="2">IF(U110="zákl. přenesená",N110,0)</f>
        <v>0</v>
      </c>
      <c r="BH110" s="158">
        <f t="shared" ref="BH110:BH115" si="3">IF(U110="sníž. přenesená",N110,0)</f>
        <v>0</v>
      </c>
      <c r="BI110" s="158">
        <f t="shared" ref="BI110:BI115" si="4">IF(U110="nulová",N110,0)</f>
        <v>0</v>
      </c>
      <c r="BJ110" s="157" t="s">
        <v>25</v>
      </c>
      <c r="BK110" s="156"/>
      <c r="BL110" s="156"/>
      <c r="BM110" s="156"/>
    </row>
    <row r="111" spans="2:65" s="1" customFormat="1" ht="18" customHeight="1">
      <c r="B111" s="39"/>
      <c r="C111" s="40"/>
      <c r="D111" s="364" t="s">
        <v>163</v>
      </c>
      <c r="E111" s="365"/>
      <c r="F111" s="365"/>
      <c r="G111" s="365"/>
      <c r="H111" s="365"/>
      <c r="I111" s="40"/>
      <c r="J111" s="40"/>
      <c r="K111" s="40"/>
      <c r="L111" s="40"/>
      <c r="M111" s="40"/>
      <c r="N111" s="360">
        <f>ROUND(N89*T111,2)</f>
        <v>0</v>
      </c>
      <c r="O111" s="357"/>
      <c r="P111" s="357"/>
      <c r="Q111" s="357"/>
      <c r="R111" s="41"/>
      <c r="S111" s="153"/>
      <c r="T111" s="154"/>
      <c r="U111" s="155" t="s">
        <v>46</v>
      </c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7" t="s">
        <v>162</v>
      </c>
      <c r="AZ111" s="156"/>
      <c r="BA111" s="156"/>
      <c r="BB111" s="156"/>
      <c r="BC111" s="156"/>
      <c r="BD111" s="156"/>
      <c r="BE111" s="158">
        <f t="shared" si="0"/>
        <v>0</v>
      </c>
      <c r="BF111" s="158">
        <f t="shared" si="1"/>
        <v>0</v>
      </c>
      <c r="BG111" s="158">
        <f t="shared" si="2"/>
        <v>0</v>
      </c>
      <c r="BH111" s="158">
        <f t="shared" si="3"/>
        <v>0</v>
      </c>
      <c r="BI111" s="158">
        <f t="shared" si="4"/>
        <v>0</v>
      </c>
      <c r="BJ111" s="157" t="s">
        <v>25</v>
      </c>
      <c r="BK111" s="156"/>
      <c r="BL111" s="156"/>
      <c r="BM111" s="156"/>
    </row>
    <row r="112" spans="2:65" s="1" customFormat="1" ht="18" customHeight="1">
      <c r="B112" s="39"/>
      <c r="C112" s="40"/>
      <c r="D112" s="364" t="s">
        <v>164</v>
      </c>
      <c r="E112" s="365"/>
      <c r="F112" s="365"/>
      <c r="G112" s="365"/>
      <c r="H112" s="365"/>
      <c r="I112" s="40"/>
      <c r="J112" s="40"/>
      <c r="K112" s="40"/>
      <c r="L112" s="40"/>
      <c r="M112" s="40"/>
      <c r="N112" s="360">
        <f>ROUND(N89*T112,2)</f>
        <v>0</v>
      </c>
      <c r="O112" s="357"/>
      <c r="P112" s="357"/>
      <c r="Q112" s="357"/>
      <c r="R112" s="41"/>
      <c r="S112" s="153"/>
      <c r="T112" s="154"/>
      <c r="U112" s="155" t="s">
        <v>46</v>
      </c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7" t="s">
        <v>162</v>
      </c>
      <c r="AZ112" s="156"/>
      <c r="BA112" s="156"/>
      <c r="BB112" s="156"/>
      <c r="BC112" s="156"/>
      <c r="BD112" s="156"/>
      <c r="BE112" s="158">
        <f t="shared" si="0"/>
        <v>0</v>
      </c>
      <c r="BF112" s="158">
        <f t="shared" si="1"/>
        <v>0</v>
      </c>
      <c r="BG112" s="158">
        <f t="shared" si="2"/>
        <v>0</v>
      </c>
      <c r="BH112" s="158">
        <f t="shared" si="3"/>
        <v>0</v>
      </c>
      <c r="BI112" s="158">
        <f t="shared" si="4"/>
        <v>0</v>
      </c>
      <c r="BJ112" s="157" t="s">
        <v>25</v>
      </c>
      <c r="BK112" s="156"/>
      <c r="BL112" s="156"/>
      <c r="BM112" s="156"/>
    </row>
    <row r="113" spans="2:65" s="1" customFormat="1" ht="18" customHeight="1">
      <c r="B113" s="39"/>
      <c r="C113" s="40"/>
      <c r="D113" s="364" t="s">
        <v>165</v>
      </c>
      <c r="E113" s="365"/>
      <c r="F113" s="365"/>
      <c r="G113" s="365"/>
      <c r="H113" s="365"/>
      <c r="I113" s="40"/>
      <c r="J113" s="40"/>
      <c r="K113" s="40"/>
      <c r="L113" s="40"/>
      <c r="M113" s="40"/>
      <c r="N113" s="360">
        <f>ROUND(N89*T113,2)</f>
        <v>0</v>
      </c>
      <c r="O113" s="357"/>
      <c r="P113" s="357"/>
      <c r="Q113" s="357"/>
      <c r="R113" s="41"/>
      <c r="S113" s="153"/>
      <c r="T113" s="154"/>
      <c r="U113" s="155" t="s">
        <v>46</v>
      </c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7" t="s">
        <v>162</v>
      </c>
      <c r="AZ113" s="156"/>
      <c r="BA113" s="156"/>
      <c r="BB113" s="156"/>
      <c r="BC113" s="156"/>
      <c r="BD113" s="156"/>
      <c r="BE113" s="158">
        <f t="shared" si="0"/>
        <v>0</v>
      </c>
      <c r="BF113" s="158">
        <f t="shared" si="1"/>
        <v>0</v>
      </c>
      <c r="BG113" s="158">
        <f t="shared" si="2"/>
        <v>0</v>
      </c>
      <c r="BH113" s="158">
        <f t="shared" si="3"/>
        <v>0</v>
      </c>
      <c r="BI113" s="158">
        <f t="shared" si="4"/>
        <v>0</v>
      </c>
      <c r="BJ113" s="157" t="s">
        <v>25</v>
      </c>
      <c r="BK113" s="156"/>
      <c r="BL113" s="156"/>
      <c r="BM113" s="156"/>
    </row>
    <row r="114" spans="2:65" s="1" customFormat="1" ht="18" customHeight="1">
      <c r="B114" s="39"/>
      <c r="C114" s="40"/>
      <c r="D114" s="364" t="s">
        <v>166</v>
      </c>
      <c r="E114" s="365"/>
      <c r="F114" s="365"/>
      <c r="G114" s="365"/>
      <c r="H114" s="365"/>
      <c r="I114" s="40"/>
      <c r="J114" s="40"/>
      <c r="K114" s="40"/>
      <c r="L114" s="40"/>
      <c r="M114" s="40"/>
      <c r="N114" s="360">
        <f>ROUND(N89*T114,2)</f>
        <v>0</v>
      </c>
      <c r="O114" s="357"/>
      <c r="P114" s="357"/>
      <c r="Q114" s="357"/>
      <c r="R114" s="41"/>
      <c r="S114" s="153"/>
      <c r="T114" s="154"/>
      <c r="U114" s="155" t="s">
        <v>46</v>
      </c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7" t="s">
        <v>162</v>
      </c>
      <c r="AZ114" s="156"/>
      <c r="BA114" s="156"/>
      <c r="BB114" s="156"/>
      <c r="BC114" s="156"/>
      <c r="BD114" s="156"/>
      <c r="BE114" s="158">
        <f t="shared" si="0"/>
        <v>0</v>
      </c>
      <c r="BF114" s="158">
        <f t="shared" si="1"/>
        <v>0</v>
      </c>
      <c r="BG114" s="158">
        <f t="shared" si="2"/>
        <v>0</v>
      </c>
      <c r="BH114" s="158">
        <f t="shared" si="3"/>
        <v>0</v>
      </c>
      <c r="BI114" s="158">
        <f t="shared" si="4"/>
        <v>0</v>
      </c>
      <c r="BJ114" s="157" t="s">
        <v>25</v>
      </c>
      <c r="BK114" s="156"/>
      <c r="BL114" s="156"/>
      <c r="BM114" s="156"/>
    </row>
    <row r="115" spans="2:65" s="1" customFormat="1" ht="18" customHeight="1">
      <c r="B115" s="39"/>
      <c r="C115" s="40"/>
      <c r="D115" s="118" t="s">
        <v>167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360">
        <f>ROUND(N89*T115,2)</f>
        <v>0</v>
      </c>
      <c r="O115" s="357"/>
      <c r="P115" s="357"/>
      <c r="Q115" s="357"/>
      <c r="R115" s="41"/>
      <c r="S115" s="153"/>
      <c r="T115" s="159"/>
      <c r="U115" s="160" t="s">
        <v>46</v>
      </c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7" t="s">
        <v>168</v>
      </c>
      <c r="AZ115" s="156"/>
      <c r="BA115" s="156"/>
      <c r="BB115" s="156"/>
      <c r="BC115" s="156"/>
      <c r="BD115" s="156"/>
      <c r="BE115" s="158">
        <f t="shared" si="0"/>
        <v>0</v>
      </c>
      <c r="BF115" s="158">
        <f t="shared" si="1"/>
        <v>0</v>
      </c>
      <c r="BG115" s="158">
        <f t="shared" si="2"/>
        <v>0</v>
      </c>
      <c r="BH115" s="158">
        <f t="shared" si="3"/>
        <v>0</v>
      </c>
      <c r="BI115" s="158">
        <f t="shared" si="4"/>
        <v>0</v>
      </c>
      <c r="BJ115" s="157" t="s">
        <v>25</v>
      </c>
      <c r="BK115" s="156"/>
      <c r="BL115" s="156"/>
      <c r="BM115" s="156"/>
    </row>
    <row r="116" spans="2:65" s="1" customForma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  <c r="T116" s="140"/>
      <c r="U116" s="140"/>
    </row>
    <row r="117" spans="2:65" s="1" customFormat="1" ht="29.25" customHeight="1">
      <c r="B117" s="39"/>
      <c r="C117" s="127" t="s">
        <v>126</v>
      </c>
      <c r="D117" s="128"/>
      <c r="E117" s="128"/>
      <c r="F117" s="128"/>
      <c r="G117" s="128"/>
      <c r="H117" s="128"/>
      <c r="I117" s="128"/>
      <c r="J117" s="128"/>
      <c r="K117" s="128"/>
      <c r="L117" s="361">
        <f>ROUND(SUM(N89+N109),2)</f>
        <v>0</v>
      </c>
      <c r="M117" s="361"/>
      <c r="N117" s="361"/>
      <c r="O117" s="361"/>
      <c r="P117" s="361"/>
      <c r="Q117" s="361"/>
      <c r="R117" s="41"/>
      <c r="T117" s="140"/>
      <c r="U117" s="140"/>
    </row>
    <row r="118" spans="2:65" s="1" customFormat="1" ht="6.95" customHeight="1"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5"/>
      <c r="T118" s="140"/>
      <c r="U118" s="140"/>
    </row>
    <row r="122" spans="2:65" s="1" customFormat="1" ht="6.95" customHeight="1">
      <c r="B122" s="66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8"/>
    </row>
    <row r="123" spans="2:65" s="1" customFormat="1" ht="36.950000000000003" customHeight="1">
      <c r="B123" s="39"/>
      <c r="C123" s="320" t="s">
        <v>169</v>
      </c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41"/>
    </row>
    <row r="124" spans="2:65" s="1" customFormat="1" ht="6.9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5" s="1" customFormat="1" ht="30" customHeight="1">
      <c r="B125" s="39"/>
      <c r="C125" s="34" t="s">
        <v>19</v>
      </c>
      <c r="D125" s="40"/>
      <c r="E125" s="40"/>
      <c r="F125" s="368" t="str">
        <f>F6</f>
        <v>Členění - OÚ Dětřichov s výměnou výplní otvorů</v>
      </c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40"/>
      <c r="R125" s="41"/>
    </row>
    <row r="126" spans="2:65" ht="30" customHeight="1">
      <c r="B126" s="26"/>
      <c r="C126" s="34" t="s">
        <v>133</v>
      </c>
      <c r="D126" s="30"/>
      <c r="E126" s="30"/>
      <c r="F126" s="368" t="s">
        <v>134</v>
      </c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0"/>
      <c r="R126" s="27"/>
    </row>
    <row r="127" spans="2:65" s="1" customFormat="1" ht="36.950000000000003" customHeight="1">
      <c r="B127" s="39"/>
      <c r="C127" s="73" t="s">
        <v>135</v>
      </c>
      <c r="D127" s="40"/>
      <c r="E127" s="40"/>
      <c r="F127" s="340" t="str">
        <f>F8</f>
        <v>004 - Fasáda objektu OÚ Dětřichov bez kanalizace s úpravou ploch</v>
      </c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40"/>
      <c r="R127" s="41"/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1"/>
    </row>
    <row r="129" spans="2:65" s="1" customFormat="1" ht="18" customHeight="1">
      <c r="B129" s="39"/>
      <c r="C129" s="34" t="s">
        <v>26</v>
      </c>
      <c r="D129" s="40"/>
      <c r="E129" s="40"/>
      <c r="F129" s="32" t="str">
        <f>F10</f>
        <v>Dětřichov, 464 01  Frýdlant</v>
      </c>
      <c r="G129" s="40"/>
      <c r="H129" s="40"/>
      <c r="I129" s="40"/>
      <c r="J129" s="40"/>
      <c r="K129" s="34" t="s">
        <v>28</v>
      </c>
      <c r="L129" s="40"/>
      <c r="M129" s="372" t="str">
        <f>IF(O10="","",O10)</f>
        <v>31. 1. 2017</v>
      </c>
      <c r="N129" s="372"/>
      <c r="O129" s="372"/>
      <c r="P129" s="372"/>
      <c r="Q129" s="40"/>
      <c r="R129" s="41"/>
    </row>
    <row r="130" spans="2:65" s="1" customFormat="1" ht="6.95" customHeight="1"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1"/>
    </row>
    <row r="131" spans="2:65" s="1" customFormat="1" ht="15">
      <c r="B131" s="39"/>
      <c r="C131" s="34" t="s">
        <v>30</v>
      </c>
      <c r="D131" s="40"/>
      <c r="E131" s="40"/>
      <c r="F131" s="32" t="str">
        <f>E13</f>
        <v>Obec Dětřichov</v>
      </c>
      <c r="G131" s="40"/>
      <c r="H131" s="40"/>
      <c r="I131" s="40"/>
      <c r="J131" s="40"/>
      <c r="K131" s="34" t="s">
        <v>36</v>
      </c>
      <c r="L131" s="40"/>
      <c r="M131" s="324" t="str">
        <f>E19</f>
        <v>Ing. Lubomír Mužák</v>
      </c>
      <c r="N131" s="324"/>
      <c r="O131" s="324"/>
      <c r="P131" s="324"/>
      <c r="Q131" s="324"/>
      <c r="R131" s="41"/>
    </row>
    <row r="132" spans="2:65" s="1" customFormat="1" ht="14.45" customHeight="1">
      <c r="B132" s="39"/>
      <c r="C132" s="34" t="s">
        <v>34</v>
      </c>
      <c r="D132" s="40"/>
      <c r="E132" s="40"/>
      <c r="F132" s="32" t="str">
        <f>IF(E16="","",E16)</f>
        <v>Vyplň údaj</v>
      </c>
      <c r="G132" s="40"/>
      <c r="H132" s="40"/>
      <c r="I132" s="40"/>
      <c r="J132" s="40"/>
      <c r="K132" s="34" t="s">
        <v>39</v>
      </c>
      <c r="L132" s="40"/>
      <c r="M132" s="324" t="str">
        <f>E22</f>
        <v xml:space="preserve"> </v>
      </c>
      <c r="N132" s="324"/>
      <c r="O132" s="324"/>
      <c r="P132" s="324"/>
      <c r="Q132" s="324"/>
      <c r="R132" s="41"/>
    </row>
    <row r="133" spans="2:65" s="1" customFormat="1" ht="10.35" customHeight="1"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1"/>
    </row>
    <row r="134" spans="2:65" s="9" customFormat="1" ht="29.25" customHeight="1">
      <c r="B134" s="161"/>
      <c r="C134" s="162" t="s">
        <v>170</v>
      </c>
      <c r="D134" s="163" t="s">
        <v>171</v>
      </c>
      <c r="E134" s="163" t="s">
        <v>63</v>
      </c>
      <c r="F134" s="385" t="s">
        <v>172</v>
      </c>
      <c r="G134" s="385"/>
      <c r="H134" s="385"/>
      <c r="I134" s="385"/>
      <c r="J134" s="163" t="s">
        <v>142</v>
      </c>
      <c r="K134" s="163" t="s">
        <v>173</v>
      </c>
      <c r="L134" s="386" t="s">
        <v>174</v>
      </c>
      <c r="M134" s="386"/>
      <c r="N134" s="385" t="s">
        <v>145</v>
      </c>
      <c r="O134" s="385"/>
      <c r="P134" s="385"/>
      <c r="Q134" s="387"/>
      <c r="R134" s="164"/>
      <c r="T134" s="84" t="s">
        <v>175</v>
      </c>
      <c r="U134" s="85" t="s">
        <v>45</v>
      </c>
      <c r="V134" s="85" t="s">
        <v>176</v>
      </c>
      <c r="W134" s="85" t="s">
        <v>177</v>
      </c>
      <c r="X134" s="85" t="s">
        <v>178</v>
      </c>
      <c r="Y134" s="85" t="s">
        <v>179</v>
      </c>
      <c r="Z134" s="85" t="s">
        <v>180</v>
      </c>
      <c r="AA134" s="86" t="s">
        <v>181</v>
      </c>
    </row>
    <row r="135" spans="2:65" s="1" customFormat="1" ht="29.25" customHeight="1">
      <c r="B135" s="39"/>
      <c r="C135" s="88" t="s">
        <v>137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94">
        <f>BK135</f>
        <v>0</v>
      </c>
      <c r="O135" s="395"/>
      <c r="P135" s="395"/>
      <c r="Q135" s="395"/>
      <c r="R135" s="41"/>
      <c r="T135" s="87"/>
      <c r="U135" s="55"/>
      <c r="V135" s="55"/>
      <c r="W135" s="165">
        <f>W136+W511+W583+W586+W590+W592</f>
        <v>0</v>
      </c>
      <c r="X135" s="55"/>
      <c r="Y135" s="165">
        <f>Y136+Y511+Y583+Y586+Y590+Y592</f>
        <v>50.690968969999986</v>
      </c>
      <c r="Z135" s="55"/>
      <c r="AA135" s="166">
        <f>AA136+AA511+AA583+AA586+AA590+AA592</f>
        <v>27.587591299999996</v>
      </c>
      <c r="AT135" s="22" t="s">
        <v>80</v>
      </c>
      <c r="AU135" s="22" t="s">
        <v>147</v>
      </c>
      <c r="BK135" s="167">
        <f>BK136+BK511+BK583+BK586+BK590+BK592</f>
        <v>0</v>
      </c>
    </row>
    <row r="136" spans="2:65" s="10" customFormat="1" ht="37.35" customHeight="1">
      <c r="B136" s="168"/>
      <c r="C136" s="169"/>
      <c r="D136" s="170" t="s">
        <v>148</v>
      </c>
      <c r="E136" s="170"/>
      <c r="F136" s="170"/>
      <c r="G136" s="170"/>
      <c r="H136" s="170"/>
      <c r="I136" s="170"/>
      <c r="J136" s="170"/>
      <c r="K136" s="170"/>
      <c r="L136" s="170"/>
      <c r="M136" s="170"/>
      <c r="N136" s="396">
        <f>BK136</f>
        <v>0</v>
      </c>
      <c r="O136" s="382"/>
      <c r="P136" s="382"/>
      <c r="Q136" s="382"/>
      <c r="R136" s="171"/>
      <c r="T136" s="172"/>
      <c r="U136" s="169"/>
      <c r="V136" s="169"/>
      <c r="W136" s="173">
        <f>W137+W165+W169+W177+W430+W503+W509</f>
        <v>0</v>
      </c>
      <c r="X136" s="169"/>
      <c r="Y136" s="173">
        <f>Y137+Y165+Y169+Y177+Y430+Y503+Y509</f>
        <v>49.064019679999987</v>
      </c>
      <c r="Z136" s="169"/>
      <c r="AA136" s="174">
        <f>AA137+AA165+AA169+AA177+AA430+AA503+AA509</f>
        <v>26.877179999999996</v>
      </c>
      <c r="AR136" s="175" t="s">
        <v>25</v>
      </c>
      <c r="AT136" s="176" t="s">
        <v>80</v>
      </c>
      <c r="AU136" s="176" t="s">
        <v>81</v>
      </c>
      <c r="AY136" s="175" t="s">
        <v>182</v>
      </c>
      <c r="BK136" s="177">
        <f>BK137+BK165+BK169+BK177+BK430+BK503+BK509</f>
        <v>0</v>
      </c>
    </row>
    <row r="137" spans="2:65" s="10" customFormat="1" ht="19.899999999999999" customHeight="1">
      <c r="B137" s="168"/>
      <c r="C137" s="169"/>
      <c r="D137" s="178" t="s">
        <v>370</v>
      </c>
      <c r="E137" s="178"/>
      <c r="F137" s="178"/>
      <c r="G137" s="178"/>
      <c r="H137" s="178"/>
      <c r="I137" s="178"/>
      <c r="J137" s="178"/>
      <c r="K137" s="178"/>
      <c r="L137" s="178"/>
      <c r="M137" s="178"/>
      <c r="N137" s="397">
        <f>BK137</f>
        <v>0</v>
      </c>
      <c r="O137" s="398"/>
      <c r="P137" s="398"/>
      <c r="Q137" s="398"/>
      <c r="R137" s="171"/>
      <c r="T137" s="172"/>
      <c r="U137" s="169"/>
      <c r="V137" s="169"/>
      <c r="W137" s="173">
        <f>SUM(W138:W164)</f>
        <v>0</v>
      </c>
      <c r="X137" s="169"/>
      <c r="Y137" s="173">
        <f>SUM(Y138:Y164)</f>
        <v>0.78</v>
      </c>
      <c r="Z137" s="169"/>
      <c r="AA137" s="174">
        <f>SUM(AA138:AA164)</f>
        <v>7.8149999999999995</v>
      </c>
      <c r="AR137" s="175" t="s">
        <v>25</v>
      </c>
      <c r="AT137" s="176" t="s">
        <v>80</v>
      </c>
      <c r="AU137" s="176" t="s">
        <v>25</v>
      </c>
      <c r="AY137" s="175" t="s">
        <v>182</v>
      </c>
      <c r="BK137" s="177">
        <f>SUM(BK138:BK164)</f>
        <v>0</v>
      </c>
    </row>
    <row r="138" spans="2:65" s="1" customFormat="1" ht="31.5" customHeight="1">
      <c r="B138" s="39"/>
      <c r="C138" s="179" t="s">
        <v>25</v>
      </c>
      <c r="D138" s="179" t="s">
        <v>183</v>
      </c>
      <c r="E138" s="180" t="s">
        <v>379</v>
      </c>
      <c r="F138" s="388" t="s">
        <v>380</v>
      </c>
      <c r="G138" s="388"/>
      <c r="H138" s="388"/>
      <c r="I138" s="388"/>
      <c r="J138" s="181" t="s">
        <v>186</v>
      </c>
      <c r="K138" s="182">
        <v>13</v>
      </c>
      <c r="L138" s="389">
        <v>0</v>
      </c>
      <c r="M138" s="390"/>
      <c r="N138" s="391">
        <f>ROUND(L138*K138,2)</f>
        <v>0</v>
      </c>
      <c r="O138" s="391"/>
      <c r="P138" s="391"/>
      <c r="Q138" s="391"/>
      <c r="R138" s="41"/>
      <c r="T138" s="183" t="s">
        <v>23</v>
      </c>
      <c r="U138" s="48" t="s">
        <v>46</v>
      </c>
      <c r="V138" s="40"/>
      <c r="W138" s="184">
        <f>V138*K138</f>
        <v>0</v>
      </c>
      <c r="X138" s="184">
        <v>0</v>
      </c>
      <c r="Y138" s="184">
        <f>X138*K138</f>
        <v>0</v>
      </c>
      <c r="Z138" s="184">
        <v>0.255</v>
      </c>
      <c r="AA138" s="185">
        <f>Z138*K138</f>
        <v>3.3149999999999999</v>
      </c>
      <c r="AR138" s="22" t="s">
        <v>187</v>
      </c>
      <c r="AT138" s="22" t="s">
        <v>183</v>
      </c>
      <c r="AU138" s="22" t="s">
        <v>92</v>
      </c>
      <c r="AY138" s="22" t="s">
        <v>182</v>
      </c>
      <c r="BE138" s="122">
        <f>IF(U138="základní",N138,0)</f>
        <v>0</v>
      </c>
      <c r="BF138" s="122">
        <f>IF(U138="snížená",N138,0)</f>
        <v>0</v>
      </c>
      <c r="BG138" s="122">
        <f>IF(U138="zákl. přenesená",N138,0)</f>
        <v>0</v>
      </c>
      <c r="BH138" s="122">
        <f>IF(U138="sníž. přenesená",N138,0)</f>
        <v>0</v>
      </c>
      <c r="BI138" s="122">
        <f>IF(U138="nulová",N138,0)</f>
        <v>0</v>
      </c>
      <c r="BJ138" s="22" t="s">
        <v>25</v>
      </c>
      <c r="BK138" s="122">
        <f>ROUND(L138*K138,2)</f>
        <v>0</v>
      </c>
      <c r="BL138" s="22" t="s">
        <v>187</v>
      </c>
      <c r="BM138" s="22" t="s">
        <v>381</v>
      </c>
    </row>
    <row r="139" spans="2:65" s="12" customFormat="1" ht="22.5" customHeight="1">
      <c r="B139" s="194"/>
      <c r="C139" s="195"/>
      <c r="D139" s="195"/>
      <c r="E139" s="196" t="s">
        <v>23</v>
      </c>
      <c r="F139" s="405" t="s">
        <v>382</v>
      </c>
      <c r="G139" s="406"/>
      <c r="H139" s="406"/>
      <c r="I139" s="406"/>
      <c r="J139" s="195"/>
      <c r="K139" s="197">
        <v>5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190</v>
      </c>
      <c r="AU139" s="201" t="s">
        <v>92</v>
      </c>
      <c r="AV139" s="12" t="s">
        <v>92</v>
      </c>
      <c r="AW139" s="12" t="s">
        <v>38</v>
      </c>
      <c r="AX139" s="12" t="s">
        <v>81</v>
      </c>
      <c r="AY139" s="201" t="s">
        <v>182</v>
      </c>
    </row>
    <row r="140" spans="2:65" s="12" customFormat="1" ht="22.5" customHeight="1">
      <c r="B140" s="194"/>
      <c r="C140" s="195"/>
      <c r="D140" s="195"/>
      <c r="E140" s="196" t="s">
        <v>23</v>
      </c>
      <c r="F140" s="399" t="s">
        <v>383</v>
      </c>
      <c r="G140" s="400"/>
      <c r="H140" s="400"/>
      <c r="I140" s="400"/>
      <c r="J140" s="195"/>
      <c r="K140" s="197">
        <v>8</v>
      </c>
      <c r="L140" s="195"/>
      <c r="M140" s="195"/>
      <c r="N140" s="195"/>
      <c r="O140" s="195"/>
      <c r="P140" s="195"/>
      <c r="Q140" s="195"/>
      <c r="R140" s="198"/>
      <c r="T140" s="199"/>
      <c r="U140" s="195"/>
      <c r="V140" s="195"/>
      <c r="W140" s="195"/>
      <c r="X140" s="195"/>
      <c r="Y140" s="195"/>
      <c r="Z140" s="195"/>
      <c r="AA140" s="200"/>
      <c r="AT140" s="201" t="s">
        <v>190</v>
      </c>
      <c r="AU140" s="201" t="s">
        <v>92</v>
      </c>
      <c r="AV140" s="12" t="s">
        <v>92</v>
      </c>
      <c r="AW140" s="12" t="s">
        <v>38</v>
      </c>
      <c r="AX140" s="12" t="s">
        <v>81</v>
      </c>
      <c r="AY140" s="201" t="s">
        <v>182</v>
      </c>
    </row>
    <row r="141" spans="2:65" s="13" customFormat="1" ht="22.5" customHeight="1">
      <c r="B141" s="202"/>
      <c r="C141" s="203"/>
      <c r="D141" s="203"/>
      <c r="E141" s="204" t="s">
        <v>23</v>
      </c>
      <c r="F141" s="401" t="s">
        <v>193</v>
      </c>
      <c r="G141" s="402"/>
      <c r="H141" s="402"/>
      <c r="I141" s="402"/>
      <c r="J141" s="203"/>
      <c r="K141" s="205">
        <v>13</v>
      </c>
      <c r="L141" s="203"/>
      <c r="M141" s="203"/>
      <c r="N141" s="203"/>
      <c r="O141" s="203"/>
      <c r="P141" s="203"/>
      <c r="Q141" s="203"/>
      <c r="R141" s="206"/>
      <c r="T141" s="207"/>
      <c r="U141" s="203"/>
      <c r="V141" s="203"/>
      <c r="W141" s="203"/>
      <c r="X141" s="203"/>
      <c r="Y141" s="203"/>
      <c r="Z141" s="203"/>
      <c r="AA141" s="208"/>
      <c r="AT141" s="209" t="s">
        <v>190</v>
      </c>
      <c r="AU141" s="209" t="s">
        <v>92</v>
      </c>
      <c r="AV141" s="13" t="s">
        <v>187</v>
      </c>
      <c r="AW141" s="13" t="s">
        <v>38</v>
      </c>
      <c r="AX141" s="13" t="s">
        <v>25</v>
      </c>
      <c r="AY141" s="209" t="s">
        <v>182</v>
      </c>
    </row>
    <row r="142" spans="2:65" s="1" customFormat="1" ht="31.5" customHeight="1">
      <c r="B142" s="39"/>
      <c r="C142" s="179" t="s">
        <v>92</v>
      </c>
      <c r="D142" s="179" t="s">
        <v>183</v>
      </c>
      <c r="E142" s="180" t="s">
        <v>384</v>
      </c>
      <c r="F142" s="388" t="s">
        <v>385</v>
      </c>
      <c r="G142" s="388"/>
      <c r="H142" s="388"/>
      <c r="I142" s="388"/>
      <c r="J142" s="181" t="s">
        <v>186</v>
      </c>
      <c r="K142" s="182">
        <v>3</v>
      </c>
      <c r="L142" s="389">
        <v>0</v>
      </c>
      <c r="M142" s="390"/>
      <c r="N142" s="391">
        <f>ROUND(L142*K142,2)</f>
        <v>0</v>
      </c>
      <c r="O142" s="391"/>
      <c r="P142" s="391"/>
      <c r="Q142" s="391"/>
      <c r="R142" s="41"/>
      <c r="T142" s="183" t="s">
        <v>23</v>
      </c>
      <c r="U142" s="48" t="s">
        <v>46</v>
      </c>
      <c r="V142" s="40"/>
      <c r="W142" s="184">
        <f>V142*K142</f>
        <v>0</v>
      </c>
      <c r="X142" s="184">
        <v>0.26</v>
      </c>
      <c r="Y142" s="184">
        <f>X142*K142</f>
        <v>0.78</v>
      </c>
      <c r="Z142" s="184">
        <v>0</v>
      </c>
      <c r="AA142" s="185">
        <f>Z142*K142</f>
        <v>0</v>
      </c>
      <c r="AR142" s="22" t="s">
        <v>187</v>
      </c>
      <c r="AT142" s="22" t="s">
        <v>183</v>
      </c>
      <c r="AU142" s="22" t="s">
        <v>92</v>
      </c>
      <c r="AY142" s="22" t="s">
        <v>182</v>
      </c>
      <c r="BE142" s="122">
        <f>IF(U142="základní",N142,0)</f>
        <v>0</v>
      </c>
      <c r="BF142" s="122">
        <f>IF(U142="snížená",N142,0)</f>
        <v>0</v>
      </c>
      <c r="BG142" s="122">
        <f>IF(U142="zákl. přenesená",N142,0)</f>
        <v>0</v>
      </c>
      <c r="BH142" s="122">
        <f>IF(U142="sníž. přenesená",N142,0)</f>
        <v>0</v>
      </c>
      <c r="BI142" s="122">
        <f>IF(U142="nulová",N142,0)</f>
        <v>0</v>
      </c>
      <c r="BJ142" s="22" t="s">
        <v>25</v>
      </c>
      <c r="BK142" s="122">
        <f>ROUND(L142*K142,2)</f>
        <v>0</v>
      </c>
      <c r="BL142" s="22" t="s">
        <v>187</v>
      </c>
      <c r="BM142" s="22" t="s">
        <v>386</v>
      </c>
    </row>
    <row r="143" spans="2:65" s="12" customFormat="1" ht="22.5" customHeight="1">
      <c r="B143" s="194"/>
      <c r="C143" s="195"/>
      <c r="D143" s="195"/>
      <c r="E143" s="196" t="s">
        <v>23</v>
      </c>
      <c r="F143" s="405" t="s">
        <v>387</v>
      </c>
      <c r="G143" s="406"/>
      <c r="H143" s="406"/>
      <c r="I143" s="406"/>
      <c r="J143" s="195"/>
      <c r="K143" s="197">
        <v>3</v>
      </c>
      <c r="L143" s="195"/>
      <c r="M143" s="195"/>
      <c r="N143" s="195"/>
      <c r="O143" s="195"/>
      <c r="P143" s="195"/>
      <c r="Q143" s="195"/>
      <c r="R143" s="198"/>
      <c r="T143" s="199"/>
      <c r="U143" s="195"/>
      <c r="V143" s="195"/>
      <c r="W143" s="195"/>
      <c r="X143" s="195"/>
      <c r="Y143" s="195"/>
      <c r="Z143" s="195"/>
      <c r="AA143" s="200"/>
      <c r="AT143" s="201" t="s">
        <v>190</v>
      </c>
      <c r="AU143" s="201" t="s">
        <v>92</v>
      </c>
      <c r="AV143" s="12" t="s">
        <v>92</v>
      </c>
      <c r="AW143" s="12" t="s">
        <v>38</v>
      </c>
      <c r="AX143" s="12" t="s">
        <v>25</v>
      </c>
      <c r="AY143" s="201" t="s">
        <v>182</v>
      </c>
    </row>
    <row r="144" spans="2:65" s="1" customFormat="1" ht="31.5" customHeight="1">
      <c r="B144" s="39"/>
      <c r="C144" s="179" t="s">
        <v>200</v>
      </c>
      <c r="D144" s="179" t="s">
        <v>183</v>
      </c>
      <c r="E144" s="180" t="s">
        <v>388</v>
      </c>
      <c r="F144" s="388" t="s">
        <v>389</v>
      </c>
      <c r="G144" s="388"/>
      <c r="H144" s="388"/>
      <c r="I144" s="388"/>
      <c r="J144" s="181" t="s">
        <v>186</v>
      </c>
      <c r="K144" s="182">
        <v>20</v>
      </c>
      <c r="L144" s="389">
        <v>0</v>
      </c>
      <c r="M144" s="390"/>
      <c r="N144" s="391">
        <f>ROUND(L144*K144,2)</f>
        <v>0</v>
      </c>
      <c r="O144" s="391"/>
      <c r="P144" s="391"/>
      <c r="Q144" s="391"/>
      <c r="R144" s="41"/>
      <c r="T144" s="183" t="s">
        <v>23</v>
      </c>
      <c r="U144" s="48" t="s">
        <v>46</v>
      </c>
      <c r="V144" s="40"/>
      <c r="W144" s="184">
        <f>V144*K144</f>
        <v>0</v>
      </c>
      <c r="X144" s="184">
        <v>0</v>
      </c>
      <c r="Y144" s="184">
        <f>X144*K144</f>
        <v>0</v>
      </c>
      <c r="Z144" s="184">
        <v>0.22500000000000001</v>
      </c>
      <c r="AA144" s="185">
        <f>Z144*K144</f>
        <v>4.5</v>
      </c>
      <c r="AR144" s="22" t="s">
        <v>187</v>
      </c>
      <c r="AT144" s="22" t="s">
        <v>183</v>
      </c>
      <c r="AU144" s="22" t="s">
        <v>92</v>
      </c>
      <c r="AY144" s="22" t="s">
        <v>182</v>
      </c>
      <c r="BE144" s="122">
        <f>IF(U144="základní",N144,0)</f>
        <v>0</v>
      </c>
      <c r="BF144" s="122">
        <f>IF(U144="snížená",N144,0)</f>
        <v>0</v>
      </c>
      <c r="BG144" s="122">
        <f>IF(U144="zákl. přenesená",N144,0)</f>
        <v>0</v>
      </c>
      <c r="BH144" s="122">
        <f>IF(U144="sníž. přenesená",N144,0)</f>
        <v>0</v>
      </c>
      <c r="BI144" s="122">
        <f>IF(U144="nulová",N144,0)</f>
        <v>0</v>
      </c>
      <c r="BJ144" s="22" t="s">
        <v>25</v>
      </c>
      <c r="BK144" s="122">
        <f>ROUND(L144*K144,2)</f>
        <v>0</v>
      </c>
      <c r="BL144" s="22" t="s">
        <v>187</v>
      </c>
      <c r="BM144" s="22" t="s">
        <v>390</v>
      </c>
    </row>
    <row r="145" spans="2:65" s="12" customFormat="1" ht="22.5" customHeight="1">
      <c r="B145" s="194"/>
      <c r="C145" s="195"/>
      <c r="D145" s="195"/>
      <c r="E145" s="196" t="s">
        <v>23</v>
      </c>
      <c r="F145" s="405" t="s">
        <v>391</v>
      </c>
      <c r="G145" s="406"/>
      <c r="H145" s="406"/>
      <c r="I145" s="406"/>
      <c r="J145" s="195"/>
      <c r="K145" s="197">
        <v>20</v>
      </c>
      <c r="L145" s="195"/>
      <c r="M145" s="195"/>
      <c r="N145" s="195"/>
      <c r="O145" s="195"/>
      <c r="P145" s="195"/>
      <c r="Q145" s="195"/>
      <c r="R145" s="198"/>
      <c r="T145" s="199"/>
      <c r="U145" s="195"/>
      <c r="V145" s="195"/>
      <c r="W145" s="195"/>
      <c r="X145" s="195"/>
      <c r="Y145" s="195"/>
      <c r="Z145" s="195"/>
      <c r="AA145" s="200"/>
      <c r="AT145" s="201" t="s">
        <v>190</v>
      </c>
      <c r="AU145" s="201" t="s">
        <v>92</v>
      </c>
      <c r="AV145" s="12" t="s">
        <v>92</v>
      </c>
      <c r="AW145" s="12" t="s">
        <v>38</v>
      </c>
      <c r="AX145" s="12" t="s">
        <v>25</v>
      </c>
      <c r="AY145" s="201" t="s">
        <v>182</v>
      </c>
    </row>
    <row r="146" spans="2:65" s="1" customFormat="1" ht="31.5" customHeight="1">
      <c r="B146" s="39"/>
      <c r="C146" s="179" t="s">
        <v>187</v>
      </c>
      <c r="D146" s="179" t="s">
        <v>183</v>
      </c>
      <c r="E146" s="180" t="s">
        <v>392</v>
      </c>
      <c r="F146" s="388" t="s">
        <v>393</v>
      </c>
      <c r="G146" s="388"/>
      <c r="H146" s="388"/>
      <c r="I146" s="388"/>
      <c r="J146" s="181" t="s">
        <v>394</v>
      </c>
      <c r="K146" s="182">
        <v>49.911000000000001</v>
      </c>
      <c r="L146" s="389">
        <v>0</v>
      </c>
      <c r="M146" s="390"/>
      <c r="N146" s="391">
        <f>ROUND(L146*K146,2)</f>
        <v>0</v>
      </c>
      <c r="O146" s="391"/>
      <c r="P146" s="391"/>
      <c r="Q146" s="391"/>
      <c r="R146" s="41"/>
      <c r="T146" s="183" t="s">
        <v>23</v>
      </c>
      <c r="U146" s="48" t="s">
        <v>46</v>
      </c>
      <c r="V146" s="40"/>
      <c r="W146" s="184">
        <f>V146*K146</f>
        <v>0</v>
      </c>
      <c r="X146" s="184">
        <v>0</v>
      </c>
      <c r="Y146" s="184">
        <f>X146*K146</f>
        <v>0</v>
      </c>
      <c r="Z146" s="184">
        <v>0</v>
      </c>
      <c r="AA146" s="185">
        <f>Z146*K146</f>
        <v>0</v>
      </c>
      <c r="AR146" s="22" t="s">
        <v>187</v>
      </c>
      <c r="AT146" s="22" t="s">
        <v>183</v>
      </c>
      <c r="AU146" s="22" t="s">
        <v>92</v>
      </c>
      <c r="AY146" s="22" t="s">
        <v>182</v>
      </c>
      <c r="BE146" s="122">
        <f>IF(U146="základní",N146,0)</f>
        <v>0</v>
      </c>
      <c r="BF146" s="122">
        <f>IF(U146="snížená",N146,0)</f>
        <v>0</v>
      </c>
      <c r="BG146" s="122">
        <f>IF(U146="zákl. přenesená",N146,0)</f>
        <v>0</v>
      </c>
      <c r="BH146" s="122">
        <f>IF(U146="sníž. přenesená",N146,0)</f>
        <v>0</v>
      </c>
      <c r="BI146" s="122">
        <f>IF(U146="nulová",N146,0)</f>
        <v>0</v>
      </c>
      <c r="BJ146" s="22" t="s">
        <v>25</v>
      </c>
      <c r="BK146" s="122">
        <f>ROUND(L146*K146,2)</f>
        <v>0</v>
      </c>
      <c r="BL146" s="22" t="s">
        <v>187</v>
      </c>
      <c r="BM146" s="22" t="s">
        <v>395</v>
      </c>
    </row>
    <row r="147" spans="2:65" s="11" customFormat="1" ht="22.5" customHeight="1">
      <c r="B147" s="186"/>
      <c r="C147" s="187"/>
      <c r="D147" s="187"/>
      <c r="E147" s="188" t="s">
        <v>23</v>
      </c>
      <c r="F147" s="392" t="s">
        <v>396</v>
      </c>
      <c r="G147" s="393"/>
      <c r="H147" s="393"/>
      <c r="I147" s="393"/>
      <c r="J147" s="187"/>
      <c r="K147" s="189" t="s">
        <v>23</v>
      </c>
      <c r="L147" s="187"/>
      <c r="M147" s="187"/>
      <c r="N147" s="187"/>
      <c r="O147" s="187"/>
      <c r="P147" s="187"/>
      <c r="Q147" s="187"/>
      <c r="R147" s="190"/>
      <c r="T147" s="191"/>
      <c r="U147" s="187"/>
      <c r="V147" s="187"/>
      <c r="W147" s="187"/>
      <c r="X147" s="187"/>
      <c r="Y147" s="187"/>
      <c r="Z147" s="187"/>
      <c r="AA147" s="192"/>
      <c r="AT147" s="193" t="s">
        <v>190</v>
      </c>
      <c r="AU147" s="193" t="s">
        <v>92</v>
      </c>
      <c r="AV147" s="11" t="s">
        <v>25</v>
      </c>
      <c r="AW147" s="11" t="s">
        <v>38</v>
      </c>
      <c r="AX147" s="11" t="s">
        <v>81</v>
      </c>
      <c r="AY147" s="193" t="s">
        <v>182</v>
      </c>
    </row>
    <row r="148" spans="2:65" s="12" customFormat="1" ht="22.5" customHeight="1">
      <c r="B148" s="194"/>
      <c r="C148" s="195"/>
      <c r="D148" s="195"/>
      <c r="E148" s="196" t="s">
        <v>23</v>
      </c>
      <c r="F148" s="399" t="s">
        <v>397</v>
      </c>
      <c r="G148" s="400"/>
      <c r="H148" s="400"/>
      <c r="I148" s="400"/>
      <c r="J148" s="195"/>
      <c r="K148" s="197">
        <v>35.783999999999999</v>
      </c>
      <c r="L148" s="195"/>
      <c r="M148" s="195"/>
      <c r="N148" s="195"/>
      <c r="O148" s="195"/>
      <c r="P148" s="195"/>
      <c r="Q148" s="195"/>
      <c r="R148" s="198"/>
      <c r="T148" s="199"/>
      <c r="U148" s="195"/>
      <c r="V148" s="195"/>
      <c r="W148" s="195"/>
      <c r="X148" s="195"/>
      <c r="Y148" s="195"/>
      <c r="Z148" s="195"/>
      <c r="AA148" s="200"/>
      <c r="AT148" s="201" t="s">
        <v>190</v>
      </c>
      <c r="AU148" s="201" t="s">
        <v>92</v>
      </c>
      <c r="AV148" s="12" t="s">
        <v>92</v>
      </c>
      <c r="AW148" s="12" t="s">
        <v>38</v>
      </c>
      <c r="AX148" s="12" t="s">
        <v>81</v>
      </c>
      <c r="AY148" s="201" t="s">
        <v>182</v>
      </c>
    </row>
    <row r="149" spans="2:65" s="12" customFormat="1" ht="22.5" customHeight="1">
      <c r="B149" s="194"/>
      <c r="C149" s="195"/>
      <c r="D149" s="195"/>
      <c r="E149" s="196" t="s">
        <v>23</v>
      </c>
      <c r="F149" s="399" t="s">
        <v>398</v>
      </c>
      <c r="G149" s="400"/>
      <c r="H149" s="400"/>
      <c r="I149" s="400"/>
      <c r="J149" s="195"/>
      <c r="K149" s="197">
        <v>14.127000000000001</v>
      </c>
      <c r="L149" s="195"/>
      <c r="M149" s="195"/>
      <c r="N149" s="195"/>
      <c r="O149" s="195"/>
      <c r="P149" s="195"/>
      <c r="Q149" s="195"/>
      <c r="R149" s="198"/>
      <c r="T149" s="199"/>
      <c r="U149" s="195"/>
      <c r="V149" s="195"/>
      <c r="W149" s="195"/>
      <c r="X149" s="195"/>
      <c r="Y149" s="195"/>
      <c r="Z149" s="195"/>
      <c r="AA149" s="200"/>
      <c r="AT149" s="201" t="s">
        <v>190</v>
      </c>
      <c r="AU149" s="201" t="s">
        <v>92</v>
      </c>
      <c r="AV149" s="12" t="s">
        <v>92</v>
      </c>
      <c r="AW149" s="12" t="s">
        <v>38</v>
      </c>
      <c r="AX149" s="12" t="s">
        <v>81</v>
      </c>
      <c r="AY149" s="201" t="s">
        <v>182</v>
      </c>
    </row>
    <row r="150" spans="2:65" s="13" customFormat="1" ht="22.5" customHeight="1">
      <c r="B150" s="202"/>
      <c r="C150" s="203"/>
      <c r="D150" s="203"/>
      <c r="E150" s="204" t="s">
        <v>23</v>
      </c>
      <c r="F150" s="401" t="s">
        <v>193</v>
      </c>
      <c r="G150" s="402"/>
      <c r="H150" s="402"/>
      <c r="I150" s="402"/>
      <c r="J150" s="203"/>
      <c r="K150" s="205">
        <v>49.911000000000001</v>
      </c>
      <c r="L150" s="203"/>
      <c r="M150" s="203"/>
      <c r="N150" s="203"/>
      <c r="O150" s="203"/>
      <c r="P150" s="203"/>
      <c r="Q150" s="203"/>
      <c r="R150" s="206"/>
      <c r="T150" s="207"/>
      <c r="U150" s="203"/>
      <c r="V150" s="203"/>
      <c r="W150" s="203"/>
      <c r="X150" s="203"/>
      <c r="Y150" s="203"/>
      <c r="Z150" s="203"/>
      <c r="AA150" s="208"/>
      <c r="AT150" s="209" t="s">
        <v>190</v>
      </c>
      <c r="AU150" s="209" t="s">
        <v>92</v>
      </c>
      <c r="AV150" s="13" t="s">
        <v>187</v>
      </c>
      <c r="AW150" s="13" t="s">
        <v>38</v>
      </c>
      <c r="AX150" s="13" t="s">
        <v>25</v>
      </c>
      <c r="AY150" s="209" t="s">
        <v>182</v>
      </c>
    </row>
    <row r="151" spans="2:65" s="1" customFormat="1" ht="31.5" customHeight="1">
      <c r="B151" s="39"/>
      <c r="C151" s="179" t="s">
        <v>221</v>
      </c>
      <c r="D151" s="179" t="s">
        <v>183</v>
      </c>
      <c r="E151" s="180" t="s">
        <v>399</v>
      </c>
      <c r="F151" s="388" t="s">
        <v>400</v>
      </c>
      <c r="G151" s="388"/>
      <c r="H151" s="388"/>
      <c r="I151" s="388"/>
      <c r="J151" s="181" t="s">
        <v>394</v>
      </c>
      <c r="K151" s="182">
        <v>24.956</v>
      </c>
      <c r="L151" s="389">
        <v>0</v>
      </c>
      <c r="M151" s="390"/>
      <c r="N151" s="391">
        <f>ROUND(L151*K151,2)</f>
        <v>0</v>
      </c>
      <c r="O151" s="391"/>
      <c r="P151" s="391"/>
      <c r="Q151" s="391"/>
      <c r="R151" s="41"/>
      <c r="T151" s="183" t="s">
        <v>23</v>
      </c>
      <c r="U151" s="48" t="s">
        <v>46</v>
      </c>
      <c r="V151" s="40"/>
      <c r="W151" s="184">
        <f>V151*K151</f>
        <v>0</v>
      </c>
      <c r="X151" s="184">
        <v>0</v>
      </c>
      <c r="Y151" s="184">
        <f>X151*K151</f>
        <v>0</v>
      </c>
      <c r="Z151" s="184">
        <v>0</v>
      </c>
      <c r="AA151" s="185">
        <f>Z151*K151</f>
        <v>0</v>
      </c>
      <c r="AR151" s="22" t="s">
        <v>187</v>
      </c>
      <c r="AT151" s="22" t="s">
        <v>183</v>
      </c>
      <c r="AU151" s="22" t="s">
        <v>92</v>
      </c>
      <c r="AY151" s="22" t="s">
        <v>182</v>
      </c>
      <c r="BE151" s="122">
        <f>IF(U151="základní",N151,0)</f>
        <v>0</v>
      </c>
      <c r="BF151" s="122">
        <f>IF(U151="snížená",N151,0)</f>
        <v>0</v>
      </c>
      <c r="BG151" s="122">
        <f>IF(U151="zákl. přenesená",N151,0)</f>
        <v>0</v>
      </c>
      <c r="BH151" s="122">
        <f>IF(U151="sníž. přenesená",N151,0)</f>
        <v>0</v>
      </c>
      <c r="BI151" s="122">
        <f>IF(U151="nulová",N151,0)</f>
        <v>0</v>
      </c>
      <c r="BJ151" s="22" t="s">
        <v>25</v>
      </c>
      <c r="BK151" s="122">
        <f>ROUND(L151*K151,2)</f>
        <v>0</v>
      </c>
      <c r="BL151" s="22" t="s">
        <v>187</v>
      </c>
      <c r="BM151" s="22" t="s">
        <v>401</v>
      </c>
    </row>
    <row r="152" spans="2:65" s="11" customFormat="1" ht="22.5" customHeight="1">
      <c r="B152" s="186"/>
      <c r="C152" s="187"/>
      <c r="D152" s="187"/>
      <c r="E152" s="188" t="s">
        <v>23</v>
      </c>
      <c r="F152" s="392" t="s">
        <v>402</v>
      </c>
      <c r="G152" s="393"/>
      <c r="H152" s="393"/>
      <c r="I152" s="393"/>
      <c r="J152" s="187"/>
      <c r="K152" s="189" t="s">
        <v>23</v>
      </c>
      <c r="L152" s="187"/>
      <c r="M152" s="187"/>
      <c r="N152" s="187"/>
      <c r="O152" s="187"/>
      <c r="P152" s="187"/>
      <c r="Q152" s="187"/>
      <c r="R152" s="190"/>
      <c r="T152" s="191"/>
      <c r="U152" s="187"/>
      <c r="V152" s="187"/>
      <c r="W152" s="187"/>
      <c r="X152" s="187"/>
      <c r="Y152" s="187"/>
      <c r="Z152" s="187"/>
      <c r="AA152" s="192"/>
      <c r="AT152" s="193" t="s">
        <v>190</v>
      </c>
      <c r="AU152" s="193" t="s">
        <v>92</v>
      </c>
      <c r="AV152" s="11" t="s">
        <v>25</v>
      </c>
      <c r="AW152" s="11" t="s">
        <v>38</v>
      </c>
      <c r="AX152" s="11" t="s">
        <v>81</v>
      </c>
      <c r="AY152" s="193" t="s">
        <v>182</v>
      </c>
    </row>
    <row r="153" spans="2:65" s="12" customFormat="1" ht="22.5" customHeight="1">
      <c r="B153" s="194"/>
      <c r="C153" s="195"/>
      <c r="D153" s="195"/>
      <c r="E153" s="196" t="s">
        <v>23</v>
      </c>
      <c r="F153" s="399" t="s">
        <v>403</v>
      </c>
      <c r="G153" s="400"/>
      <c r="H153" s="400"/>
      <c r="I153" s="400"/>
      <c r="J153" s="195"/>
      <c r="K153" s="197">
        <v>24.956</v>
      </c>
      <c r="L153" s="195"/>
      <c r="M153" s="195"/>
      <c r="N153" s="195"/>
      <c r="O153" s="195"/>
      <c r="P153" s="195"/>
      <c r="Q153" s="195"/>
      <c r="R153" s="198"/>
      <c r="T153" s="199"/>
      <c r="U153" s="195"/>
      <c r="V153" s="195"/>
      <c r="W153" s="195"/>
      <c r="X153" s="195"/>
      <c r="Y153" s="195"/>
      <c r="Z153" s="195"/>
      <c r="AA153" s="200"/>
      <c r="AT153" s="201" t="s">
        <v>190</v>
      </c>
      <c r="AU153" s="201" t="s">
        <v>92</v>
      </c>
      <c r="AV153" s="12" t="s">
        <v>92</v>
      </c>
      <c r="AW153" s="12" t="s">
        <v>38</v>
      </c>
      <c r="AX153" s="12" t="s">
        <v>25</v>
      </c>
      <c r="AY153" s="201" t="s">
        <v>182</v>
      </c>
    </row>
    <row r="154" spans="2:65" s="1" customFormat="1" ht="31.5" customHeight="1">
      <c r="B154" s="39"/>
      <c r="C154" s="179" t="s">
        <v>225</v>
      </c>
      <c r="D154" s="179" t="s">
        <v>183</v>
      </c>
      <c r="E154" s="180" t="s">
        <v>404</v>
      </c>
      <c r="F154" s="388" t="s">
        <v>405</v>
      </c>
      <c r="G154" s="388"/>
      <c r="H154" s="388"/>
      <c r="I154" s="388"/>
      <c r="J154" s="181" t="s">
        <v>394</v>
      </c>
      <c r="K154" s="182">
        <v>34.911000000000001</v>
      </c>
      <c r="L154" s="389">
        <v>0</v>
      </c>
      <c r="M154" s="390"/>
      <c r="N154" s="391">
        <f>ROUND(L154*K154,2)</f>
        <v>0</v>
      </c>
      <c r="O154" s="391"/>
      <c r="P154" s="391"/>
      <c r="Q154" s="391"/>
      <c r="R154" s="41"/>
      <c r="T154" s="183" t="s">
        <v>23</v>
      </c>
      <c r="U154" s="48" t="s">
        <v>46</v>
      </c>
      <c r="V154" s="40"/>
      <c r="W154" s="184">
        <f>V154*K154</f>
        <v>0</v>
      </c>
      <c r="X154" s="184">
        <v>0</v>
      </c>
      <c r="Y154" s="184">
        <f>X154*K154</f>
        <v>0</v>
      </c>
      <c r="Z154" s="184">
        <v>0</v>
      </c>
      <c r="AA154" s="185">
        <f>Z154*K154</f>
        <v>0</v>
      </c>
      <c r="AR154" s="22" t="s">
        <v>187</v>
      </c>
      <c r="AT154" s="22" t="s">
        <v>183</v>
      </c>
      <c r="AU154" s="22" t="s">
        <v>92</v>
      </c>
      <c r="AY154" s="22" t="s">
        <v>182</v>
      </c>
      <c r="BE154" s="122">
        <f>IF(U154="základní",N154,0)</f>
        <v>0</v>
      </c>
      <c r="BF154" s="122">
        <f>IF(U154="snížená",N154,0)</f>
        <v>0</v>
      </c>
      <c r="BG154" s="122">
        <f>IF(U154="zákl. přenesená",N154,0)</f>
        <v>0</v>
      </c>
      <c r="BH154" s="122">
        <f>IF(U154="sníž. přenesená",N154,0)</f>
        <v>0</v>
      </c>
      <c r="BI154" s="122">
        <f>IF(U154="nulová",N154,0)</f>
        <v>0</v>
      </c>
      <c r="BJ154" s="22" t="s">
        <v>25</v>
      </c>
      <c r="BK154" s="122">
        <f>ROUND(L154*K154,2)</f>
        <v>0</v>
      </c>
      <c r="BL154" s="22" t="s">
        <v>187</v>
      </c>
      <c r="BM154" s="22" t="s">
        <v>406</v>
      </c>
    </row>
    <row r="155" spans="2:65" s="11" customFormat="1" ht="22.5" customHeight="1">
      <c r="B155" s="186"/>
      <c r="C155" s="187"/>
      <c r="D155" s="187"/>
      <c r="E155" s="188" t="s">
        <v>23</v>
      </c>
      <c r="F155" s="392" t="s">
        <v>407</v>
      </c>
      <c r="G155" s="393"/>
      <c r="H155" s="393"/>
      <c r="I155" s="393"/>
      <c r="J155" s="187"/>
      <c r="K155" s="189" t="s">
        <v>23</v>
      </c>
      <c r="L155" s="187"/>
      <c r="M155" s="187"/>
      <c r="N155" s="187"/>
      <c r="O155" s="187"/>
      <c r="P155" s="187"/>
      <c r="Q155" s="187"/>
      <c r="R155" s="190"/>
      <c r="T155" s="191"/>
      <c r="U155" s="187"/>
      <c r="V155" s="187"/>
      <c r="W155" s="187"/>
      <c r="X155" s="187"/>
      <c r="Y155" s="187"/>
      <c r="Z155" s="187"/>
      <c r="AA155" s="192"/>
      <c r="AT155" s="193" t="s">
        <v>190</v>
      </c>
      <c r="AU155" s="193" t="s">
        <v>92</v>
      </c>
      <c r="AV155" s="11" t="s">
        <v>25</v>
      </c>
      <c r="AW155" s="11" t="s">
        <v>38</v>
      </c>
      <c r="AX155" s="11" t="s">
        <v>81</v>
      </c>
      <c r="AY155" s="193" t="s">
        <v>182</v>
      </c>
    </row>
    <row r="156" spans="2:65" s="12" customFormat="1" ht="22.5" customHeight="1">
      <c r="B156" s="194"/>
      <c r="C156" s="195"/>
      <c r="D156" s="195"/>
      <c r="E156" s="196" t="s">
        <v>23</v>
      </c>
      <c r="F156" s="399" t="s">
        <v>408</v>
      </c>
      <c r="G156" s="400"/>
      <c r="H156" s="400"/>
      <c r="I156" s="400"/>
      <c r="J156" s="195"/>
      <c r="K156" s="197">
        <v>34.911000000000001</v>
      </c>
      <c r="L156" s="195"/>
      <c r="M156" s="195"/>
      <c r="N156" s="195"/>
      <c r="O156" s="195"/>
      <c r="P156" s="195"/>
      <c r="Q156" s="195"/>
      <c r="R156" s="198"/>
      <c r="T156" s="199"/>
      <c r="U156" s="195"/>
      <c r="V156" s="195"/>
      <c r="W156" s="195"/>
      <c r="X156" s="195"/>
      <c r="Y156" s="195"/>
      <c r="Z156" s="195"/>
      <c r="AA156" s="200"/>
      <c r="AT156" s="201" t="s">
        <v>190</v>
      </c>
      <c r="AU156" s="201" t="s">
        <v>92</v>
      </c>
      <c r="AV156" s="12" t="s">
        <v>92</v>
      </c>
      <c r="AW156" s="12" t="s">
        <v>38</v>
      </c>
      <c r="AX156" s="12" t="s">
        <v>25</v>
      </c>
      <c r="AY156" s="201" t="s">
        <v>182</v>
      </c>
    </row>
    <row r="157" spans="2:65" s="1" customFormat="1" ht="44.25" customHeight="1">
      <c r="B157" s="39"/>
      <c r="C157" s="179" t="s">
        <v>232</v>
      </c>
      <c r="D157" s="179" t="s">
        <v>183</v>
      </c>
      <c r="E157" s="180" t="s">
        <v>409</v>
      </c>
      <c r="F157" s="388" t="s">
        <v>410</v>
      </c>
      <c r="G157" s="388"/>
      <c r="H157" s="388"/>
      <c r="I157" s="388"/>
      <c r="J157" s="181" t="s">
        <v>394</v>
      </c>
      <c r="K157" s="182">
        <v>174.55500000000001</v>
      </c>
      <c r="L157" s="389">
        <v>0</v>
      </c>
      <c r="M157" s="390"/>
      <c r="N157" s="391">
        <f>ROUND(L157*K157,2)</f>
        <v>0</v>
      </c>
      <c r="O157" s="391"/>
      <c r="P157" s="391"/>
      <c r="Q157" s="391"/>
      <c r="R157" s="41"/>
      <c r="T157" s="183" t="s">
        <v>23</v>
      </c>
      <c r="U157" s="48" t="s">
        <v>46</v>
      </c>
      <c r="V157" s="40"/>
      <c r="W157" s="184">
        <f>V157*K157</f>
        <v>0</v>
      </c>
      <c r="X157" s="184">
        <v>0</v>
      </c>
      <c r="Y157" s="184">
        <f>X157*K157</f>
        <v>0</v>
      </c>
      <c r="Z157" s="184">
        <v>0</v>
      </c>
      <c r="AA157" s="185">
        <f>Z157*K157</f>
        <v>0</v>
      </c>
      <c r="AR157" s="22" t="s">
        <v>187</v>
      </c>
      <c r="AT157" s="22" t="s">
        <v>183</v>
      </c>
      <c r="AU157" s="22" t="s">
        <v>92</v>
      </c>
      <c r="AY157" s="22" t="s">
        <v>182</v>
      </c>
      <c r="BE157" s="122">
        <f>IF(U157="základní",N157,0)</f>
        <v>0</v>
      </c>
      <c r="BF157" s="122">
        <f>IF(U157="snížená",N157,0)</f>
        <v>0</v>
      </c>
      <c r="BG157" s="122">
        <f>IF(U157="zákl. přenesená",N157,0)</f>
        <v>0</v>
      </c>
      <c r="BH157" s="122">
        <f>IF(U157="sníž. přenesená",N157,0)</f>
        <v>0</v>
      </c>
      <c r="BI157" s="122">
        <f>IF(U157="nulová",N157,0)</f>
        <v>0</v>
      </c>
      <c r="BJ157" s="22" t="s">
        <v>25</v>
      </c>
      <c r="BK157" s="122">
        <f>ROUND(L157*K157,2)</f>
        <v>0</v>
      </c>
      <c r="BL157" s="22" t="s">
        <v>187</v>
      </c>
      <c r="BM157" s="22" t="s">
        <v>411</v>
      </c>
    </row>
    <row r="158" spans="2:65" s="12" customFormat="1" ht="22.5" customHeight="1">
      <c r="B158" s="194"/>
      <c r="C158" s="195"/>
      <c r="D158" s="195"/>
      <c r="E158" s="196" t="s">
        <v>23</v>
      </c>
      <c r="F158" s="405" t="s">
        <v>412</v>
      </c>
      <c r="G158" s="406"/>
      <c r="H158" s="406"/>
      <c r="I158" s="406"/>
      <c r="J158" s="195"/>
      <c r="K158" s="197">
        <v>174.55500000000001</v>
      </c>
      <c r="L158" s="195"/>
      <c r="M158" s="195"/>
      <c r="N158" s="195"/>
      <c r="O158" s="195"/>
      <c r="P158" s="195"/>
      <c r="Q158" s="195"/>
      <c r="R158" s="198"/>
      <c r="T158" s="199"/>
      <c r="U158" s="195"/>
      <c r="V158" s="195"/>
      <c r="W158" s="195"/>
      <c r="X158" s="195"/>
      <c r="Y158" s="195"/>
      <c r="Z158" s="195"/>
      <c r="AA158" s="200"/>
      <c r="AT158" s="201" t="s">
        <v>190</v>
      </c>
      <c r="AU158" s="201" t="s">
        <v>92</v>
      </c>
      <c r="AV158" s="12" t="s">
        <v>92</v>
      </c>
      <c r="AW158" s="12" t="s">
        <v>38</v>
      </c>
      <c r="AX158" s="12" t="s">
        <v>25</v>
      </c>
      <c r="AY158" s="201" t="s">
        <v>182</v>
      </c>
    </row>
    <row r="159" spans="2:65" s="1" customFormat="1" ht="22.5" customHeight="1">
      <c r="B159" s="39"/>
      <c r="C159" s="179" t="s">
        <v>238</v>
      </c>
      <c r="D159" s="179" t="s">
        <v>183</v>
      </c>
      <c r="E159" s="180" t="s">
        <v>413</v>
      </c>
      <c r="F159" s="388" t="s">
        <v>414</v>
      </c>
      <c r="G159" s="388"/>
      <c r="H159" s="388"/>
      <c r="I159" s="388"/>
      <c r="J159" s="181" t="s">
        <v>394</v>
      </c>
      <c r="K159" s="182">
        <v>34.911000000000001</v>
      </c>
      <c r="L159" s="389">
        <v>0</v>
      </c>
      <c r="M159" s="390"/>
      <c r="N159" s="391">
        <f>ROUND(L159*K159,2)</f>
        <v>0</v>
      </c>
      <c r="O159" s="391"/>
      <c r="P159" s="391"/>
      <c r="Q159" s="391"/>
      <c r="R159" s="41"/>
      <c r="T159" s="183" t="s">
        <v>23</v>
      </c>
      <c r="U159" s="48" t="s">
        <v>46</v>
      </c>
      <c r="V159" s="40"/>
      <c r="W159" s="184">
        <f>V159*K159</f>
        <v>0</v>
      </c>
      <c r="X159" s="184">
        <v>0</v>
      </c>
      <c r="Y159" s="184">
        <f>X159*K159</f>
        <v>0</v>
      </c>
      <c r="Z159" s="184">
        <v>0</v>
      </c>
      <c r="AA159" s="185">
        <f>Z159*K159</f>
        <v>0</v>
      </c>
      <c r="AR159" s="22" t="s">
        <v>187</v>
      </c>
      <c r="AT159" s="22" t="s">
        <v>183</v>
      </c>
      <c r="AU159" s="22" t="s">
        <v>92</v>
      </c>
      <c r="AY159" s="22" t="s">
        <v>182</v>
      </c>
      <c r="BE159" s="122">
        <f>IF(U159="základní",N159,0)</f>
        <v>0</v>
      </c>
      <c r="BF159" s="122">
        <f>IF(U159="snížená",N159,0)</f>
        <v>0</v>
      </c>
      <c r="BG159" s="122">
        <f>IF(U159="zákl. přenesená",N159,0)</f>
        <v>0</v>
      </c>
      <c r="BH159" s="122">
        <f>IF(U159="sníž. přenesená",N159,0)</f>
        <v>0</v>
      </c>
      <c r="BI159" s="122">
        <f>IF(U159="nulová",N159,0)</f>
        <v>0</v>
      </c>
      <c r="BJ159" s="22" t="s">
        <v>25</v>
      </c>
      <c r="BK159" s="122">
        <f>ROUND(L159*K159,2)</f>
        <v>0</v>
      </c>
      <c r="BL159" s="22" t="s">
        <v>187</v>
      </c>
      <c r="BM159" s="22" t="s">
        <v>415</v>
      </c>
    </row>
    <row r="160" spans="2:65" s="12" customFormat="1" ht="22.5" customHeight="1">
      <c r="B160" s="194"/>
      <c r="C160" s="195"/>
      <c r="D160" s="195"/>
      <c r="E160" s="196" t="s">
        <v>23</v>
      </c>
      <c r="F160" s="405" t="s">
        <v>416</v>
      </c>
      <c r="G160" s="406"/>
      <c r="H160" s="406"/>
      <c r="I160" s="406"/>
      <c r="J160" s="195"/>
      <c r="K160" s="197">
        <v>34.911000000000001</v>
      </c>
      <c r="L160" s="195"/>
      <c r="M160" s="195"/>
      <c r="N160" s="195"/>
      <c r="O160" s="195"/>
      <c r="P160" s="195"/>
      <c r="Q160" s="195"/>
      <c r="R160" s="198"/>
      <c r="T160" s="199"/>
      <c r="U160" s="195"/>
      <c r="V160" s="195"/>
      <c r="W160" s="195"/>
      <c r="X160" s="195"/>
      <c r="Y160" s="195"/>
      <c r="Z160" s="195"/>
      <c r="AA160" s="200"/>
      <c r="AT160" s="201" t="s">
        <v>190</v>
      </c>
      <c r="AU160" s="201" t="s">
        <v>92</v>
      </c>
      <c r="AV160" s="12" t="s">
        <v>92</v>
      </c>
      <c r="AW160" s="12" t="s">
        <v>38</v>
      </c>
      <c r="AX160" s="12" t="s">
        <v>25</v>
      </c>
      <c r="AY160" s="201" t="s">
        <v>182</v>
      </c>
    </row>
    <row r="161" spans="2:65" s="1" customFormat="1" ht="22.5" customHeight="1">
      <c r="B161" s="39"/>
      <c r="C161" s="179" t="s">
        <v>245</v>
      </c>
      <c r="D161" s="179" t="s">
        <v>183</v>
      </c>
      <c r="E161" s="180" t="s">
        <v>417</v>
      </c>
      <c r="F161" s="388" t="s">
        <v>418</v>
      </c>
      <c r="G161" s="388"/>
      <c r="H161" s="388"/>
      <c r="I161" s="388"/>
      <c r="J161" s="181" t="s">
        <v>394</v>
      </c>
      <c r="K161" s="182">
        <v>34.911000000000001</v>
      </c>
      <c r="L161" s="389">
        <v>0</v>
      </c>
      <c r="M161" s="390"/>
      <c r="N161" s="391">
        <f>ROUND(L161*K161,2)</f>
        <v>0</v>
      </c>
      <c r="O161" s="391"/>
      <c r="P161" s="391"/>
      <c r="Q161" s="391"/>
      <c r="R161" s="41"/>
      <c r="T161" s="183" t="s">
        <v>23</v>
      </c>
      <c r="U161" s="48" t="s">
        <v>46</v>
      </c>
      <c r="V161" s="40"/>
      <c r="W161" s="184">
        <f>V161*K161</f>
        <v>0</v>
      </c>
      <c r="X161" s="184">
        <v>0</v>
      </c>
      <c r="Y161" s="184">
        <f>X161*K161</f>
        <v>0</v>
      </c>
      <c r="Z161" s="184">
        <v>0</v>
      </c>
      <c r="AA161" s="185">
        <f>Z161*K161</f>
        <v>0</v>
      </c>
      <c r="AR161" s="22" t="s">
        <v>187</v>
      </c>
      <c r="AT161" s="22" t="s">
        <v>183</v>
      </c>
      <c r="AU161" s="22" t="s">
        <v>92</v>
      </c>
      <c r="AY161" s="22" t="s">
        <v>182</v>
      </c>
      <c r="BE161" s="122">
        <f>IF(U161="základní",N161,0)</f>
        <v>0</v>
      </c>
      <c r="BF161" s="122">
        <f>IF(U161="snížená",N161,0)</f>
        <v>0</v>
      </c>
      <c r="BG161" s="122">
        <f>IF(U161="zákl. přenesená",N161,0)</f>
        <v>0</v>
      </c>
      <c r="BH161" s="122">
        <f>IF(U161="sníž. přenesená",N161,0)</f>
        <v>0</v>
      </c>
      <c r="BI161" s="122">
        <f>IF(U161="nulová",N161,0)</f>
        <v>0</v>
      </c>
      <c r="BJ161" s="22" t="s">
        <v>25</v>
      </c>
      <c r="BK161" s="122">
        <f>ROUND(L161*K161,2)</f>
        <v>0</v>
      </c>
      <c r="BL161" s="22" t="s">
        <v>187</v>
      </c>
      <c r="BM161" s="22" t="s">
        <v>419</v>
      </c>
    </row>
    <row r="162" spans="2:65" s="1" customFormat="1" ht="31.5" customHeight="1">
      <c r="B162" s="39"/>
      <c r="C162" s="179" t="s">
        <v>251</v>
      </c>
      <c r="D162" s="179" t="s">
        <v>183</v>
      </c>
      <c r="E162" s="180" t="s">
        <v>420</v>
      </c>
      <c r="F162" s="388" t="s">
        <v>421</v>
      </c>
      <c r="G162" s="388"/>
      <c r="H162" s="388"/>
      <c r="I162" s="388"/>
      <c r="J162" s="181" t="s">
        <v>254</v>
      </c>
      <c r="K162" s="182">
        <v>66.331000000000003</v>
      </c>
      <c r="L162" s="389">
        <v>0</v>
      </c>
      <c r="M162" s="390"/>
      <c r="N162" s="391">
        <f>ROUND(L162*K162,2)</f>
        <v>0</v>
      </c>
      <c r="O162" s="391"/>
      <c r="P162" s="391"/>
      <c r="Q162" s="391"/>
      <c r="R162" s="41"/>
      <c r="T162" s="183" t="s">
        <v>23</v>
      </c>
      <c r="U162" s="48" t="s">
        <v>46</v>
      </c>
      <c r="V162" s="40"/>
      <c r="W162" s="184">
        <f>V162*K162</f>
        <v>0</v>
      </c>
      <c r="X162" s="184">
        <v>0</v>
      </c>
      <c r="Y162" s="184">
        <f>X162*K162</f>
        <v>0</v>
      </c>
      <c r="Z162" s="184">
        <v>0</v>
      </c>
      <c r="AA162" s="185">
        <f>Z162*K162</f>
        <v>0</v>
      </c>
      <c r="AR162" s="22" t="s">
        <v>187</v>
      </c>
      <c r="AT162" s="22" t="s">
        <v>183</v>
      </c>
      <c r="AU162" s="22" t="s">
        <v>92</v>
      </c>
      <c r="AY162" s="22" t="s">
        <v>182</v>
      </c>
      <c r="BE162" s="122">
        <f>IF(U162="základní",N162,0)</f>
        <v>0</v>
      </c>
      <c r="BF162" s="122">
        <f>IF(U162="snížená",N162,0)</f>
        <v>0</v>
      </c>
      <c r="BG162" s="122">
        <f>IF(U162="zákl. přenesená",N162,0)</f>
        <v>0</v>
      </c>
      <c r="BH162" s="122">
        <f>IF(U162="sníž. přenesená",N162,0)</f>
        <v>0</v>
      </c>
      <c r="BI162" s="122">
        <f>IF(U162="nulová",N162,0)</f>
        <v>0</v>
      </c>
      <c r="BJ162" s="22" t="s">
        <v>25</v>
      </c>
      <c r="BK162" s="122">
        <f>ROUND(L162*K162,2)</f>
        <v>0</v>
      </c>
      <c r="BL162" s="22" t="s">
        <v>187</v>
      </c>
      <c r="BM162" s="22" t="s">
        <v>422</v>
      </c>
    </row>
    <row r="163" spans="2:65" s="1" customFormat="1" ht="31.5" customHeight="1">
      <c r="B163" s="39"/>
      <c r="C163" s="179" t="s">
        <v>256</v>
      </c>
      <c r="D163" s="179" t="s">
        <v>183</v>
      </c>
      <c r="E163" s="180" t="s">
        <v>423</v>
      </c>
      <c r="F163" s="388" t="s">
        <v>424</v>
      </c>
      <c r="G163" s="388"/>
      <c r="H163" s="388"/>
      <c r="I163" s="388"/>
      <c r="J163" s="181" t="s">
        <v>394</v>
      </c>
      <c r="K163" s="182">
        <v>15</v>
      </c>
      <c r="L163" s="389">
        <v>0</v>
      </c>
      <c r="M163" s="390"/>
      <c r="N163" s="391">
        <f>ROUND(L163*K163,2)</f>
        <v>0</v>
      </c>
      <c r="O163" s="391"/>
      <c r="P163" s="391"/>
      <c r="Q163" s="391"/>
      <c r="R163" s="41"/>
      <c r="T163" s="183" t="s">
        <v>23</v>
      </c>
      <c r="U163" s="48" t="s">
        <v>46</v>
      </c>
      <c r="V163" s="40"/>
      <c r="W163" s="184">
        <f>V163*K163</f>
        <v>0</v>
      </c>
      <c r="X163" s="184">
        <v>0</v>
      </c>
      <c r="Y163" s="184">
        <f>X163*K163</f>
        <v>0</v>
      </c>
      <c r="Z163" s="184">
        <v>0</v>
      </c>
      <c r="AA163" s="185">
        <f>Z163*K163</f>
        <v>0</v>
      </c>
      <c r="AR163" s="22" t="s">
        <v>187</v>
      </c>
      <c r="AT163" s="22" t="s">
        <v>183</v>
      </c>
      <c r="AU163" s="22" t="s">
        <v>92</v>
      </c>
      <c r="AY163" s="22" t="s">
        <v>182</v>
      </c>
      <c r="BE163" s="122">
        <f>IF(U163="základní",N163,0)</f>
        <v>0</v>
      </c>
      <c r="BF163" s="122">
        <f>IF(U163="snížená",N163,0)</f>
        <v>0</v>
      </c>
      <c r="BG163" s="122">
        <f>IF(U163="zákl. přenesená",N163,0)</f>
        <v>0</v>
      </c>
      <c r="BH163" s="122">
        <f>IF(U163="sníž. přenesená",N163,0)</f>
        <v>0</v>
      </c>
      <c r="BI163" s="122">
        <f>IF(U163="nulová",N163,0)</f>
        <v>0</v>
      </c>
      <c r="BJ163" s="22" t="s">
        <v>25</v>
      </c>
      <c r="BK163" s="122">
        <f>ROUND(L163*K163,2)</f>
        <v>0</v>
      </c>
      <c r="BL163" s="22" t="s">
        <v>187</v>
      </c>
      <c r="BM163" s="22" t="s">
        <v>425</v>
      </c>
    </row>
    <row r="164" spans="2:65" s="12" customFormat="1" ht="22.5" customHeight="1">
      <c r="B164" s="194"/>
      <c r="C164" s="195"/>
      <c r="D164" s="195"/>
      <c r="E164" s="196" t="s">
        <v>23</v>
      </c>
      <c r="F164" s="405" t="s">
        <v>426</v>
      </c>
      <c r="G164" s="406"/>
      <c r="H164" s="406"/>
      <c r="I164" s="406"/>
      <c r="J164" s="195"/>
      <c r="K164" s="197">
        <v>15</v>
      </c>
      <c r="L164" s="195"/>
      <c r="M164" s="195"/>
      <c r="N164" s="195"/>
      <c r="O164" s="195"/>
      <c r="P164" s="195"/>
      <c r="Q164" s="195"/>
      <c r="R164" s="198"/>
      <c r="T164" s="199"/>
      <c r="U164" s="195"/>
      <c r="V164" s="195"/>
      <c r="W164" s="195"/>
      <c r="X164" s="195"/>
      <c r="Y164" s="195"/>
      <c r="Z164" s="195"/>
      <c r="AA164" s="200"/>
      <c r="AT164" s="201" t="s">
        <v>190</v>
      </c>
      <c r="AU164" s="201" t="s">
        <v>92</v>
      </c>
      <c r="AV164" s="12" t="s">
        <v>92</v>
      </c>
      <c r="AW164" s="12" t="s">
        <v>38</v>
      </c>
      <c r="AX164" s="12" t="s">
        <v>25</v>
      </c>
      <c r="AY164" s="201" t="s">
        <v>182</v>
      </c>
    </row>
    <row r="165" spans="2:65" s="10" customFormat="1" ht="29.85" customHeight="1">
      <c r="B165" s="168"/>
      <c r="C165" s="169"/>
      <c r="D165" s="178" t="s">
        <v>371</v>
      </c>
      <c r="E165" s="178"/>
      <c r="F165" s="178"/>
      <c r="G165" s="178"/>
      <c r="H165" s="178"/>
      <c r="I165" s="178"/>
      <c r="J165" s="178"/>
      <c r="K165" s="178"/>
      <c r="L165" s="178"/>
      <c r="M165" s="178"/>
      <c r="N165" s="397">
        <f>BK165</f>
        <v>0</v>
      </c>
      <c r="O165" s="398"/>
      <c r="P165" s="398"/>
      <c r="Q165" s="398"/>
      <c r="R165" s="171"/>
      <c r="T165" s="172"/>
      <c r="U165" s="169"/>
      <c r="V165" s="169"/>
      <c r="W165" s="173">
        <f>SUM(W166:W168)</f>
        <v>0</v>
      </c>
      <c r="X165" s="169"/>
      <c r="Y165" s="173">
        <f>SUM(Y166:Y168)</f>
        <v>0.15592500000000001</v>
      </c>
      <c r="Z165" s="169"/>
      <c r="AA165" s="174">
        <f>SUM(AA166:AA168)</f>
        <v>0</v>
      </c>
      <c r="AR165" s="175" t="s">
        <v>25</v>
      </c>
      <c r="AT165" s="176" t="s">
        <v>80</v>
      </c>
      <c r="AU165" s="176" t="s">
        <v>25</v>
      </c>
      <c r="AY165" s="175" t="s">
        <v>182</v>
      </c>
      <c r="BK165" s="177">
        <f>SUM(BK166:BK168)</f>
        <v>0</v>
      </c>
    </row>
    <row r="166" spans="2:65" s="1" customFormat="1" ht="31.5" customHeight="1">
      <c r="B166" s="39"/>
      <c r="C166" s="179" t="s">
        <v>260</v>
      </c>
      <c r="D166" s="179" t="s">
        <v>183</v>
      </c>
      <c r="E166" s="180" t="s">
        <v>427</v>
      </c>
      <c r="F166" s="388" t="s">
        <v>428</v>
      </c>
      <c r="G166" s="388"/>
      <c r="H166" s="388"/>
      <c r="I166" s="388"/>
      <c r="J166" s="181" t="s">
        <v>203</v>
      </c>
      <c r="K166" s="182">
        <v>4.5</v>
      </c>
      <c r="L166" s="389">
        <v>0</v>
      </c>
      <c r="M166" s="390"/>
      <c r="N166" s="391">
        <f>ROUND(L166*K166,2)</f>
        <v>0</v>
      </c>
      <c r="O166" s="391"/>
      <c r="P166" s="391"/>
      <c r="Q166" s="391"/>
      <c r="R166" s="41"/>
      <c r="T166" s="183" t="s">
        <v>23</v>
      </c>
      <c r="U166" s="48" t="s">
        <v>46</v>
      </c>
      <c r="V166" s="40"/>
      <c r="W166" s="184">
        <f>V166*K166</f>
        <v>0</v>
      </c>
      <c r="X166" s="184">
        <v>3.465E-2</v>
      </c>
      <c r="Y166" s="184">
        <f>X166*K166</f>
        <v>0.15592500000000001</v>
      </c>
      <c r="Z166" s="184">
        <v>0</v>
      </c>
      <c r="AA166" s="185">
        <f>Z166*K166</f>
        <v>0</v>
      </c>
      <c r="AR166" s="22" t="s">
        <v>187</v>
      </c>
      <c r="AT166" s="22" t="s">
        <v>183</v>
      </c>
      <c r="AU166" s="22" t="s">
        <v>92</v>
      </c>
      <c r="AY166" s="22" t="s">
        <v>182</v>
      </c>
      <c r="BE166" s="122">
        <f>IF(U166="základní",N166,0)</f>
        <v>0</v>
      </c>
      <c r="BF166" s="122">
        <f>IF(U166="snížená",N166,0)</f>
        <v>0</v>
      </c>
      <c r="BG166" s="122">
        <f>IF(U166="zákl. přenesená",N166,0)</f>
        <v>0</v>
      </c>
      <c r="BH166" s="122">
        <f>IF(U166="sníž. přenesená",N166,0)</f>
        <v>0</v>
      </c>
      <c r="BI166" s="122">
        <f>IF(U166="nulová",N166,0)</f>
        <v>0</v>
      </c>
      <c r="BJ166" s="22" t="s">
        <v>25</v>
      </c>
      <c r="BK166" s="122">
        <f>ROUND(L166*K166,2)</f>
        <v>0</v>
      </c>
      <c r="BL166" s="22" t="s">
        <v>187</v>
      </c>
      <c r="BM166" s="22" t="s">
        <v>429</v>
      </c>
    </row>
    <row r="167" spans="2:65" s="11" customFormat="1" ht="22.5" customHeight="1">
      <c r="B167" s="186"/>
      <c r="C167" s="187"/>
      <c r="D167" s="187"/>
      <c r="E167" s="188" t="s">
        <v>23</v>
      </c>
      <c r="F167" s="392" t="s">
        <v>430</v>
      </c>
      <c r="G167" s="393"/>
      <c r="H167" s="393"/>
      <c r="I167" s="393"/>
      <c r="J167" s="187"/>
      <c r="K167" s="189" t="s">
        <v>23</v>
      </c>
      <c r="L167" s="187"/>
      <c r="M167" s="187"/>
      <c r="N167" s="187"/>
      <c r="O167" s="187"/>
      <c r="P167" s="187"/>
      <c r="Q167" s="187"/>
      <c r="R167" s="190"/>
      <c r="T167" s="191"/>
      <c r="U167" s="187"/>
      <c r="V167" s="187"/>
      <c r="W167" s="187"/>
      <c r="X167" s="187"/>
      <c r="Y167" s="187"/>
      <c r="Z167" s="187"/>
      <c r="AA167" s="192"/>
      <c r="AT167" s="193" t="s">
        <v>190</v>
      </c>
      <c r="AU167" s="193" t="s">
        <v>92</v>
      </c>
      <c r="AV167" s="11" t="s">
        <v>25</v>
      </c>
      <c r="AW167" s="11" t="s">
        <v>38</v>
      </c>
      <c r="AX167" s="11" t="s">
        <v>81</v>
      </c>
      <c r="AY167" s="193" t="s">
        <v>182</v>
      </c>
    </row>
    <row r="168" spans="2:65" s="12" customFormat="1" ht="22.5" customHeight="1">
      <c r="B168" s="194"/>
      <c r="C168" s="195"/>
      <c r="D168" s="195"/>
      <c r="E168" s="196" t="s">
        <v>23</v>
      </c>
      <c r="F168" s="399" t="s">
        <v>431</v>
      </c>
      <c r="G168" s="400"/>
      <c r="H168" s="400"/>
      <c r="I168" s="400"/>
      <c r="J168" s="195"/>
      <c r="K168" s="197">
        <v>4.5</v>
      </c>
      <c r="L168" s="195"/>
      <c r="M168" s="195"/>
      <c r="N168" s="195"/>
      <c r="O168" s="195"/>
      <c r="P168" s="195"/>
      <c r="Q168" s="195"/>
      <c r="R168" s="198"/>
      <c r="T168" s="199"/>
      <c r="U168" s="195"/>
      <c r="V168" s="195"/>
      <c r="W168" s="195"/>
      <c r="X168" s="195"/>
      <c r="Y168" s="195"/>
      <c r="Z168" s="195"/>
      <c r="AA168" s="200"/>
      <c r="AT168" s="201" t="s">
        <v>190</v>
      </c>
      <c r="AU168" s="201" t="s">
        <v>92</v>
      </c>
      <c r="AV168" s="12" t="s">
        <v>92</v>
      </c>
      <c r="AW168" s="12" t="s">
        <v>38</v>
      </c>
      <c r="AX168" s="12" t="s">
        <v>25</v>
      </c>
      <c r="AY168" s="201" t="s">
        <v>182</v>
      </c>
    </row>
    <row r="169" spans="2:65" s="10" customFormat="1" ht="29.85" customHeight="1">
      <c r="B169" s="168"/>
      <c r="C169" s="169"/>
      <c r="D169" s="178" t="s">
        <v>372</v>
      </c>
      <c r="E169" s="178"/>
      <c r="F169" s="178"/>
      <c r="G169" s="178"/>
      <c r="H169" s="178"/>
      <c r="I169" s="178"/>
      <c r="J169" s="178"/>
      <c r="K169" s="178"/>
      <c r="L169" s="178"/>
      <c r="M169" s="178"/>
      <c r="N169" s="397">
        <f>BK169</f>
        <v>0</v>
      </c>
      <c r="O169" s="398"/>
      <c r="P169" s="398"/>
      <c r="Q169" s="398"/>
      <c r="R169" s="171"/>
      <c r="T169" s="172"/>
      <c r="U169" s="169"/>
      <c r="V169" s="169"/>
      <c r="W169" s="173">
        <f>SUM(W170:W176)</f>
        <v>0</v>
      </c>
      <c r="X169" s="169"/>
      <c r="Y169" s="173">
        <f>SUM(Y170:Y176)</f>
        <v>10.175271279999999</v>
      </c>
      <c r="Z169" s="169"/>
      <c r="AA169" s="174">
        <f>SUM(AA170:AA176)</f>
        <v>0</v>
      </c>
      <c r="AR169" s="175" t="s">
        <v>25</v>
      </c>
      <c r="AT169" s="176" t="s">
        <v>80</v>
      </c>
      <c r="AU169" s="176" t="s">
        <v>25</v>
      </c>
      <c r="AY169" s="175" t="s">
        <v>182</v>
      </c>
      <c r="BK169" s="177">
        <f>SUM(BK170:BK176)</f>
        <v>0</v>
      </c>
    </row>
    <row r="170" spans="2:65" s="1" customFormat="1" ht="22.5" customHeight="1">
      <c r="B170" s="39"/>
      <c r="C170" s="179" t="s">
        <v>264</v>
      </c>
      <c r="D170" s="179" t="s">
        <v>183</v>
      </c>
      <c r="E170" s="180" t="s">
        <v>432</v>
      </c>
      <c r="F170" s="388" t="s">
        <v>433</v>
      </c>
      <c r="G170" s="388"/>
      <c r="H170" s="388"/>
      <c r="I170" s="388"/>
      <c r="J170" s="181" t="s">
        <v>186</v>
      </c>
      <c r="K170" s="182">
        <v>39.503999999999998</v>
      </c>
      <c r="L170" s="389">
        <v>0</v>
      </c>
      <c r="M170" s="390"/>
      <c r="N170" s="391">
        <f>ROUND(L170*K170,2)</f>
        <v>0</v>
      </c>
      <c r="O170" s="391"/>
      <c r="P170" s="391"/>
      <c r="Q170" s="391"/>
      <c r="R170" s="41"/>
      <c r="T170" s="183" t="s">
        <v>23</v>
      </c>
      <c r="U170" s="48" t="s">
        <v>46</v>
      </c>
      <c r="V170" s="40"/>
      <c r="W170" s="184">
        <f>V170*K170</f>
        <v>0</v>
      </c>
      <c r="X170" s="184">
        <v>0.18906999999999999</v>
      </c>
      <c r="Y170" s="184">
        <f>X170*K170</f>
        <v>7.4690212799999989</v>
      </c>
      <c r="Z170" s="184">
        <v>0</v>
      </c>
      <c r="AA170" s="185">
        <f>Z170*K170</f>
        <v>0</v>
      </c>
      <c r="AR170" s="22" t="s">
        <v>187</v>
      </c>
      <c r="AT170" s="22" t="s">
        <v>183</v>
      </c>
      <c r="AU170" s="22" t="s">
        <v>92</v>
      </c>
      <c r="AY170" s="22" t="s">
        <v>182</v>
      </c>
      <c r="BE170" s="122">
        <f>IF(U170="základní",N170,0)</f>
        <v>0</v>
      </c>
      <c r="BF170" s="122">
        <f>IF(U170="snížená",N170,0)</f>
        <v>0</v>
      </c>
      <c r="BG170" s="122">
        <f>IF(U170="zákl. přenesená",N170,0)</f>
        <v>0</v>
      </c>
      <c r="BH170" s="122">
        <f>IF(U170="sníž. přenesená",N170,0)</f>
        <v>0</v>
      </c>
      <c r="BI170" s="122">
        <f>IF(U170="nulová",N170,0)</f>
        <v>0</v>
      </c>
      <c r="BJ170" s="22" t="s">
        <v>25</v>
      </c>
      <c r="BK170" s="122">
        <f>ROUND(L170*K170,2)</f>
        <v>0</v>
      </c>
      <c r="BL170" s="22" t="s">
        <v>187</v>
      </c>
      <c r="BM170" s="22" t="s">
        <v>434</v>
      </c>
    </row>
    <row r="171" spans="2:65" s="11" customFormat="1" ht="22.5" customHeight="1">
      <c r="B171" s="186"/>
      <c r="C171" s="187"/>
      <c r="D171" s="187"/>
      <c r="E171" s="188" t="s">
        <v>23</v>
      </c>
      <c r="F171" s="392" t="s">
        <v>435</v>
      </c>
      <c r="G171" s="393"/>
      <c r="H171" s="393"/>
      <c r="I171" s="393"/>
      <c r="J171" s="187"/>
      <c r="K171" s="189" t="s">
        <v>23</v>
      </c>
      <c r="L171" s="187"/>
      <c r="M171" s="187"/>
      <c r="N171" s="187"/>
      <c r="O171" s="187"/>
      <c r="P171" s="187"/>
      <c r="Q171" s="187"/>
      <c r="R171" s="190"/>
      <c r="T171" s="191"/>
      <c r="U171" s="187"/>
      <c r="V171" s="187"/>
      <c r="W171" s="187"/>
      <c r="X171" s="187"/>
      <c r="Y171" s="187"/>
      <c r="Z171" s="187"/>
      <c r="AA171" s="192"/>
      <c r="AT171" s="193" t="s">
        <v>190</v>
      </c>
      <c r="AU171" s="193" t="s">
        <v>92</v>
      </c>
      <c r="AV171" s="11" t="s">
        <v>25</v>
      </c>
      <c r="AW171" s="11" t="s">
        <v>38</v>
      </c>
      <c r="AX171" s="11" t="s">
        <v>81</v>
      </c>
      <c r="AY171" s="193" t="s">
        <v>182</v>
      </c>
    </row>
    <row r="172" spans="2:65" s="12" customFormat="1" ht="22.5" customHeight="1">
      <c r="B172" s="194"/>
      <c r="C172" s="195"/>
      <c r="D172" s="195"/>
      <c r="E172" s="196" t="s">
        <v>23</v>
      </c>
      <c r="F172" s="399" t="s">
        <v>436</v>
      </c>
      <c r="G172" s="400"/>
      <c r="H172" s="400"/>
      <c r="I172" s="400"/>
      <c r="J172" s="195"/>
      <c r="K172" s="197">
        <v>39.503999999999998</v>
      </c>
      <c r="L172" s="195"/>
      <c r="M172" s="195"/>
      <c r="N172" s="195"/>
      <c r="O172" s="195"/>
      <c r="P172" s="195"/>
      <c r="Q172" s="195"/>
      <c r="R172" s="198"/>
      <c r="T172" s="199"/>
      <c r="U172" s="195"/>
      <c r="V172" s="195"/>
      <c r="W172" s="195"/>
      <c r="X172" s="195"/>
      <c r="Y172" s="195"/>
      <c r="Z172" s="195"/>
      <c r="AA172" s="200"/>
      <c r="AT172" s="201" t="s">
        <v>190</v>
      </c>
      <c r="AU172" s="201" t="s">
        <v>92</v>
      </c>
      <c r="AV172" s="12" t="s">
        <v>92</v>
      </c>
      <c r="AW172" s="12" t="s">
        <v>38</v>
      </c>
      <c r="AX172" s="12" t="s">
        <v>25</v>
      </c>
      <c r="AY172" s="201" t="s">
        <v>182</v>
      </c>
    </row>
    <row r="173" spans="2:65" s="1" customFormat="1" ht="22.5" customHeight="1">
      <c r="B173" s="39"/>
      <c r="C173" s="179" t="s">
        <v>268</v>
      </c>
      <c r="D173" s="179" t="s">
        <v>183</v>
      </c>
      <c r="E173" s="180" t="s">
        <v>437</v>
      </c>
      <c r="F173" s="388" t="s">
        <v>438</v>
      </c>
      <c r="G173" s="388"/>
      <c r="H173" s="388"/>
      <c r="I173" s="388"/>
      <c r="J173" s="181" t="s">
        <v>186</v>
      </c>
      <c r="K173" s="182">
        <v>10</v>
      </c>
      <c r="L173" s="389">
        <v>0</v>
      </c>
      <c r="M173" s="390"/>
      <c r="N173" s="391">
        <f>ROUND(L173*K173,2)</f>
        <v>0</v>
      </c>
      <c r="O173" s="391"/>
      <c r="P173" s="391"/>
      <c r="Q173" s="391"/>
      <c r="R173" s="41"/>
      <c r="T173" s="183" t="s">
        <v>23</v>
      </c>
      <c r="U173" s="48" t="s">
        <v>46</v>
      </c>
      <c r="V173" s="40"/>
      <c r="W173" s="184">
        <f>V173*K173</f>
        <v>0</v>
      </c>
      <c r="X173" s="184">
        <v>0.24535000000000001</v>
      </c>
      <c r="Y173" s="184">
        <f>X173*K173</f>
        <v>2.4535</v>
      </c>
      <c r="Z173" s="184">
        <v>0</v>
      </c>
      <c r="AA173" s="185">
        <f>Z173*K173</f>
        <v>0</v>
      </c>
      <c r="AR173" s="22" t="s">
        <v>187</v>
      </c>
      <c r="AT173" s="22" t="s">
        <v>183</v>
      </c>
      <c r="AU173" s="22" t="s">
        <v>92</v>
      </c>
      <c r="AY173" s="22" t="s">
        <v>182</v>
      </c>
      <c r="BE173" s="122">
        <f>IF(U173="základní",N173,0)</f>
        <v>0</v>
      </c>
      <c r="BF173" s="122">
        <f>IF(U173="snížená",N173,0)</f>
        <v>0</v>
      </c>
      <c r="BG173" s="122">
        <f>IF(U173="zákl. přenesená",N173,0)</f>
        <v>0</v>
      </c>
      <c r="BH173" s="122">
        <f>IF(U173="sníž. přenesená",N173,0)</f>
        <v>0</v>
      </c>
      <c r="BI173" s="122">
        <f>IF(U173="nulová",N173,0)</f>
        <v>0</v>
      </c>
      <c r="BJ173" s="22" t="s">
        <v>25</v>
      </c>
      <c r="BK173" s="122">
        <f>ROUND(L173*K173,2)</f>
        <v>0</v>
      </c>
      <c r="BL173" s="22" t="s">
        <v>187</v>
      </c>
      <c r="BM173" s="22" t="s">
        <v>439</v>
      </c>
    </row>
    <row r="174" spans="2:65" s="12" customFormat="1" ht="31.5" customHeight="1">
      <c r="B174" s="194"/>
      <c r="C174" s="195"/>
      <c r="D174" s="195"/>
      <c r="E174" s="196" t="s">
        <v>23</v>
      </c>
      <c r="F174" s="405" t="s">
        <v>440</v>
      </c>
      <c r="G174" s="406"/>
      <c r="H174" s="406"/>
      <c r="I174" s="406"/>
      <c r="J174" s="195"/>
      <c r="K174" s="197">
        <v>10</v>
      </c>
      <c r="L174" s="195"/>
      <c r="M174" s="195"/>
      <c r="N174" s="195"/>
      <c r="O174" s="195"/>
      <c r="P174" s="195"/>
      <c r="Q174" s="195"/>
      <c r="R174" s="198"/>
      <c r="T174" s="199"/>
      <c r="U174" s="195"/>
      <c r="V174" s="195"/>
      <c r="W174" s="195"/>
      <c r="X174" s="195"/>
      <c r="Y174" s="195"/>
      <c r="Z174" s="195"/>
      <c r="AA174" s="200"/>
      <c r="AT174" s="201" t="s">
        <v>190</v>
      </c>
      <c r="AU174" s="201" t="s">
        <v>92</v>
      </c>
      <c r="AV174" s="12" t="s">
        <v>92</v>
      </c>
      <c r="AW174" s="12" t="s">
        <v>38</v>
      </c>
      <c r="AX174" s="12" t="s">
        <v>25</v>
      </c>
      <c r="AY174" s="201" t="s">
        <v>182</v>
      </c>
    </row>
    <row r="175" spans="2:65" s="1" customFormat="1" ht="31.5" customHeight="1">
      <c r="B175" s="39"/>
      <c r="C175" s="179" t="s">
        <v>11</v>
      </c>
      <c r="D175" s="179" t="s">
        <v>183</v>
      </c>
      <c r="E175" s="180" t="s">
        <v>441</v>
      </c>
      <c r="F175" s="388" t="s">
        <v>442</v>
      </c>
      <c r="G175" s="388"/>
      <c r="H175" s="388"/>
      <c r="I175" s="388"/>
      <c r="J175" s="181" t="s">
        <v>186</v>
      </c>
      <c r="K175" s="182">
        <v>3</v>
      </c>
      <c r="L175" s="389">
        <v>0</v>
      </c>
      <c r="M175" s="390"/>
      <c r="N175" s="391">
        <f>ROUND(L175*K175,2)</f>
        <v>0</v>
      </c>
      <c r="O175" s="391"/>
      <c r="P175" s="391"/>
      <c r="Q175" s="391"/>
      <c r="R175" s="41"/>
      <c r="T175" s="183" t="s">
        <v>23</v>
      </c>
      <c r="U175" s="48" t="s">
        <v>46</v>
      </c>
      <c r="V175" s="40"/>
      <c r="W175" s="184">
        <f>V175*K175</f>
        <v>0</v>
      </c>
      <c r="X175" s="184">
        <v>8.4250000000000005E-2</v>
      </c>
      <c r="Y175" s="184">
        <f>X175*K175</f>
        <v>0.25275000000000003</v>
      </c>
      <c r="Z175" s="184">
        <v>0</v>
      </c>
      <c r="AA175" s="185">
        <f>Z175*K175</f>
        <v>0</v>
      </c>
      <c r="AR175" s="22" t="s">
        <v>187</v>
      </c>
      <c r="AT175" s="22" t="s">
        <v>183</v>
      </c>
      <c r="AU175" s="22" t="s">
        <v>92</v>
      </c>
      <c r="AY175" s="22" t="s">
        <v>182</v>
      </c>
      <c r="BE175" s="122">
        <f>IF(U175="základní",N175,0)</f>
        <v>0</v>
      </c>
      <c r="BF175" s="122">
        <f>IF(U175="snížená",N175,0)</f>
        <v>0</v>
      </c>
      <c r="BG175" s="122">
        <f>IF(U175="zákl. přenesená",N175,0)</f>
        <v>0</v>
      </c>
      <c r="BH175" s="122">
        <f>IF(U175="sníž. přenesená",N175,0)</f>
        <v>0</v>
      </c>
      <c r="BI175" s="122">
        <f>IF(U175="nulová",N175,0)</f>
        <v>0</v>
      </c>
      <c r="BJ175" s="22" t="s">
        <v>25</v>
      </c>
      <c r="BK175" s="122">
        <f>ROUND(L175*K175,2)</f>
        <v>0</v>
      </c>
      <c r="BL175" s="22" t="s">
        <v>187</v>
      </c>
      <c r="BM175" s="22" t="s">
        <v>443</v>
      </c>
    </row>
    <row r="176" spans="2:65" s="12" customFormat="1" ht="22.5" customHeight="1">
      <c r="B176" s="194"/>
      <c r="C176" s="195"/>
      <c r="D176" s="195"/>
      <c r="E176" s="196" t="s">
        <v>23</v>
      </c>
      <c r="F176" s="405" t="s">
        <v>444</v>
      </c>
      <c r="G176" s="406"/>
      <c r="H176" s="406"/>
      <c r="I176" s="406"/>
      <c r="J176" s="195"/>
      <c r="K176" s="197">
        <v>3</v>
      </c>
      <c r="L176" s="195"/>
      <c r="M176" s="195"/>
      <c r="N176" s="195"/>
      <c r="O176" s="195"/>
      <c r="P176" s="195"/>
      <c r="Q176" s="195"/>
      <c r="R176" s="198"/>
      <c r="T176" s="199"/>
      <c r="U176" s="195"/>
      <c r="V176" s="195"/>
      <c r="W176" s="195"/>
      <c r="X176" s="195"/>
      <c r="Y176" s="195"/>
      <c r="Z176" s="195"/>
      <c r="AA176" s="200"/>
      <c r="AT176" s="201" t="s">
        <v>190</v>
      </c>
      <c r="AU176" s="201" t="s">
        <v>92</v>
      </c>
      <c r="AV176" s="12" t="s">
        <v>92</v>
      </c>
      <c r="AW176" s="12" t="s">
        <v>38</v>
      </c>
      <c r="AX176" s="12" t="s">
        <v>25</v>
      </c>
      <c r="AY176" s="201" t="s">
        <v>182</v>
      </c>
    </row>
    <row r="177" spans="2:65" s="10" customFormat="1" ht="29.85" customHeight="1">
      <c r="B177" s="168"/>
      <c r="C177" s="169"/>
      <c r="D177" s="178" t="s">
        <v>150</v>
      </c>
      <c r="E177" s="178"/>
      <c r="F177" s="178"/>
      <c r="G177" s="178"/>
      <c r="H177" s="178"/>
      <c r="I177" s="178"/>
      <c r="J177" s="178"/>
      <c r="K177" s="178"/>
      <c r="L177" s="178"/>
      <c r="M177" s="178"/>
      <c r="N177" s="397">
        <f>BK177</f>
        <v>0</v>
      </c>
      <c r="O177" s="398"/>
      <c r="P177" s="398"/>
      <c r="Q177" s="398"/>
      <c r="R177" s="171"/>
      <c r="T177" s="172"/>
      <c r="U177" s="169"/>
      <c r="V177" s="169"/>
      <c r="W177" s="173">
        <f>SUM(W178:W429)</f>
        <v>0</v>
      </c>
      <c r="X177" s="169"/>
      <c r="Y177" s="173">
        <f>SUM(Y178:Y429)</f>
        <v>25.331153339999993</v>
      </c>
      <c r="Z177" s="169"/>
      <c r="AA177" s="174">
        <f>SUM(AA178:AA429)</f>
        <v>0</v>
      </c>
      <c r="AR177" s="175" t="s">
        <v>25</v>
      </c>
      <c r="AT177" s="176" t="s">
        <v>80</v>
      </c>
      <c r="AU177" s="176" t="s">
        <v>25</v>
      </c>
      <c r="AY177" s="175" t="s">
        <v>182</v>
      </c>
      <c r="BK177" s="177">
        <f>SUM(BK178:BK429)</f>
        <v>0</v>
      </c>
    </row>
    <row r="178" spans="2:65" s="1" customFormat="1" ht="31.5" customHeight="1">
      <c r="B178" s="39"/>
      <c r="C178" s="179" t="s">
        <v>275</v>
      </c>
      <c r="D178" s="179" t="s">
        <v>183</v>
      </c>
      <c r="E178" s="180" t="s">
        <v>445</v>
      </c>
      <c r="F178" s="388" t="s">
        <v>446</v>
      </c>
      <c r="G178" s="388"/>
      <c r="H178" s="388"/>
      <c r="I178" s="388"/>
      <c r="J178" s="181" t="s">
        <v>186</v>
      </c>
      <c r="K178" s="182">
        <v>14.2</v>
      </c>
      <c r="L178" s="389">
        <v>0</v>
      </c>
      <c r="M178" s="390"/>
      <c r="N178" s="391">
        <f>ROUND(L178*K178,2)</f>
        <v>0</v>
      </c>
      <c r="O178" s="391"/>
      <c r="P178" s="391"/>
      <c r="Q178" s="391"/>
      <c r="R178" s="41"/>
      <c r="T178" s="183" t="s">
        <v>23</v>
      </c>
      <c r="U178" s="48" t="s">
        <v>46</v>
      </c>
      <c r="V178" s="40"/>
      <c r="W178" s="184">
        <f>V178*K178</f>
        <v>0</v>
      </c>
      <c r="X178" s="184">
        <v>4.8900000000000002E-3</v>
      </c>
      <c r="Y178" s="184">
        <f>X178*K178</f>
        <v>6.9438E-2</v>
      </c>
      <c r="Z178" s="184">
        <v>0</v>
      </c>
      <c r="AA178" s="185">
        <f>Z178*K178</f>
        <v>0</v>
      </c>
      <c r="AR178" s="22" t="s">
        <v>187</v>
      </c>
      <c r="AT178" s="22" t="s">
        <v>183</v>
      </c>
      <c r="AU178" s="22" t="s">
        <v>92</v>
      </c>
      <c r="AY178" s="22" t="s">
        <v>182</v>
      </c>
      <c r="BE178" s="122">
        <f>IF(U178="základní",N178,0)</f>
        <v>0</v>
      </c>
      <c r="BF178" s="122">
        <f>IF(U178="snížená",N178,0)</f>
        <v>0</v>
      </c>
      <c r="BG178" s="122">
        <f>IF(U178="zákl. přenesená",N178,0)</f>
        <v>0</v>
      </c>
      <c r="BH178" s="122">
        <f>IF(U178="sníž. přenesená",N178,0)</f>
        <v>0</v>
      </c>
      <c r="BI178" s="122">
        <f>IF(U178="nulová",N178,0)</f>
        <v>0</v>
      </c>
      <c r="BJ178" s="22" t="s">
        <v>25</v>
      </c>
      <c r="BK178" s="122">
        <f>ROUND(L178*K178,2)</f>
        <v>0</v>
      </c>
      <c r="BL178" s="22" t="s">
        <v>187</v>
      </c>
      <c r="BM178" s="22" t="s">
        <v>447</v>
      </c>
    </row>
    <row r="179" spans="2:65" s="12" customFormat="1" ht="22.5" customHeight="1">
      <c r="B179" s="194"/>
      <c r="C179" s="195"/>
      <c r="D179" s="195"/>
      <c r="E179" s="196" t="s">
        <v>23</v>
      </c>
      <c r="F179" s="405" t="s">
        <v>448</v>
      </c>
      <c r="G179" s="406"/>
      <c r="H179" s="406"/>
      <c r="I179" s="406"/>
      <c r="J179" s="195"/>
      <c r="K179" s="197">
        <v>14.2</v>
      </c>
      <c r="L179" s="195"/>
      <c r="M179" s="195"/>
      <c r="N179" s="195"/>
      <c r="O179" s="195"/>
      <c r="P179" s="195"/>
      <c r="Q179" s="195"/>
      <c r="R179" s="198"/>
      <c r="T179" s="199"/>
      <c r="U179" s="195"/>
      <c r="V179" s="195"/>
      <c r="W179" s="195"/>
      <c r="X179" s="195"/>
      <c r="Y179" s="195"/>
      <c r="Z179" s="195"/>
      <c r="AA179" s="200"/>
      <c r="AT179" s="201" t="s">
        <v>190</v>
      </c>
      <c r="AU179" s="201" t="s">
        <v>92</v>
      </c>
      <c r="AV179" s="12" t="s">
        <v>92</v>
      </c>
      <c r="AW179" s="12" t="s">
        <v>38</v>
      </c>
      <c r="AX179" s="12" t="s">
        <v>25</v>
      </c>
      <c r="AY179" s="201" t="s">
        <v>182</v>
      </c>
    </row>
    <row r="180" spans="2:65" s="1" customFormat="1" ht="31.5" customHeight="1">
      <c r="B180" s="39"/>
      <c r="C180" s="179" t="s">
        <v>280</v>
      </c>
      <c r="D180" s="179" t="s">
        <v>183</v>
      </c>
      <c r="E180" s="180" t="s">
        <v>449</v>
      </c>
      <c r="F180" s="388" t="s">
        <v>450</v>
      </c>
      <c r="G180" s="388"/>
      <c r="H180" s="388"/>
      <c r="I180" s="388"/>
      <c r="J180" s="181" t="s">
        <v>186</v>
      </c>
      <c r="K180" s="182">
        <v>26.85</v>
      </c>
      <c r="L180" s="389">
        <v>0</v>
      </c>
      <c r="M180" s="390"/>
      <c r="N180" s="391">
        <f>ROUND(L180*K180,2)</f>
        <v>0</v>
      </c>
      <c r="O180" s="391"/>
      <c r="P180" s="391"/>
      <c r="Q180" s="391"/>
      <c r="R180" s="41"/>
      <c r="T180" s="183" t="s">
        <v>23</v>
      </c>
      <c r="U180" s="48" t="s">
        <v>46</v>
      </c>
      <c r="V180" s="40"/>
      <c r="W180" s="184">
        <f>V180*K180</f>
        <v>0</v>
      </c>
      <c r="X180" s="184">
        <v>8.5000000000000006E-3</v>
      </c>
      <c r="Y180" s="184">
        <f>X180*K180</f>
        <v>0.22822500000000004</v>
      </c>
      <c r="Z180" s="184">
        <v>0</v>
      </c>
      <c r="AA180" s="185">
        <f>Z180*K180</f>
        <v>0</v>
      </c>
      <c r="AR180" s="22" t="s">
        <v>187</v>
      </c>
      <c r="AT180" s="22" t="s">
        <v>183</v>
      </c>
      <c r="AU180" s="22" t="s">
        <v>92</v>
      </c>
      <c r="AY180" s="22" t="s">
        <v>182</v>
      </c>
      <c r="BE180" s="122">
        <f>IF(U180="základní",N180,0)</f>
        <v>0</v>
      </c>
      <c r="BF180" s="122">
        <f>IF(U180="snížená",N180,0)</f>
        <v>0</v>
      </c>
      <c r="BG180" s="122">
        <f>IF(U180="zákl. přenesená",N180,0)</f>
        <v>0</v>
      </c>
      <c r="BH180" s="122">
        <f>IF(U180="sníž. přenesená",N180,0)</f>
        <v>0</v>
      </c>
      <c r="BI180" s="122">
        <f>IF(U180="nulová",N180,0)</f>
        <v>0</v>
      </c>
      <c r="BJ180" s="22" t="s">
        <v>25</v>
      </c>
      <c r="BK180" s="122">
        <f>ROUND(L180*K180,2)</f>
        <v>0</v>
      </c>
      <c r="BL180" s="22" t="s">
        <v>187</v>
      </c>
      <c r="BM180" s="22" t="s">
        <v>451</v>
      </c>
    </row>
    <row r="181" spans="2:65" s="12" customFormat="1" ht="22.5" customHeight="1">
      <c r="B181" s="194"/>
      <c r="C181" s="195"/>
      <c r="D181" s="195"/>
      <c r="E181" s="196" t="s">
        <v>23</v>
      </c>
      <c r="F181" s="405" t="s">
        <v>452</v>
      </c>
      <c r="G181" s="406"/>
      <c r="H181" s="406"/>
      <c r="I181" s="406"/>
      <c r="J181" s="195"/>
      <c r="K181" s="197">
        <v>26.85</v>
      </c>
      <c r="L181" s="195"/>
      <c r="M181" s="195"/>
      <c r="N181" s="195"/>
      <c r="O181" s="195"/>
      <c r="P181" s="195"/>
      <c r="Q181" s="195"/>
      <c r="R181" s="198"/>
      <c r="T181" s="199"/>
      <c r="U181" s="195"/>
      <c r="V181" s="195"/>
      <c r="W181" s="195"/>
      <c r="X181" s="195"/>
      <c r="Y181" s="195"/>
      <c r="Z181" s="195"/>
      <c r="AA181" s="200"/>
      <c r="AT181" s="201" t="s">
        <v>190</v>
      </c>
      <c r="AU181" s="201" t="s">
        <v>92</v>
      </c>
      <c r="AV181" s="12" t="s">
        <v>92</v>
      </c>
      <c r="AW181" s="12" t="s">
        <v>38</v>
      </c>
      <c r="AX181" s="12" t="s">
        <v>25</v>
      </c>
      <c r="AY181" s="201" t="s">
        <v>182</v>
      </c>
    </row>
    <row r="182" spans="2:65" s="1" customFormat="1" ht="31.5" customHeight="1">
      <c r="B182" s="39"/>
      <c r="C182" s="210" t="s">
        <v>284</v>
      </c>
      <c r="D182" s="210" t="s">
        <v>301</v>
      </c>
      <c r="E182" s="211" t="s">
        <v>453</v>
      </c>
      <c r="F182" s="409" t="s">
        <v>454</v>
      </c>
      <c r="G182" s="409"/>
      <c r="H182" s="409"/>
      <c r="I182" s="409"/>
      <c r="J182" s="212" t="s">
        <v>186</v>
      </c>
      <c r="K182" s="213">
        <v>27.387</v>
      </c>
      <c r="L182" s="410">
        <v>0</v>
      </c>
      <c r="M182" s="411"/>
      <c r="N182" s="412">
        <f>ROUND(L182*K182,2)</f>
        <v>0</v>
      </c>
      <c r="O182" s="391"/>
      <c r="P182" s="391"/>
      <c r="Q182" s="391"/>
      <c r="R182" s="41"/>
      <c r="T182" s="183" t="s">
        <v>23</v>
      </c>
      <c r="U182" s="48" t="s">
        <v>46</v>
      </c>
      <c r="V182" s="40"/>
      <c r="W182" s="184">
        <f>V182*K182</f>
        <v>0</v>
      </c>
      <c r="X182" s="184">
        <v>2.0999999999999999E-3</v>
      </c>
      <c r="Y182" s="184">
        <f>X182*K182</f>
        <v>5.75127E-2</v>
      </c>
      <c r="Z182" s="184">
        <v>0</v>
      </c>
      <c r="AA182" s="185">
        <f>Z182*K182</f>
        <v>0</v>
      </c>
      <c r="AR182" s="22" t="s">
        <v>238</v>
      </c>
      <c r="AT182" s="22" t="s">
        <v>301</v>
      </c>
      <c r="AU182" s="22" t="s">
        <v>92</v>
      </c>
      <c r="AY182" s="22" t="s">
        <v>182</v>
      </c>
      <c r="BE182" s="122">
        <f>IF(U182="základní",N182,0)</f>
        <v>0</v>
      </c>
      <c r="BF182" s="122">
        <f>IF(U182="snížená",N182,0)</f>
        <v>0</v>
      </c>
      <c r="BG182" s="122">
        <f>IF(U182="zákl. přenesená",N182,0)</f>
        <v>0</v>
      </c>
      <c r="BH182" s="122">
        <f>IF(U182="sníž. přenesená",N182,0)</f>
        <v>0</v>
      </c>
      <c r="BI182" s="122">
        <f>IF(U182="nulová",N182,0)</f>
        <v>0</v>
      </c>
      <c r="BJ182" s="22" t="s">
        <v>25</v>
      </c>
      <c r="BK182" s="122">
        <f>ROUND(L182*K182,2)</f>
        <v>0</v>
      </c>
      <c r="BL182" s="22" t="s">
        <v>187</v>
      </c>
      <c r="BM182" s="22" t="s">
        <v>455</v>
      </c>
    </row>
    <row r="183" spans="2:65" s="1" customFormat="1" ht="31.5" customHeight="1">
      <c r="B183" s="39"/>
      <c r="C183" s="179" t="s">
        <v>288</v>
      </c>
      <c r="D183" s="179" t="s">
        <v>183</v>
      </c>
      <c r="E183" s="180" t="s">
        <v>456</v>
      </c>
      <c r="F183" s="388" t="s">
        <v>457</v>
      </c>
      <c r="G183" s="388"/>
      <c r="H183" s="388"/>
      <c r="I183" s="388"/>
      <c r="J183" s="181" t="s">
        <v>203</v>
      </c>
      <c r="K183" s="182">
        <v>4.54</v>
      </c>
      <c r="L183" s="389">
        <v>0</v>
      </c>
      <c r="M183" s="390"/>
      <c r="N183" s="391">
        <f>ROUND(L183*K183,2)</f>
        <v>0</v>
      </c>
      <c r="O183" s="391"/>
      <c r="P183" s="391"/>
      <c r="Q183" s="391"/>
      <c r="R183" s="41"/>
      <c r="T183" s="183" t="s">
        <v>23</v>
      </c>
      <c r="U183" s="48" t="s">
        <v>46</v>
      </c>
      <c r="V183" s="40"/>
      <c r="W183" s="184">
        <f>V183*K183</f>
        <v>0</v>
      </c>
      <c r="X183" s="184">
        <v>3.31E-3</v>
      </c>
      <c r="Y183" s="184">
        <f>X183*K183</f>
        <v>1.50274E-2</v>
      </c>
      <c r="Z183" s="184">
        <v>0</v>
      </c>
      <c r="AA183" s="185">
        <f>Z183*K183</f>
        <v>0</v>
      </c>
      <c r="AR183" s="22" t="s">
        <v>187</v>
      </c>
      <c r="AT183" s="22" t="s">
        <v>183</v>
      </c>
      <c r="AU183" s="22" t="s">
        <v>92</v>
      </c>
      <c r="AY183" s="22" t="s">
        <v>182</v>
      </c>
      <c r="BE183" s="122">
        <f>IF(U183="základní",N183,0)</f>
        <v>0</v>
      </c>
      <c r="BF183" s="122">
        <f>IF(U183="snížená",N183,0)</f>
        <v>0</v>
      </c>
      <c r="BG183" s="122">
        <f>IF(U183="zákl. přenesená",N183,0)</f>
        <v>0</v>
      </c>
      <c r="BH183" s="122">
        <f>IF(U183="sníž. přenesená",N183,0)</f>
        <v>0</v>
      </c>
      <c r="BI183" s="122">
        <f>IF(U183="nulová",N183,0)</f>
        <v>0</v>
      </c>
      <c r="BJ183" s="22" t="s">
        <v>25</v>
      </c>
      <c r="BK183" s="122">
        <f>ROUND(L183*K183,2)</f>
        <v>0</v>
      </c>
      <c r="BL183" s="22" t="s">
        <v>187</v>
      </c>
      <c r="BM183" s="22" t="s">
        <v>458</v>
      </c>
    </row>
    <row r="184" spans="2:65" s="11" customFormat="1" ht="22.5" customHeight="1">
      <c r="B184" s="186"/>
      <c r="C184" s="187"/>
      <c r="D184" s="187"/>
      <c r="E184" s="188" t="s">
        <v>23</v>
      </c>
      <c r="F184" s="392" t="s">
        <v>459</v>
      </c>
      <c r="G184" s="393"/>
      <c r="H184" s="393"/>
      <c r="I184" s="393"/>
      <c r="J184" s="187"/>
      <c r="K184" s="189" t="s">
        <v>23</v>
      </c>
      <c r="L184" s="187"/>
      <c r="M184" s="187"/>
      <c r="N184" s="187"/>
      <c r="O184" s="187"/>
      <c r="P184" s="187"/>
      <c r="Q184" s="187"/>
      <c r="R184" s="190"/>
      <c r="T184" s="191"/>
      <c r="U184" s="187"/>
      <c r="V184" s="187"/>
      <c r="W184" s="187"/>
      <c r="X184" s="187"/>
      <c r="Y184" s="187"/>
      <c r="Z184" s="187"/>
      <c r="AA184" s="192"/>
      <c r="AT184" s="193" t="s">
        <v>190</v>
      </c>
      <c r="AU184" s="193" t="s">
        <v>92</v>
      </c>
      <c r="AV184" s="11" t="s">
        <v>25</v>
      </c>
      <c r="AW184" s="11" t="s">
        <v>38</v>
      </c>
      <c r="AX184" s="11" t="s">
        <v>81</v>
      </c>
      <c r="AY184" s="193" t="s">
        <v>182</v>
      </c>
    </row>
    <row r="185" spans="2:65" s="12" customFormat="1" ht="22.5" customHeight="1">
      <c r="B185" s="194"/>
      <c r="C185" s="195"/>
      <c r="D185" s="195"/>
      <c r="E185" s="196" t="s">
        <v>23</v>
      </c>
      <c r="F185" s="399" t="s">
        <v>216</v>
      </c>
      <c r="G185" s="400"/>
      <c r="H185" s="400"/>
      <c r="I185" s="400"/>
      <c r="J185" s="195"/>
      <c r="K185" s="197">
        <v>4.54</v>
      </c>
      <c r="L185" s="195"/>
      <c r="M185" s="195"/>
      <c r="N185" s="195"/>
      <c r="O185" s="195"/>
      <c r="P185" s="195"/>
      <c r="Q185" s="195"/>
      <c r="R185" s="198"/>
      <c r="T185" s="199"/>
      <c r="U185" s="195"/>
      <c r="V185" s="195"/>
      <c r="W185" s="195"/>
      <c r="X185" s="195"/>
      <c r="Y185" s="195"/>
      <c r="Z185" s="195"/>
      <c r="AA185" s="200"/>
      <c r="AT185" s="201" t="s">
        <v>190</v>
      </c>
      <c r="AU185" s="201" t="s">
        <v>92</v>
      </c>
      <c r="AV185" s="12" t="s">
        <v>92</v>
      </c>
      <c r="AW185" s="12" t="s">
        <v>38</v>
      </c>
      <c r="AX185" s="12" t="s">
        <v>25</v>
      </c>
      <c r="AY185" s="201" t="s">
        <v>182</v>
      </c>
    </row>
    <row r="186" spans="2:65" s="1" customFormat="1" ht="31.5" customHeight="1">
      <c r="B186" s="39"/>
      <c r="C186" s="210" t="s">
        <v>293</v>
      </c>
      <c r="D186" s="210" t="s">
        <v>301</v>
      </c>
      <c r="E186" s="211" t="s">
        <v>460</v>
      </c>
      <c r="F186" s="409" t="s">
        <v>461</v>
      </c>
      <c r="G186" s="409"/>
      <c r="H186" s="409"/>
      <c r="I186" s="409"/>
      <c r="J186" s="212" t="s">
        <v>186</v>
      </c>
      <c r="K186" s="213">
        <v>1.41</v>
      </c>
      <c r="L186" s="410">
        <v>0</v>
      </c>
      <c r="M186" s="411"/>
      <c r="N186" s="412">
        <f>ROUND(L186*K186,2)</f>
        <v>0</v>
      </c>
      <c r="O186" s="391"/>
      <c r="P186" s="391"/>
      <c r="Q186" s="391"/>
      <c r="R186" s="41"/>
      <c r="T186" s="183" t="s">
        <v>23</v>
      </c>
      <c r="U186" s="48" t="s">
        <v>46</v>
      </c>
      <c r="V186" s="40"/>
      <c r="W186" s="184">
        <f>V186*K186</f>
        <v>0</v>
      </c>
      <c r="X186" s="184">
        <v>4.4999999999999999E-4</v>
      </c>
      <c r="Y186" s="184">
        <f>X186*K186</f>
        <v>6.3449999999999997E-4</v>
      </c>
      <c r="Z186" s="184">
        <v>0</v>
      </c>
      <c r="AA186" s="185">
        <f>Z186*K186</f>
        <v>0</v>
      </c>
      <c r="AR186" s="22" t="s">
        <v>238</v>
      </c>
      <c r="AT186" s="22" t="s">
        <v>301</v>
      </c>
      <c r="AU186" s="22" t="s">
        <v>92</v>
      </c>
      <c r="AY186" s="22" t="s">
        <v>182</v>
      </c>
      <c r="BE186" s="122">
        <f>IF(U186="základní",N186,0)</f>
        <v>0</v>
      </c>
      <c r="BF186" s="122">
        <f>IF(U186="snížená",N186,0)</f>
        <v>0</v>
      </c>
      <c r="BG186" s="122">
        <f>IF(U186="zákl. přenesená",N186,0)</f>
        <v>0</v>
      </c>
      <c r="BH186" s="122">
        <f>IF(U186="sníž. přenesená",N186,0)</f>
        <v>0</v>
      </c>
      <c r="BI186" s="122">
        <f>IF(U186="nulová",N186,0)</f>
        <v>0</v>
      </c>
      <c r="BJ186" s="22" t="s">
        <v>25</v>
      </c>
      <c r="BK186" s="122">
        <f>ROUND(L186*K186,2)</f>
        <v>0</v>
      </c>
      <c r="BL186" s="22" t="s">
        <v>187</v>
      </c>
      <c r="BM186" s="22" t="s">
        <v>462</v>
      </c>
    </row>
    <row r="187" spans="2:65" s="1" customFormat="1" ht="31.5" customHeight="1">
      <c r="B187" s="39"/>
      <c r="C187" s="179" t="s">
        <v>10</v>
      </c>
      <c r="D187" s="179" t="s">
        <v>183</v>
      </c>
      <c r="E187" s="180" t="s">
        <v>463</v>
      </c>
      <c r="F187" s="388" t="s">
        <v>464</v>
      </c>
      <c r="G187" s="388"/>
      <c r="H187" s="388"/>
      <c r="I187" s="388"/>
      <c r="J187" s="181" t="s">
        <v>186</v>
      </c>
      <c r="K187" s="182">
        <v>42.46</v>
      </c>
      <c r="L187" s="389">
        <v>0</v>
      </c>
      <c r="M187" s="390"/>
      <c r="N187" s="391">
        <f>ROUND(L187*K187,2)</f>
        <v>0</v>
      </c>
      <c r="O187" s="391"/>
      <c r="P187" s="391"/>
      <c r="Q187" s="391"/>
      <c r="R187" s="41"/>
      <c r="T187" s="183" t="s">
        <v>23</v>
      </c>
      <c r="U187" s="48" t="s">
        <v>46</v>
      </c>
      <c r="V187" s="40"/>
      <c r="W187" s="184">
        <f>V187*K187</f>
        <v>0</v>
      </c>
      <c r="X187" s="184">
        <v>3.0000000000000001E-3</v>
      </c>
      <c r="Y187" s="184">
        <f>X187*K187</f>
        <v>0.12737999999999999</v>
      </c>
      <c r="Z187" s="184">
        <v>0</v>
      </c>
      <c r="AA187" s="185">
        <f>Z187*K187</f>
        <v>0</v>
      </c>
      <c r="AR187" s="22" t="s">
        <v>187</v>
      </c>
      <c r="AT187" s="22" t="s">
        <v>183</v>
      </c>
      <c r="AU187" s="22" t="s">
        <v>92</v>
      </c>
      <c r="AY187" s="22" t="s">
        <v>182</v>
      </c>
      <c r="BE187" s="122">
        <f>IF(U187="základní",N187,0)</f>
        <v>0</v>
      </c>
      <c r="BF187" s="122">
        <f>IF(U187="snížená",N187,0)</f>
        <v>0</v>
      </c>
      <c r="BG187" s="122">
        <f>IF(U187="zákl. přenesená",N187,0)</f>
        <v>0</v>
      </c>
      <c r="BH187" s="122">
        <f>IF(U187="sníž. přenesená",N187,0)</f>
        <v>0</v>
      </c>
      <c r="BI187" s="122">
        <f>IF(U187="nulová",N187,0)</f>
        <v>0</v>
      </c>
      <c r="BJ187" s="22" t="s">
        <v>25</v>
      </c>
      <c r="BK187" s="122">
        <f>ROUND(L187*K187,2)</f>
        <v>0</v>
      </c>
      <c r="BL187" s="22" t="s">
        <v>187</v>
      </c>
      <c r="BM187" s="22" t="s">
        <v>465</v>
      </c>
    </row>
    <row r="188" spans="2:65" s="11" customFormat="1" ht="22.5" customHeight="1">
      <c r="B188" s="186"/>
      <c r="C188" s="187"/>
      <c r="D188" s="187"/>
      <c r="E188" s="188" t="s">
        <v>23</v>
      </c>
      <c r="F188" s="392" t="s">
        <v>466</v>
      </c>
      <c r="G188" s="393"/>
      <c r="H188" s="393"/>
      <c r="I188" s="393"/>
      <c r="J188" s="187"/>
      <c r="K188" s="189" t="s">
        <v>23</v>
      </c>
      <c r="L188" s="187"/>
      <c r="M188" s="187"/>
      <c r="N188" s="187"/>
      <c r="O188" s="187"/>
      <c r="P188" s="187"/>
      <c r="Q188" s="187"/>
      <c r="R188" s="190"/>
      <c r="T188" s="191"/>
      <c r="U188" s="187"/>
      <c r="V188" s="187"/>
      <c r="W188" s="187"/>
      <c r="X188" s="187"/>
      <c r="Y188" s="187"/>
      <c r="Z188" s="187"/>
      <c r="AA188" s="192"/>
      <c r="AT188" s="193" t="s">
        <v>190</v>
      </c>
      <c r="AU188" s="193" t="s">
        <v>92</v>
      </c>
      <c r="AV188" s="11" t="s">
        <v>25</v>
      </c>
      <c r="AW188" s="11" t="s">
        <v>38</v>
      </c>
      <c r="AX188" s="11" t="s">
        <v>81</v>
      </c>
      <c r="AY188" s="193" t="s">
        <v>182</v>
      </c>
    </row>
    <row r="189" spans="2:65" s="12" customFormat="1" ht="22.5" customHeight="1">
      <c r="B189" s="194"/>
      <c r="C189" s="195"/>
      <c r="D189" s="195"/>
      <c r="E189" s="196" t="s">
        <v>23</v>
      </c>
      <c r="F189" s="399" t="s">
        <v>467</v>
      </c>
      <c r="G189" s="400"/>
      <c r="H189" s="400"/>
      <c r="I189" s="400"/>
      <c r="J189" s="195"/>
      <c r="K189" s="197">
        <v>14.2</v>
      </c>
      <c r="L189" s="195"/>
      <c r="M189" s="195"/>
      <c r="N189" s="195"/>
      <c r="O189" s="195"/>
      <c r="P189" s="195"/>
      <c r="Q189" s="195"/>
      <c r="R189" s="198"/>
      <c r="T189" s="199"/>
      <c r="U189" s="195"/>
      <c r="V189" s="195"/>
      <c r="W189" s="195"/>
      <c r="X189" s="195"/>
      <c r="Y189" s="195"/>
      <c r="Z189" s="195"/>
      <c r="AA189" s="200"/>
      <c r="AT189" s="201" t="s">
        <v>190</v>
      </c>
      <c r="AU189" s="201" t="s">
        <v>92</v>
      </c>
      <c r="AV189" s="12" t="s">
        <v>92</v>
      </c>
      <c r="AW189" s="12" t="s">
        <v>38</v>
      </c>
      <c r="AX189" s="12" t="s">
        <v>81</v>
      </c>
      <c r="AY189" s="201" t="s">
        <v>182</v>
      </c>
    </row>
    <row r="190" spans="2:65" s="11" customFormat="1" ht="22.5" customHeight="1">
      <c r="B190" s="186"/>
      <c r="C190" s="187"/>
      <c r="D190" s="187"/>
      <c r="E190" s="188" t="s">
        <v>23</v>
      </c>
      <c r="F190" s="403" t="s">
        <v>468</v>
      </c>
      <c r="G190" s="404"/>
      <c r="H190" s="404"/>
      <c r="I190" s="404"/>
      <c r="J190" s="187"/>
      <c r="K190" s="189" t="s">
        <v>23</v>
      </c>
      <c r="L190" s="187"/>
      <c r="M190" s="187"/>
      <c r="N190" s="187"/>
      <c r="O190" s="187"/>
      <c r="P190" s="187"/>
      <c r="Q190" s="187"/>
      <c r="R190" s="190"/>
      <c r="T190" s="191"/>
      <c r="U190" s="187"/>
      <c r="V190" s="187"/>
      <c r="W190" s="187"/>
      <c r="X190" s="187"/>
      <c r="Y190" s="187"/>
      <c r="Z190" s="187"/>
      <c r="AA190" s="192"/>
      <c r="AT190" s="193" t="s">
        <v>190</v>
      </c>
      <c r="AU190" s="193" t="s">
        <v>92</v>
      </c>
      <c r="AV190" s="11" t="s">
        <v>25</v>
      </c>
      <c r="AW190" s="11" t="s">
        <v>38</v>
      </c>
      <c r="AX190" s="11" t="s">
        <v>81</v>
      </c>
      <c r="AY190" s="193" t="s">
        <v>182</v>
      </c>
    </row>
    <row r="191" spans="2:65" s="12" customFormat="1" ht="22.5" customHeight="1">
      <c r="B191" s="194"/>
      <c r="C191" s="195"/>
      <c r="D191" s="195"/>
      <c r="E191" s="196" t="s">
        <v>23</v>
      </c>
      <c r="F191" s="399" t="s">
        <v>469</v>
      </c>
      <c r="G191" s="400"/>
      <c r="H191" s="400"/>
      <c r="I191" s="400"/>
      <c r="J191" s="195"/>
      <c r="K191" s="197">
        <v>28.26</v>
      </c>
      <c r="L191" s="195"/>
      <c r="M191" s="195"/>
      <c r="N191" s="195"/>
      <c r="O191" s="195"/>
      <c r="P191" s="195"/>
      <c r="Q191" s="195"/>
      <c r="R191" s="198"/>
      <c r="T191" s="199"/>
      <c r="U191" s="195"/>
      <c r="V191" s="195"/>
      <c r="W191" s="195"/>
      <c r="X191" s="195"/>
      <c r="Y191" s="195"/>
      <c r="Z191" s="195"/>
      <c r="AA191" s="200"/>
      <c r="AT191" s="201" t="s">
        <v>190</v>
      </c>
      <c r="AU191" s="201" t="s">
        <v>92</v>
      </c>
      <c r="AV191" s="12" t="s">
        <v>92</v>
      </c>
      <c r="AW191" s="12" t="s">
        <v>38</v>
      </c>
      <c r="AX191" s="12" t="s">
        <v>81</v>
      </c>
      <c r="AY191" s="201" t="s">
        <v>182</v>
      </c>
    </row>
    <row r="192" spans="2:65" s="13" customFormat="1" ht="22.5" customHeight="1">
      <c r="B192" s="202"/>
      <c r="C192" s="203"/>
      <c r="D192" s="203"/>
      <c r="E192" s="204" t="s">
        <v>23</v>
      </c>
      <c r="F192" s="401" t="s">
        <v>193</v>
      </c>
      <c r="G192" s="402"/>
      <c r="H192" s="402"/>
      <c r="I192" s="402"/>
      <c r="J192" s="203"/>
      <c r="K192" s="205">
        <v>42.46</v>
      </c>
      <c r="L192" s="203"/>
      <c r="M192" s="203"/>
      <c r="N192" s="203"/>
      <c r="O192" s="203"/>
      <c r="P192" s="203"/>
      <c r="Q192" s="203"/>
      <c r="R192" s="206"/>
      <c r="T192" s="207"/>
      <c r="U192" s="203"/>
      <c r="V192" s="203"/>
      <c r="W192" s="203"/>
      <c r="X192" s="203"/>
      <c r="Y192" s="203"/>
      <c r="Z192" s="203"/>
      <c r="AA192" s="208"/>
      <c r="AT192" s="209" t="s">
        <v>190</v>
      </c>
      <c r="AU192" s="209" t="s">
        <v>92</v>
      </c>
      <c r="AV192" s="13" t="s">
        <v>187</v>
      </c>
      <c r="AW192" s="13" t="s">
        <v>38</v>
      </c>
      <c r="AX192" s="13" t="s">
        <v>25</v>
      </c>
      <c r="AY192" s="209" t="s">
        <v>182</v>
      </c>
    </row>
    <row r="193" spans="2:65" s="1" customFormat="1" ht="31.5" customHeight="1">
      <c r="B193" s="39"/>
      <c r="C193" s="179" t="s">
        <v>300</v>
      </c>
      <c r="D193" s="179" t="s">
        <v>183</v>
      </c>
      <c r="E193" s="180" t="s">
        <v>470</v>
      </c>
      <c r="F193" s="388" t="s">
        <v>471</v>
      </c>
      <c r="G193" s="388"/>
      <c r="H193" s="388"/>
      <c r="I193" s="388"/>
      <c r="J193" s="181" t="s">
        <v>186</v>
      </c>
      <c r="K193" s="182">
        <v>545</v>
      </c>
      <c r="L193" s="389">
        <v>0</v>
      </c>
      <c r="M193" s="390"/>
      <c r="N193" s="391">
        <f>ROUND(L193*K193,2)</f>
        <v>0</v>
      </c>
      <c r="O193" s="391"/>
      <c r="P193" s="391"/>
      <c r="Q193" s="391"/>
      <c r="R193" s="41"/>
      <c r="T193" s="183" t="s">
        <v>23</v>
      </c>
      <c r="U193" s="48" t="s">
        <v>46</v>
      </c>
      <c r="V193" s="40"/>
      <c r="W193" s="184">
        <f>V193*K193</f>
        <v>0</v>
      </c>
      <c r="X193" s="184">
        <v>2.5999999999999998E-4</v>
      </c>
      <c r="Y193" s="184">
        <f>X193*K193</f>
        <v>0.14169999999999999</v>
      </c>
      <c r="Z193" s="184">
        <v>0</v>
      </c>
      <c r="AA193" s="185">
        <f>Z193*K193</f>
        <v>0</v>
      </c>
      <c r="AR193" s="22" t="s">
        <v>187</v>
      </c>
      <c r="AT193" s="22" t="s">
        <v>183</v>
      </c>
      <c r="AU193" s="22" t="s">
        <v>92</v>
      </c>
      <c r="AY193" s="22" t="s">
        <v>182</v>
      </c>
      <c r="BE193" s="122">
        <f>IF(U193="základní",N193,0)</f>
        <v>0</v>
      </c>
      <c r="BF193" s="122">
        <f>IF(U193="snížená",N193,0)</f>
        <v>0</v>
      </c>
      <c r="BG193" s="122">
        <f>IF(U193="zákl. přenesená",N193,0)</f>
        <v>0</v>
      </c>
      <c r="BH193" s="122">
        <f>IF(U193="sníž. přenesená",N193,0)</f>
        <v>0</v>
      </c>
      <c r="BI193" s="122">
        <f>IF(U193="nulová",N193,0)</f>
        <v>0</v>
      </c>
      <c r="BJ193" s="22" t="s">
        <v>25</v>
      </c>
      <c r="BK193" s="122">
        <f>ROUND(L193*K193,2)</f>
        <v>0</v>
      </c>
      <c r="BL193" s="22" t="s">
        <v>187</v>
      </c>
      <c r="BM193" s="22" t="s">
        <v>472</v>
      </c>
    </row>
    <row r="194" spans="2:65" s="11" customFormat="1" ht="31.5" customHeight="1">
      <c r="B194" s="186"/>
      <c r="C194" s="187"/>
      <c r="D194" s="187"/>
      <c r="E194" s="188" t="s">
        <v>23</v>
      </c>
      <c r="F194" s="392" t="s">
        <v>473</v>
      </c>
      <c r="G194" s="393"/>
      <c r="H194" s="393"/>
      <c r="I194" s="393"/>
      <c r="J194" s="187"/>
      <c r="K194" s="189" t="s">
        <v>23</v>
      </c>
      <c r="L194" s="187"/>
      <c r="M194" s="187"/>
      <c r="N194" s="187"/>
      <c r="O194" s="187"/>
      <c r="P194" s="187"/>
      <c r="Q194" s="187"/>
      <c r="R194" s="190"/>
      <c r="T194" s="191"/>
      <c r="U194" s="187"/>
      <c r="V194" s="187"/>
      <c r="W194" s="187"/>
      <c r="X194" s="187"/>
      <c r="Y194" s="187"/>
      <c r="Z194" s="187"/>
      <c r="AA194" s="192"/>
      <c r="AT194" s="193" t="s">
        <v>190</v>
      </c>
      <c r="AU194" s="193" t="s">
        <v>92</v>
      </c>
      <c r="AV194" s="11" t="s">
        <v>25</v>
      </c>
      <c r="AW194" s="11" t="s">
        <v>38</v>
      </c>
      <c r="AX194" s="11" t="s">
        <v>81</v>
      </c>
      <c r="AY194" s="193" t="s">
        <v>182</v>
      </c>
    </row>
    <row r="195" spans="2:65" s="12" customFormat="1" ht="22.5" customHeight="1">
      <c r="B195" s="194"/>
      <c r="C195" s="195"/>
      <c r="D195" s="195"/>
      <c r="E195" s="196" t="s">
        <v>23</v>
      </c>
      <c r="F195" s="399" t="s">
        <v>474</v>
      </c>
      <c r="G195" s="400"/>
      <c r="H195" s="400"/>
      <c r="I195" s="400"/>
      <c r="J195" s="195"/>
      <c r="K195" s="197">
        <v>545</v>
      </c>
      <c r="L195" s="195"/>
      <c r="M195" s="195"/>
      <c r="N195" s="195"/>
      <c r="O195" s="195"/>
      <c r="P195" s="195"/>
      <c r="Q195" s="195"/>
      <c r="R195" s="198"/>
      <c r="T195" s="199"/>
      <c r="U195" s="195"/>
      <c r="V195" s="195"/>
      <c r="W195" s="195"/>
      <c r="X195" s="195"/>
      <c r="Y195" s="195"/>
      <c r="Z195" s="195"/>
      <c r="AA195" s="200"/>
      <c r="AT195" s="201" t="s">
        <v>190</v>
      </c>
      <c r="AU195" s="201" t="s">
        <v>92</v>
      </c>
      <c r="AV195" s="12" t="s">
        <v>92</v>
      </c>
      <c r="AW195" s="12" t="s">
        <v>38</v>
      </c>
      <c r="AX195" s="12" t="s">
        <v>25</v>
      </c>
      <c r="AY195" s="201" t="s">
        <v>182</v>
      </c>
    </row>
    <row r="196" spans="2:65" s="1" customFormat="1" ht="31.5" customHeight="1">
      <c r="B196" s="39"/>
      <c r="C196" s="179" t="s">
        <v>306</v>
      </c>
      <c r="D196" s="179" t="s">
        <v>183</v>
      </c>
      <c r="E196" s="180" t="s">
        <v>475</v>
      </c>
      <c r="F196" s="388" t="s">
        <v>476</v>
      </c>
      <c r="G196" s="388"/>
      <c r="H196" s="388"/>
      <c r="I196" s="388"/>
      <c r="J196" s="181" t="s">
        <v>186</v>
      </c>
      <c r="K196" s="182">
        <v>41.593000000000004</v>
      </c>
      <c r="L196" s="389">
        <v>0</v>
      </c>
      <c r="M196" s="390"/>
      <c r="N196" s="391">
        <f>ROUND(L196*K196,2)</f>
        <v>0</v>
      </c>
      <c r="O196" s="391"/>
      <c r="P196" s="391"/>
      <c r="Q196" s="391"/>
      <c r="R196" s="41"/>
      <c r="T196" s="183" t="s">
        <v>23</v>
      </c>
      <c r="U196" s="48" t="s">
        <v>46</v>
      </c>
      <c r="V196" s="40"/>
      <c r="W196" s="184">
        <f>V196*K196</f>
        <v>0</v>
      </c>
      <c r="X196" s="184">
        <v>2.7300000000000001E-2</v>
      </c>
      <c r="Y196" s="184">
        <f>X196*K196</f>
        <v>1.1354889000000001</v>
      </c>
      <c r="Z196" s="184">
        <v>0</v>
      </c>
      <c r="AA196" s="185">
        <f>Z196*K196</f>
        <v>0</v>
      </c>
      <c r="AR196" s="22" t="s">
        <v>187</v>
      </c>
      <c r="AT196" s="22" t="s">
        <v>183</v>
      </c>
      <c r="AU196" s="22" t="s">
        <v>92</v>
      </c>
      <c r="AY196" s="22" t="s">
        <v>182</v>
      </c>
      <c r="BE196" s="122">
        <f>IF(U196="základní",N196,0)</f>
        <v>0</v>
      </c>
      <c r="BF196" s="122">
        <f>IF(U196="snížená",N196,0)</f>
        <v>0</v>
      </c>
      <c r="BG196" s="122">
        <f>IF(U196="zákl. přenesená",N196,0)</f>
        <v>0</v>
      </c>
      <c r="BH196" s="122">
        <f>IF(U196="sníž. přenesená",N196,0)</f>
        <v>0</v>
      </c>
      <c r="BI196" s="122">
        <f>IF(U196="nulová",N196,0)</f>
        <v>0</v>
      </c>
      <c r="BJ196" s="22" t="s">
        <v>25</v>
      </c>
      <c r="BK196" s="122">
        <f>ROUND(L196*K196,2)</f>
        <v>0</v>
      </c>
      <c r="BL196" s="22" t="s">
        <v>187</v>
      </c>
      <c r="BM196" s="22" t="s">
        <v>477</v>
      </c>
    </row>
    <row r="197" spans="2:65" s="11" customFormat="1" ht="31.5" customHeight="1">
      <c r="B197" s="186"/>
      <c r="C197" s="187"/>
      <c r="D197" s="187"/>
      <c r="E197" s="188" t="s">
        <v>23</v>
      </c>
      <c r="F197" s="392" t="s">
        <v>478</v>
      </c>
      <c r="G197" s="393"/>
      <c r="H197" s="393"/>
      <c r="I197" s="393"/>
      <c r="J197" s="187"/>
      <c r="K197" s="189" t="s">
        <v>23</v>
      </c>
      <c r="L197" s="187"/>
      <c r="M197" s="187"/>
      <c r="N197" s="187"/>
      <c r="O197" s="187"/>
      <c r="P197" s="187"/>
      <c r="Q197" s="187"/>
      <c r="R197" s="190"/>
      <c r="T197" s="191"/>
      <c r="U197" s="187"/>
      <c r="V197" s="187"/>
      <c r="W197" s="187"/>
      <c r="X197" s="187"/>
      <c r="Y197" s="187"/>
      <c r="Z197" s="187"/>
      <c r="AA197" s="192"/>
      <c r="AT197" s="193" t="s">
        <v>190</v>
      </c>
      <c r="AU197" s="193" t="s">
        <v>92</v>
      </c>
      <c r="AV197" s="11" t="s">
        <v>25</v>
      </c>
      <c r="AW197" s="11" t="s">
        <v>38</v>
      </c>
      <c r="AX197" s="11" t="s">
        <v>81</v>
      </c>
      <c r="AY197" s="193" t="s">
        <v>182</v>
      </c>
    </row>
    <row r="198" spans="2:65" s="12" customFormat="1" ht="22.5" customHeight="1">
      <c r="B198" s="194"/>
      <c r="C198" s="195"/>
      <c r="D198" s="195"/>
      <c r="E198" s="196" t="s">
        <v>23</v>
      </c>
      <c r="F198" s="399" t="s">
        <v>479</v>
      </c>
      <c r="G198" s="400"/>
      <c r="H198" s="400"/>
      <c r="I198" s="400"/>
      <c r="J198" s="195"/>
      <c r="K198" s="197">
        <v>41.593000000000004</v>
      </c>
      <c r="L198" s="195"/>
      <c r="M198" s="195"/>
      <c r="N198" s="195"/>
      <c r="O198" s="195"/>
      <c r="P198" s="195"/>
      <c r="Q198" s="195"/>
      <c r="R198" s="198"/>
      <c r="T198" s="199"/>
      <c r="U198" s="195"/>
      <c r="V198" s="195"/>
      <c r="W198" s="195"/>
      <c r="X198" s="195"/>
      <c r="Y198" s="195"/>
      <c r="Z198" s="195"/>
      <c r="AA198" s="200"/>
      <c r="AT198" s="201" t="s">
        <v>190</v>
      </c>
      <c r="AU198" s="201" t="s">
        <v>92</v>
      </c>
      <c r="AV198" s="12" t="s">
        <v>92</v>
      </c>
      <c r="AW198" s="12" t="s">
        <v>38</v>
      </c>
      <c r="AX198" s="12" t="s">
        <v>25</v>
      </c>
      <c r="AY198" s="201" t="s">
        <v>182</v>
      </c>
    </row>
    <row r="199" spans="2:65" s="1" customFormat="1" ht="31.5" customHeight="1">
      <c r="B199" s="39"/>
      <c r="C199" s="179" t="s">
        <v>310</v>
      </c>
      <c r="D199" s="179" t="s">
        <v>183</v>
      </c>
      <c r="E199" s="180" t="s">
        <v>480</v>
      </c>
      <c r="F199" s="388" t="s">
        <v>481</v>
      </c>
      <c r="G199" s="388"/>
      <c r="H199" s="388"/>
      <c r="I199" s="388"/>
      <c r="J199" s="181" t="s">
        <v>186</v>
      </c>
      <c r="K199" s="182">
        <v>255</v>
      </c>
      <c r="L199" s="389">
        <v>0</v>
      </c>
      <c r="M199" s="390"/>
      <c r="N199" s="391">
        <f>ROUND(L199*K199,2)</f>
        <v>0</v>
      </c>
      <c r="O199" s="391"/>
      <c r="P199" s="391"/>
      <c r="Q199" s="391"/>
      <c r="R199" s="41"/>
      <c r="T199" s="183" t="s">
        <v>23</v>
      </c>
      <c r="U199" s="48" t="s">
        <v>46</v>
      </c>
      <c r="V199" s="40"/>
      <c r="W199" s="184">
        <f>V199*K199</f>
        <v>0</v>
      </c>
      <c r="X199" s="184">
        <v>5.4599999999999996E-3</v>
      </c>
      <c r="Y199" s="184">
        <f>X199*K199</f>
        <v>1.3922999999999999</v>
      </c>
      <c r="Z199" s="184">
        <v>0</v>
      </c>
      <c r="AA199" s="185">
        <f>Z199*K199</f>
        <v>0</v>
      </c>
      <c r="AR199" s="22" t="s">
        <v>187</v>
      </c>
      <c r="AT199" s="22" t="s">
        <v>183</v>
      </c>
      <c r="AU199" s="22" t="s">
        <v>92</v>
      </c>
      <c r="AY199" s="22" t="s">
        <v>182</v>
      </c>
      <c r="BE199" s="122">
        <f>IF(U199="základní",N199,0)</f>
        <v>0</v>
      </c>
      <c r="BF199" s="122">
        <f>IF(U199="snížená",N199,0)</f>
        <v>0</v>
      </c>
      <c r="BG199" s="122">
        <f>IF(U199="zákl. přenesená",N199,0)</f>
        <v>0</v>
      </c>
      <c r="BH199" s="122">
        <f>IF(U199="sníž. přenesená",N199,0)</f>
        <v>0</v>
      </c>
      <c r="BI199" s="122">
        <f>IF(U199="nulová",N199,0)</f>
        <v>0</v>
      </c>
      <c r="BJ199" s="22" t="s">
        <v>25</v>
      </c>
      <c r="BK199" s="122">
        <f>ROUND(L199*K199,2)</f>
        <v>0</v>
      </c>
      <c r="BL199" s="22" t="s">
        <v>187</v>
      </c>
      <c r="BM199" s="22" t="s">
        <v>482</v>
      </c>
    </row>
    <row r="200" spans="2:65" s="11" customFormat="1" ht="31.5" customHeight="1">
      <c r="B200" s="186"/>
      <c r="C200" s="187"/>
      <c r="D200" s="187"/>
      <c r="E200" s="188" t="s">
        <v>23</v>
      </c>
      <c r="F200" s="392" t="s">
        <v>483</v>
      </c>
      <c r="G200" s="393"/>
      <c r="H200" s="393"/>
      <c r="I200" s="393"/>
      <c r="J200" s="187"/>
      <c r="K200" s="189" t="s">
        <v>23</v>
      </c>
      <c r="L200" s="187"/>
      <c r="M200" s="187"/>
      <c r="N200" s="187"/>
      <c r="O200" s="187"/>
      <c r="P200" s="187"/>
      <c r="Q200" s="187"/>
      <c r="R200" s="190"/>
      <c r="T200" s="191"/>
      <c r="U200" s="187"/>
      <c r="V200" s="187"/>
      <c r="W200" s="187"/>
      <c r="X200" s="187"/>
      <c r="Y200" s="187"/>
      <c r="Z200" s="187"/>
      <c r="AA200" s="192"/>
      <c r="AT200" s="193" t="s">
        <v>190</v>
      </c>
      <c r="AU200" s="193" t="s">
        <v>92</v>
      </c>
      <c r="AV200" s="11" t="s">
        <v>25</v>
      </c>
      <c r="AW200" s="11" t="s">
        <v>38</v>
      </c>
      <c r="AX200" s="11" t="s">
        <v>81</v>
      </c>
      <c r="AY200" s="193" t="s">
        <v>182</v>
      </c>
    </row>
    <row r="201" spans="2:65" s="12" customFormat="1" ht="22.5" customHeight="1">
      <c r="B201" s="194"/>
      <c r="C201" s="195"/>
      <c r="D201" s="195"/>
      <c r="E201" s="196" t="s">
        <v>23</v>
      </c>
      <c r="F201" s="399" t="s">
        <v>484</v>
      </c>
      <c r="G201" s="400"/>
      <c r="H201" s="400"/>
      <c r="I201" s="400"/>
      <c r="J201" s="195"/>
      <c r="K201" s="197">
        <v>255</v>
      </c>
      <c r="L201" s="195"/>
      <c r="M201" s="195"/>
      <c r="N201" s="195"/>
      <c r="O201" s="195"/>
      <c r="P201" s="195"/>
      <c r="Q201" s="195"/>
      <c r="R201" s="198"/>
      <c r="T201" s="199"/>
      <c r="U201" s="195"/>
      <c r="V201" s="195"/>
      <c r="W201" s="195"/>
      <c r="X201" s="195"/>
      <c r="Y201" s="195"/>
      <c r="Z201" s="195"/>
      <c r="AA201" s="200"/>
      <c r="AT201" s="201" t="s">
        <v>190</v>
      </c>
      <c r="AU201" s="201" t="s">
        <v>92</v>
      </c>
      <c r="AV201" s="12" t="s">
        <v>92</v>
      </c>
      <c r="AW201" s="12" t="s">
        <v>38</v>
      </c>
      <c r="AX201" s="12" t="s">
        <v>25</v>
      </c>
      <c r="AY201" s="201" t="s">
        <v>182</v>
      </c>
    </row>
    <row r="202" spans="2:65" s="1" customFormat="1" ht="31.5" customHeight="1">
      <c r="B202" s="39"/>
      <c r="C202" s="179" t="s">
        <v>314</v>
      </c>
      <c r="D202" s="179" t="s">
        <v>183</v>
      </c>
      <c r="E202" s="180" t="s">
        <v>485</v>
      </c>
      <c r="F202" s="388" t="s">
        <v>486</v>
      </c>
      <c r="G202" s="388"/>
      <c r="H202" s="388"/>
      <c r="I202" s="388"/>
      <c r="J202" s="181" t="s">
        <v>186</v>
      </c>
      <c r="K202" s="182">
        <v>255</v>
      </c>
      <c r="L202" s="389">
        <v>0</v>
      </c>
      <c r="M202" s="390"/>
      <c r="N202" s="391">
        <f>ROUND(L202*K202,2)</f>
        <v>0</v>
      </c>
      <c r="O202" s="391"/>
      <c r="P202" s="391"/>
      <c r="Q202" s="391"/>
      <c r="R202" s="41"/>
      <c r="T202" s="183" t="s">
        <v>23</v>
      </c>
      <c r="U202" s="48" t="s">
        <v>46</v>
      </c>
      <c r="V202" s="40"/>
      <c r="W202" s="184">
        <f>V202*K202</f>
        <v>0</v>
      </c>
      <c r="X202" s="184">
        <v>2.0999999999999999E-3</v>
      </c>
      <c r="Y202" s="184">
        <f>X202*K202</f>
        <v>0.53549999999999998</v>
      </c>
      <c r="Z202" s="184">
        <v>0</v>
      </c>
      <c r="AA202" s="185">
        <f>Z202*K202</f>
        <v>0</v>
      </c>
      <c r="AR202" s="22" t="s">
        <v>187</v>
      </c>
      <c r="AT202" s="22" t="s">
        <v>183</v>
      </c>
      <c r="AU202" s="22" t="s">
        <v>92</v>
      </c>
      <c r="AY202" s="22" t="s">
        <v>182</v>
      </c>
      <c r="BE202" s="122">
        <f>IF(U202="základní",N202,0)</f>
        <v>0</v>
      </c>
      <c r="BF202" s="122">
        <f>IF(U202="snížená",N202,0)</f>
        <v>0</v>
      </c>
      <c r="BG202" s="122">
        <f>IF(U202="zákl. přenesená",N202,0)</f>
        <v>0</v>
      </c>
      <c r="BH202" s="122">
        <f>IF(U202="sníž. přenesená",N202,0)</f>
        <v>0</v>
      </c>
      <c r="BI202" s="122">
        <f>IF(U202="nulová",N202,0)</f>
        <v>0</v>
      </c>
      <c r="BJ202" s="22" t="s">
        <v>25</v>
      </c>
      <c r="BK202" s="122">
        <f>ROUND(L202*K202,2)</f>
        <v>0</v>
      </c>
      <c r="BL202" s="22" t="s">
        <v>187</v>
      </c>
      <c r="BM202" s="22" t="s">
        <v>487</v>
      </c>
    </row>
    <row r="203" spans="2:65" s="11" customFormat="1" ht="31.5" customHeight="1">
      <c r="B203" s="186"/>
      <c r="C203" s="187"/>
      <c r="D203" s="187"/>
      <c r="E203" s="188" t="s">
        <v>23</v>
      </c>
      <c r="F203" s="392" t="s">
        <v>488</v>
      </c>
      <c r="G203" s="393"/>
      <c r="H203" s="393"/>
      <c r="I203" s="393"/>
      <c r="J203" s="187"/>
      <c r="K203" s="189" t="s">
        <v>23</v>
      </c>
      <c r="L203" s="187"/>
      <c r="M203" s="187"/>
      <c r="N203" s="187"/>
      <c r="O203" s="187"/>
      <c r="P203" s="187"/>
      <c r="Q203" s="187"/>
      <c r="R203" s="190"/>
      <c r="T203" s="191"/>
      <c r="U203" s="187"/>
      <c r="V203" s="187"/>
      <c r="W203" s="187"/>
      <c r="X203" s="187"/>
      <c r="Y203" s="187"/>
      <c r="Z203" s="187"/>
      <c r="AA203" s="192"/>
      <c r="AT203" s="193" t="s">
        <v>190</v>
      </c>
      <c r="AU203" s="193" t="s">
        <v>92</v>
      </c>
      <c r="AV203" s="11" t="s">
        <v>25</v>
      </c>
      <c r="AW203" s="11" t="s">
        <v>38</v>
      </c>
      <c r="AX203" s="11" t="s">
        <v>81</v>
      </c>
      <c r="AY203" s="193" t="s">
        <v>182</v>
      </c>
    </row>
    <row r="204" spans="2:65" s="12" customFormat="1" ht="22.5" customHeight="1">
      <c r="B204" s="194"/>
      <c r="C204" s="195"/>
      <c r="D204" s="195"/>
      <c r="E204" s="196" t="s">
        <v>23</v>
      </c>
      <c r="F204" s="399" t="s">
        <v>484</v>
      </c>
      <c r="G204" s="400"/>
      <c r="H204" s="400"/>
      <c r="I204" s="400"/>
      <c r="J204" s="195"/>
      <c r="K204" s="197">
        <v>255</v>
      </c>
      <c r="L204" s="195"/>
      <c r="M204" s="195"/>
      <c r="N204" s="195"/>
      <c r="O204" s="195"/>
      <c r="P204" s="195"/>
      <c r="Q204" s="195"/>
      <c r="R204" s="198"/>
      <c r="T204" s="199"/>
      <c r="U204" s="195"/>
      <c r="V204" s="195"/>
      <c r="W204" s="195"/>
      <c r="X204" s="195"/>
      <c r="Y204" s="195"/>
      <c r="Z204" s="195"/>
      <c r="AA204" s="200"/>
      <c r="AT204" s="201" t="s">
        <v>190</v>
      </c>
      <c r="AU204" s="201" t="s">
        <v>92</v>
      </c>
      <c r="AV204" s="12" t="s">
        <v>92</v>
      </c>
      <c r="AW204" s="12" t="s">
        <v>38</v>
      </c>
      <c r="AX204" s="12" t="s">
        <v>25</v>
      </c>
      <c r="AY204" s="201" t="s">
        <v>182</v>
      </c>
    </row>
    <row r="205" spans="2:65" s="1" customFormat="1" ht="31.5" customHeight="1">
      <c r="B205" s="39"/>
      <c r="C205" s="179" t="s">
        <v>318</v>
      </c>
      <c r="D205" s="179" t="s">
        <v>183</v>
      </c>
      <c r="E205" s="180" t="s">
        <v>489</v>
      </c>
      <c r="F205" s="388" t="s">
        <v>490</v>
      </c>
      <c r="G205" s="388"/>
      <c r="H205" s="388"/>
      <c r="I205" s="388"/>
      <c r="J205" s="181" t="s">
        <v>186</v>
      </c>
      <c r="K205" s="182">
        <v>26.359000000000002</v>
      </c>
      <c r="L205" s="389">
        <v>0</v>
      </c>
      <c r="M205" s="390"/>
      <c r="N205" s="391">
        <f>ROUND(L205*K205,2)</f>
        <v>0</v>
      </c>
      <c r="O205" s="391"/>
      <c r="P205" s="391"/>
      <c r="Q205" s="391"/>
      <c r="R205" s="41"/>
      <c r="T205" s="183" t="s">
        <v>23</v>
      </c>
      <c r="U205" s="48" t="s">
        <v>46</v>
      </c>
      <c r="V205" s="40"/>
      <c r="W205" s="184">
        <f>V205*K205</f>
        <v>0</v>
      </c>
      <c r="X205" s="184">
        <v>8.2500000000000004E-3</v>
      </c>
      <c r="Y205" s="184">
        <f>X205*K205</f>
        <v>0.21746175000000004</v>
      </c>
      <c r="Z205" s="184">
        <v>0</v>
      </c>
      <c r="AA205" s="185">
        <f>Z205*K205</f>
        <v>0</v>
      </c>
      <c r="AR205" s="22" t="s">
        <v>187</v>
      </c>
      <c r="AT205" s="22" t="s">
        <v>183</v>
      </c>
      <c r="AU205" s="22" t="s">
        <v>92</v>
      </c>
      <c r="AY205" s="22" t="s">
        <v>182</v>
      </c>
      <c r="BE205" s="122">
        <f>IF(U205="základní",N205,0)</f>
        <v>0</v>
      </c>
      <c r="BF205" s="122">
        <f>IF(U205="snížená",N205,0)</f>
        <v>0</v>
      </c>
      <c r="BG205" s="122">
        <f>IF(U205="zákl. přenesená",N205,0)</f>
        <v>0</v>
      </c>
      <c r="BH205" s="122">
        <f>IF(U205="sníž. přenesená",N205,0)</f>
        <v>0</v>
      </c>
      <c r="BI205" s="122">
        <f>IF(U205="nulová",N205,0)</f>
        <v>0</v>
      </c>
      <c r="BJ205" s="22" t="s">
        <v>25</v>
      </c>
      <c r="BK205" s="122">
        <f>ROUND(L205*K205,2)</f>
        <v>0</v>
      </c>
      <c r="BL205" s="22" t="s">
        <v>187</v>
      </c>
      <c r="BM205" s="22" t="s">
        <v>491</v>
      </c>
    </row>
    <row r="206" spans="2:65" s="11" customFormat="1" ht="22.5" customHeight="1">
      <c r="B206" s="186"/>
      <c r="C206" s="187"/>
      <c r="D206" s="187"/>
      <c r="E206" s="188" t="s">
        <v>23</v>
      </c>
      <c r="F206" s="392" t="s">
        <v>492</v>
      </c>
      <c r="G206" s="393"/>
      <c r="H206" s="393"/>
      <c r="I206" s="393"/>
      <c r="J206" s="187"/>
      <c r="K206" s="189" t="s">
        <v>23</v>
      </c>
      <c r="L206" s="187"/>
      <c r="M206" s="187"/>
      <c r="N206" s="187"/>
      <c r="O206" s="187"/>
      <c r="P206" s="187"/>
      <c r="Q206" s="187"/>
      <c r="R206" s="190"/>
      <c r="T206" s="191"/>
      <c r="U206" s="187"/>
      <c r="V206" s="187"/>
      <c r="W206" s="187"/>
      <c r="X206" s="187"/>
      <c r="Y206" s="187"/>
      <c r="Z206" s="187"/>
      <c r="AA206" s="192"/>
      <c r="AT206" s="193" t="s">
        <v>190</v>
      </c>
      <c r="AU206" s="193" t="s">
        <v>92</v>
      </c>
      <c r="AV206" s="11" t="s">
        <v>25</v>
      </c>
      <c r="AW206" s="11" t="s">
        <v>38</v>
      </c>
      <c r="AX206" s="11" t="s">
        <v>81</v>
      </c>
      <c r="AY206" s="193" t="s">
        <v>182</v>
      </c>
    </row>
    <row r="207" spans="2:65" s="11" customFormat="1" ht="22.5" customHeight="1">
      <c r="B207" s="186"/>
      <c r="C207" s="187"/>
      <c r="D207" s="187"/>
      <c r="E207" s="188" t="s">
        <v>23</v>
      </c>
      <c r="F207" s="403" t="s">
        <v>493</v>
      </c>
      <c r="G207" s="404"/>
      <c r="H207" s="404"/>
      <c r="I207" s="404"/>
      <c r="J207" s="187"/>
      <c r="K207" s="189" t="s">
        <v>23</v>
      </c>
      <c r="L207" s="187"/>
      <c r="M207" s="187"/>
      <c r="N207" s="187"/>
      <c r="O207" s="187"/>
      <c r="P207" s="187"/>
      <c r="Q207" s="187"/>
      <c r="R207" s="190"/>
      <c r="T207" s="191"/>
      <c r="U207" s="187"/>
      <c r="V207" s="187"/>
      <c r="W207" s="187"/>
      <c r="X207" s="187"/>
      <c r="Y207" s="187"/>
      <c r="Z207" s="187"/>
      <c r="AA207" s="192"/>
      <c r="AT207" s="193" t="s">
        <v>190</v>
      </c>
      <c r="AU207" s="193" t="s">
        <v>92</v>
      </c>
      <c r="AV207" s="11" t="s">
        <v>25</v>
      </c>
      <c r="AW207" s="11" t="s">
        <v>38</v>
      </c>
      <c r="AX207" s="11" t="s">
        <v>81</v>
      </c>
      <c r="AY207" s="193" t="s">
        <v>182</v>
      </c>
    </row>
    <row r="208" spans="2:65" s="12" customFormat="1" ht="22.5" customHeight="1">
      <c r="B208" s="194"/>
      <c r="C208" s="195"/>
      <c r="D208" s="195"/>
      <c r="E208" s="196" t="s">
        <v>23</v>
      </c>
      <c r="F208" s="399" t="s">
        <v>494</v>
      </c>
      <c r="G208" s="400"/>
      <c r="H208" s="400"/>
      <c r="I208" s="400"/>
      <c r="J208" s="195"/>
      <c r="K208" s="197">
        <v>5.34</v>
      </c>
      <c r="L208" s="195"/>
      <c r="M208" s="195"/>
      <c r="N208" s="195"/>
      <c r="O208" s="195"/>
      <c r="P208" s="195"/>
      <c r="Q208" s="195"/>
      <c r="R208" s="198"/>
      <c r="T208" s="199"/>
      <c r="U208" s="195"/>
      <c r="V208" s="195"/>
      <c r="W208" s="195"/>
      <c r="X208" s="195"/>
      <c r="Y208" s="195"/>
      <c r="Z208" s="195"/>
      <c r="AA208" s="200"/>
      <c r="AT208" s="201" t="s">
        <v>190</v>
      </c>
      <c r="AU208" s="201" t="s">
        <v>92</v>
      </c>
      <c r="AV208" s="12" t="s">
        <v>92</v>
      </c>
      <c r="AW208" s="12" t="s">
        <v>38</v>
      </c>
      <c r="AX208" s="12" t="s">
        <v>81</v>
      </c>
      <c r="AY208" s="201" t="s">
        <v>182</v>
      </c>
    </row>
    <row r="209" spans="2:65" s="11" customFormat="1" ht="22.5" customHeight="1">
      <c r="B209" s="186"/>
      <c r="C209" s="187"/>
      <c r="D209" s="187"/>
      <c r="E209" s="188" t="s">
        <v>23</v>
      </c>
      <c r="F209" s="403" t="s">
        <v>495</v>
      </c>
      <c r="G209" s="404"/>
      <c r="H209" s="404"/>
      <c r="I209" s="404"/>
      <c r="J209" s="187"/>
      <c r="K209" s="189" t="s">
        <v>23</v>
      </c>
      <c r="L209" s="187"/>
      <c r="M209" s="187"/>
      <c r="N209" s="187"/>
      <c r="O209" s="187"/>
      <c r="P209" s="187"/>
      <c r="Q209" s="187"/>
      <c r="R209" s="190"/>
      <c r="T209" s="191"/>
      <c r="U209" s="187"/>
      <c r="V209" s="187"/>
      <c r="W209" s="187"/>
      <c r="X209" s="187"/>
      <c r="Y209" s="187"/>
      <c r="Z209" s="187"/>
      <c r="AA209" s="192"/>
      <c r="AT209" s="193" t="s">
        <v>190</v>
      </c>
      <c r="AU209" s="193" t="s">
        <v>92</v>
      </c>
      <c r="AV209" s="11" t="s">
        <v>25</v>
      </c>
      <c r="AW209" s="11" t="s">
        <v>38</v>
      </c>
      <c r="AX209" s="11" t="s">
        <v>81</v>
      </c>
      <c r="AY209" s="193" t="s">
        <v>182</v>
      </c>
    </row>
    <row r="210" spans="2:65" s="12" customFormat="1" ht="22.5" customHeight="1">
      <c r="B210" s="194"/>
      <c r="C210" s="195"/>
      <c r="D210" s="195"/>
      <c r="E210" s="196" t="s">
        <v>23</v>
      </c>
      <c r="F210" s="399" t="s">
        <v>496</v>
      </c>
      <c r="G210" s="400"/>
      <c r="H210" s="400"/>
      <c r="I210" s="400"/>
      <c r="J210" s="195"/>
      <c r="K210" s="197">
        <v>12.263</v>
      </c>
      <c r="L210" s="195"/>
      <c r="M210" s="195"/>
      <c r="N210" s="195"/>
      <c r="O210" s="195"/>
      <c r="P210" s="195"/>
      <c r="Q210" s="195"/>
      <c r="R210" s="198"/>
      <c r="T210" s="199"/>
      <c r="U210" s="195"/>
      <c r="V210" s="195"/>
      <c r="W210" s="195"/>
      <c r="X210" s="195"/>
      <c r="Y210" s="195"/>
      <c r="Z210" s="195"/>
      <c r="AA210" s="200"/>
      <c r="AT210" s="201" t="s">
        <v>190</v>
      </c>
      <c r="AU210" s="201" t="s">
        <v>92</v>
      </c>
      <c r="AV210" s="12" t="s">
        <v>92</v>
      </c>
      <c r="AW210" s="12" t="s">
        <v>38</v>
      </c>
      <c r="AX210" s="12" t="s">
        <v>81</v>
      </c>
      <c r="AY210" s="201" t="s">
        <v>182</v>
      </c>
    </row>
    <row r="211" spans="2:65" s="11" customFormat="1" ht="22.5" customHeight="1">
      <c r="B211" s="186"/>
      <c r="C211" s="187"/>
      <c r="D211" s="187"/>
      <c r="E211" s="188" t="s">
        <v>23</v>
      </c>
      <c r="F211" s="403" t="s">
        <v>497</v>
      </c>
      <c r="G211" s="404"/>
      <c r="H211" s="404"/>
      <c r="I211" s="404"/>
      <c r="J211" s="187"/>
      <c r="K211" s="189" t="s">
        <v>23</v>
      </c>
      <c r="L211" s="187"/>
      <c r="M211" s="187"/>
      <c r="N211" s="187"/>
      <c r="O211" s="187"/>
      <c r="P211" s="187"/>
      <c r="Q211" s="187"/>
      <c r="R211" s="190"/>
      <c r="T211" s="191"/>
      <c r="U211" s="187"/>
      <c r="V211" s="187"/>
      <c r="W211" s="187"/>
      <c r="X211" s="187"/>
      <c r="Y211" s="187"/>
      <c r="Z211" s="187"/>
      <c r="AA211" s="192"/>
      <c r="AT211" s="193" t="s">
        <v>190</v>
      </c>
      <c r="AU211" s="193" t="s">
        <v>92</v>
      </c>
      <c r="AV211" s="11" t="s">
        <v>25</v>
      </c>
      <c r="AW211" s="11" t="s">
        <v>38</v>
      </c>
      <c r="AX211" s="11" t="s">
        <v>81</v>
      </c>
      <c r="AY211" s="193" t="s">
        <v>182</v>
      </c>
    </row>
    <row r="212" spans="2:65" s="12" customFormat="1" ht="22.5" customHeight="1">
      <c r="B212" s="194"/>
      <c r="C212" s="195"/>
      <c r="D212" s="195"/>
      <c r="E212" s="196" t="s">
        <v>23</v>
      </c>
      <c r="F212" s="399" t="s">
        <v>498</v>
      </c>
      <c r="G212" s="400"/>
      <c r="H212" s="400"/>
      <c r="I212" s="400"/>
      <c r="J212" s="195"/>
      <c r="K212" s="197">
        <v>8.7560000000000002</v>
      </c>
      <c r="L212" s="195"/>
      <c r="M212" s="195"/>
      <c r="N212" s="195"/>
      <c r="O212" s="195"/>
      <c r="P212" s="195"/>
      <c r="Q212" s="195"/>
      <c r="R212" s="198"/>
      <c r="T212" s="199"/>
      <c r="U212" s="195"/>
      <c r="V212" s="195"/>
      <c r="W212" s="195"/>
      <c r="X212" s="195"/>
      <c r="Y212" s="195"/>
      <c r="Z212" s="195"/>
      <c r="AA212" s="200"/>
      <c r="AT212" s="201" t="s">
        <v>190</v>
      </c>
      <c r="AU212" s="201" t="s">
        <v>92</v>
      </c>
      <c r="AV212" s="12" t="s">
        <v>92</v>
      </c>
      <c r="AW212" s="12" t="s">
        <v>38</v>
      </c>
      <c r="AX212" s="12" t="s">
        <v>81</v>
      </c>
      <c r="AY212" s="201" t="s">
        <v>182</v>
      </c>
    </row>
    <row r="213" spans="2:65" s="13" customFormat="1" ht="22.5" customHeight="1">
      <c r="B213" s="202"/>
      <c r="C213" s="203"/>
      <c r="D213" s="203"/>
      <c r="E213" s="204" t="s">
        <v>23</v>
      </c>
      <c r="F213" s="401" t="s">
        <v>193</v>
      </c>
      <c r="G213" s="402"/>
      <c r="H213" s="402"/>
      <c r="I213" s="402"/>
      <c r="J213" s="203"/>
      <c r="K213" s="205">
        <v>26.359000000000002</v>
      </c>
      <c r="L213" s="203"/>
      <c r="M213" s="203"/>
      <c r="N213" s="203"/>
      <c r="O213" s="203"/>
      <c r="P213" s="203"/>
      <c r="Q213" s="203"/>
      <c r="R213" s="206"/>
      <c r="T213" s="207"/>
      <c r="U213" s="203"/>
      <c r="V213" s="203"/>
      <c r="W213" s="203"/>
      <c r="X213" s="203"/>
      <c r="Y213" s="203"/>
      <c r="Z213" s="203"/>
      <c r="AA213" s="208"/>
      <c r="AT213" s="209" t="s">
        <v>190</v>
      </c>
      <c r="AU213" s="209" t="s">
        <v>92</v>
      </c>
      <c r="AV213" s="13" t="s">
        <v>187</v>
      </c>
      <c r="AW213" s="13" t="s">
        <v>38</v>
      </c>
      <c r="AX213" s="13" t="s">
        <v>25</v>
      </c>
      <c r="AY213" s="209" t="s">
        <v>182</v>
      </c>
    </row>
    <row r="214" spans="2:65" s="1" customFormat="1" ht="22.5" customHeight="1">
      <c r="B214" s="39"/>
      <c r="C214" s="210" t="s">
        <v>324</v>
      </c>
      <c r="D214" s="210" t="s">
        <v>301</v>
      </c>
      <c r="E214" s="211" t="s">
        <v>499</v>
      </c>
      <c r="F214" s="409" t="s">
        <v>500</v>
      </c>
      <c r="G214" s="409"/>
      <c r="H214" s="409"/>
      <c r="I214" s="409"/>
      <c r="J214" s="212" t="s">
        <v>186</v>
      </c>
      <c r="K214" s="213">
        <v>26.885999999999999</v>
      </c>
      <c r="L214" s="410">
        <v>0</v>
      </c>
      <c r="M214" s="411"/>
      <c r="N214" s="412">
        <f>ROUND(L214*K214,2)</f>
        <v>0</v>
      </c>
      <c r="O214" s="391"/>
      <c r="P214" s="391"/>
      <c r="Q214" s="391"/>
      <c r="R214" s="41"/>
      <c r="T214" s="183" t="s">
        <v>23</v>
      </c>
      <c r="U214" s="48" t="s">
        <v>46</v>
      </c>
      <c r="V214" s="40"/>
      <c r="W214" s="184">
        <f>V214*K214</f>
        <v>0</v>
      </c>
      <c r="X214" s="184">
        <v>1.5E-3</v>
      </c>
      <c r="Y214" s="184">
        <f>X214*K214</f>
        <v>4.0328999999999997E-2</v>
      </c>
      <c r="Z214" s="184">
        <v>0</v>
      </c>
      <c r="AA214" s="185">
        <f>Z214*K214</f>
        <v>0</v>
      </c>
      <c r="AR214" s="22" t="s">
        <v>238</v>
      </c>
      <c r="AT214" s="22" t="s">
        <v>301</v>
      </c>
      <c r="AU214" s="22" t="s">
        <v>92</v>
      </c>
      <c r="AY214" s="22" t="s">
        <v>182</v>
      </c>
      <c r="BE214" s="122">
        <f>IF(U214="základní",N214,0)</f>
        <v>0</v>
      </c>
      <c r="BF214" s="122">
        <f>IF(U214="snížená",N214,0)</f>
        <v>0</v>
      </c>
      <c r="BG214" s="122">
        <f>IF(U214="zákl. přenesená",N214,0)</f>
        <v>0</v>
      </c>
      <c r="BH214" s="122">
        <f>IF(U214="sníž. přenesená",N214,0)</f>
        <v>0</v>
      </c>
      <c r="BI214" s="122">
        <f>IF(U214="nulová",N214,0)</f>
        <v>0</v>
      </c>
      <c r="BJ214" s="22" t="s">
        <v>25</v>
      </c>
      <c r="BK214" s="122">
        <f>ROUND(L214*K214,2)</f>
        <v>0</v>
      </c>
      <c r="BL214" s="22" t="s">
        <v>187</v>
      </c>
      <c r="BM214" s="22" t="s">
        <v>501</v>
      </c>
    </row>
    <row r="215" spans="2:65" s="1" customFormat="1" ht="31.5" customHeight="1">
      <c r="B215" s="39"/>
      <c r="C215" s="179" t="s">
        <v>328</v>
      </c>
      <c r="D215" s="179" t="s">
        <v>183</v>
      </c>
      <c r="E215" s="180" t="s">
        <v>502</v>
      </c>
      <c r="F215" s="388" t="s">
        <v>503</v>
      </c>
      <c r="G215" s="388"/>
      <c r="H215" s="388"/>
      <c r="I215" s="388"/>
      <c r="J215" s="181" t="s">
        <v>186</v>
      </c>
      <c r="K215" s="182">
        <v>94.228999999999999</v>
      </c>
      <c r="L215" s="389">
        <v>0</v>
      </c>
      <c r="M215" s="390"/>
      <c r="N215" s="391">
        <f>ROUND(L215*K215,2)</f>
        <v>0</v>
      </c>
      <c r="O215" s="391"/>
      <c r="P215" s="391"/>
      <c r="Q215" s="391"/>
      <c r="R215" s="41"/>
      <c r="T215" s="183" t="s">
        <v>23</v>
      </c>
      <c r="U215" s="48" t="s">
        <v>46</v>
      </c>
      <c r="V215" s="40"/>
      <c r="W215" s="184">
        <f>V215*K215</f>
        <v>0</v>
      </c>
      <c r="X215" s="184">
        <v>8.3199999999999993E-3</v>
      </c>
      <c r="Y215" s="184">
        <f>X215*K215</f>
        <v>0.7839852799999999</v>
      </c>
      <c r="Z215" s="184">
        <v>0</v>
      </c>
      <c r="AA215" s="185">
        <f>Z215*K215</f>
        <v>0</v>
      </c>
      <c r="AR215" s="22" t="s">
        <v>187</v>
      </c>
      <c r="AT215" s="22" t="s">
        <v>183</v>
      </c>
      <c r="AU215" s="22" t="s">
        <v>92</v>
      </c>
      <c r="AY215" s="22" t="s">
        <v>182</v>
      </c>
      <c r="BE215" s="122">
        <f>IF(U215="základní",N215,0)</f>
        <v>0</v>
      </c>
      <c r="BF215" s="122">
        <f>IF(U215="snížená",N215,0)</f>
        <v>0</v>
      </c>
      <c r="BG215" s="122">
        <f>IF(U215="zákl. přenesená",N215,0)</f>
        <v>0</v>
      </c>
      <c r="BH215" s="122">
        <f>IF(U215="sníž. přenesená",N215,0)</f>
        <v>0</v>
      </c>
      <c r="BI215" s="122">
        <f>IF(U215="nulová",N215,0)</f>
        <v>0</v>
      </c>
      <c r="BJ215" s="22" t="s">
        <v>25</v>
      </c>
      <c r="BK215" s="122">
        <f>ROUND(L215*K215,2)</f>
        <v>0</v>
      </c>
      <c r="BL215" s="22" t="s">
        <v>187</v>
      </c>
      <c r="BM215" s="22" t="s">
        <v>504</v>
      </c>
    </row>
    <row r="216" spans="2:65" s="11" customFormat="1" ht="22.5" customHeight="1">
      <c r="B216" s="186"/>
      <c r="C216" s="187"/>
      <c r="D216" s="187"/>
      <c r="E216" s="188" t="s">
        <v>23</v>
      </c>
      <c r="F216" s="392" t="s">
        <v>505</v>
      </c>
      <c r="G216" s="393"/>
      <c r="H216" s="393"/>
      <c r="I216" s="393"/>
      <c r="J216" s="187"/>
      <c r="K216" s="189" t="s">
        <v>23</v>
      </c>
      <c r="L216" s="187"/>
      <c r="M216" s="187"/>
      <c r="N216" s="187"/>
      <c r="O216" s="187"/>
      <c r="P216" s="187"/>
      <c r="Q216" s="187"/>
      <c r="R216" s="190"/>
      <c r="T216" s="191"/>
      <c r="U216" s="187"/>
      <c r="V216" s="187"/>
      <c r="W216" s="187"/>
      <c r="X216" s="187"/>
      <c r="Y216" s="187"/>
      <c r="Z216" s="187"/>
      <c r="AA216" s="192"/>
      <c r="AT216" s="193" t="s">
        <v>190</v>
      </c>
      <c r="AU216" s="193" t="s">
        <v>92</v>
      </c>
      <c r="AV216" s="11" t="s">
        <v>25</v>
      </c>
      <c r="AW216" s="11" t="s">
        <v>38</v>
      </c>
      <c r="AX216" s="11" t="s">
        <v>81</v>
      </c>
      <c r="AY216" s="193" t="s">
        <v>182</v>
      </c>
    </row>
    <row r="217" spans="2:65" s="11" customFormat="1" ht="22.5" customHeight="1">
      <c r="B217" s="186"/>
      <c r="C217" s="187"/>
      <c r="D217" s="187"/>
      <c r="E217" s="188" t="s">
        <v>23</v>
      </c>
      <c r="F217" s="403" t="s">
        <v>506</v>
      </c>
      <c r="G217" s="404"/>
      <c r="H217" s="404"/>
      <c r="I217" s="404"/>
      <c r="J217" s="187"/>
      <c r="K217" s="189" t="s">
        <v>23</v>
      </c>
      <c r="L217" s="187"/>
      <c r="M217" s="187"/>
      <c r="N217" s="187"/>
      <c r="O217" s="187"/>
      <c r="P217" s="187"/>
      <c r="Q217" s="187"/>
      <c r="R217" s="190"/>
      <c r="T217" s="191"/>
      <c r="U217" s="187"/>
      <c r="V217" s="187"/>
      <c r="W217" s="187"/>
      <c r="X217" s="187"/>
      <c r="Y217" s="187"/>
      <c r="Z217" s="187"/>
      <c r="AA217" s="192"/>
      <c r="AT217" s="193" t="s">
        <v>190</v>
      </c>
      <c r="AU217" s="193" t="s">
        <v>92</v>
      </c>
      <c r="AV217" s="11" t="s">
        <v>25</v>
      </c>
      <c r="AW217" s="11" t="s">
        <v>38</v>
      </c>
      <c r="AX217" s="11" t="s">
        <v>81</v>
      </c>
      <c r="AY217" s="193" t="s">
        <v>182</v>
      </c>
    </row>
    <row r="218" spans="2:65" s="12" customFormat="1" ht="22.5" customHeight="1">
      <c r="B218" s="194"/>
      <c r="C218" s="195"/>
      <c r="D218" s="195"/>
      <c r="E218" s="196" t="s">
        <v>23</v>
      </c>
      <c r="F218" s="399" t="s">
        <v>507</v>
      </c>
      <c r="G218" s="400"/>
      <c r="H218" s="400"/>
      <c r="I218" s="400"/>
      <c r="J218" s="195"/>
      <c r="K218" s="197">
        <v>21.25</v>
      </c>
      <c r="L218" s="195"/>
      <c r="M218" s="195"/>
      <c r="N218" s="195"/>
      <c r="O218" s="195"/>
      <c r="P218" s="195"/>
      <c r="Q218" s="195"/>
      <c r="R218" s="198"/>
      <c r="T218" s="199"/>
      <c r="U218" s="195"/>
      <c r="V218" s="195"/>
      <c r="W218" s="195"/>
      <c r="X218" s="195"/>
      <c r="Y218" s="195"/>
      <c r="Z218" s="195"/>
      <c r="AA218" s="200"/>
      <c r="AT218" s="201" t="s">
        <v>190</v>
      </c>
      <c r="AU218" s="201" t="s">
        <v>92</v>
      </c>
      <c r="AV218" s="12" t="s">
        <v>92</v>
      </c>
      <c r="AW218" s="12" t="s">
        <v>38</v>
      </c>
      <c r="AX218" s="12" t="s">
        <v>81</v>
      </c>
      <c r="AY218" s="201" t="s">
        <v>182</v>
      </c>
    </row>
    <row r="219" spans="2:65" s="12" customFormat="1" ht="22.5" customHeight="1">
      <c r="B219" s="194"/>
      <c r="C219" s="195"/>
      <c r="D219" s="195"/>
      <c r="E219" s="196" t="s">
        <v>23</v>
      </c>
      <c r="F219" s="399" t="s">
        <v>508</v>
      </c>
      <c r="G219" s="400"/>
      <c r="H219" s="400"/>
      <c r="I219" s="400"/>
      <c r="J219" s="195"/>
      <c r="K219" s="197">
        <v>-7.0449999999999999</v>
      </c>
      <c r="L219" s="195"/>
      <c r="M219" s="195"/>
      <c r="N219" s="195"/>
      <c r="O219" s="195"/>
      <c r="P219" s="195"/>
      <c r="Q219" s="195"/>
      <c r="R219" s="198"/>
      <c r="T219" s="199"/>
      <c r="U219" s="195"/>
      <c r="V219" s="195"/>
      <c r="W219" s="195"/>
      <c r="X219" s="195"/>
      <c r="Y219" s="195"/>
      <c r="Z219" s="195"/>
      <c r="AA219" s="200"/>
      <c r="AT219" s="201" t="s">
        <v>190</v>
      </c>
      <c r="AU219" s="201" t="s">
        <v>92</v>
      </c>
      <c r="AV219" s="12" t="s">
        <v>92</v>
      </c>
      <c r="AW219" s="12" t="s">
        <v>38</v>
      </c>
      <c r="AX219" s="12" t="s">
        <v>81</v>
      </c>
      <c r="AY219" s="201" t="s">
        <v>182</v>
      </c>
    </row>
    <row r="220" spans="2:65" s="11" customFormat="1" ht="22.5" customHeight="1">
      <c r="B220" s="186"/>
      <c r="C220" s="187"/>
      <c r="D220" s="187"/>
      <c r="E220" s="188" t="s">
        <v>23</v>
      </c>
      <c r="F220" s="403" t="s">
        <v>509</v>
      </c>
      <c r="G220" s="404"/>
      <c r="H220" s="404"/>
      <c r="I220" s="404"/>
      <c r="J220" s="187"/>
      <c r="K220" s="189" t="s">
        <v>23</v>
      </c>
      <c r="L220" s="187"/>
      <c r="M220" s="187"/>
      <c r="N220" s="187"/>
      <c r="O220" s="187"/>
      <c r="P220" s="187"/>
      <c r="Q220" s="187"/>
      <c r="R220" s="190"/>
      <c r="T220" s="191"/>
      <c r="U220" s="187"/>
      <c r="V220" s="187"/>
      <c r="W220" s="187"/>
      <c r="X220" s="187"/>
      <c r="Y220" s="187"/>
      <c r="Z220" s="187"/>
      <c r="AA220" s="192"/>
      <c r="AT220" s="193" t="s">
        <v>190</v>
      </c>
      <c r="AU220" s="193" t="s">
        <v>92</v>
      </c>
      <c r="AV220" s="11" t="s">
        <v>25</v>
      </c>
      <c r="AW220" s="11" t="s">
        <v>38</v>
      </c>
      <c r="AX220" s="11" t="s">
        <v>81</v>
      </c>
      <c r="AY220" s="193" t="s">
        <v>182</v>
      </c>
    </row>
    <row r="221" spans="2:65" s="12" customFormat="1" ht="22.5" customHeight="1">
      <c r="B221" s="194"/>
      <c r="C221" s="195"/>
      <c r="D221" s="195"/>
      <c r="E221" s="196" t="s">
        <v>23</v>
      </c>
      <c r="F221" s="399" t="s">
        <v>510</v>
      </c>
      <c r="G221" s="400"/>
      <c r="H221" s="400"/>
      <c r="I221" s="400"/>
      <c r="J221" s="195"/>
      <c r="K221" s="197">
        <v>15.282999999999999</v>
      </c>
      <c r="L221" s="195"/>
      <c r="M221" s="195"/>
      <c r="N221" s="195"/>
      <c r="O221" s="195"/>
      <c r="P221" s="195"/>
      <c r="Q221" s="195"/>
      <c r="R221" s="198"/>
      <c r="T221" s="199"/>
      <c r="U221" s="195"/>
      <c r="V221" s="195"/>
      <c r="W221" s="195"/>
      <c r="X221" s="195"/>
      <c r="Y221" s="195"/>
      <c r="Z221" s="195"/>
      <c r="AA221" s="200"/>
      <c r="AT221" s="201" t="s">
        <v>190</v>
      </c>
      <c r="AU221" s="201" t="s">
        <v>92</v>
      </c>
      <c r="AV221" s="12" t="s">
        <v>92</v>
      </c>
      <c r="AW221" s="12" t="s">
        <v>38</v>
      </c>
      <c r="AX221" s="12" t="s">
        <v>81</v>
      </c>
      <c r="AY221" s="201" t="s">
        <v>182</v>
      </c>
    </row>
    <row r="222" spans="2:65" s="12" customFormat="1" ht="22.5" customHeight="1">
      <c r="B222" s="194"/>
      <c r="C222" s="195"/>
      <c r="D222" s="195"/>
      <c r="E222" s="196" t="s">
        <v>23</v>
      </c>
      <c r="F222" s="399" t="s">
        <v>511</v>
      </c>
      <c r="G222" s="400"/>
      <c r="H222" s="400"/>
      <c r="I222" s="400"/>
      <c r="J222" s="195"/>
      <c r="K222" s="197">
        <v>3.6680000000000001</v>
      </c>
      <c r="L222" s="195"/>
      <c r="M222" s="195"/>
      <c r="N222" s="195"/>
      <c r="O222" s="195"/>
      <c r="P222" s="195"/>
      <c r="Q222" s="195"/>
      <c r="R222" s="198"/>
      <c r="T222" s="199"/>
      <c r="U222" s="195"/>
      <c r="V222" s="195"/>
      <c r="W222" s="195"/>
      <c r="X222" s="195"/>
      <c r="Y222" s="195"/>
      <c r="Z222" s="195"/>
      <c r="AA222" s="200"/>
      <c r="AT222" s="201" t="s">
        <v>190</v>
      </c>
      <c r="AU222" s="201" t="s">
        <v>92</v>
      </c>
      <c r="AV222" s="12" t="s">
        <v>92</v>
      </c>
      <c r="AW222" s="12" t="s">
        <v>38</v>
      </c>
      <c r="AX222" s="12" t="s">
        <v>81</v>
      </c>
      <c r="AY222" s="201" t="s">
        <v>182</v>
      </c>
    </row>
    <row r="223" spans="2:65" s="12" customFormat="1" ht="22.5" customHeight="1">
      <c r="B223" s="194"/>
      <c r="C223" s="195"/>
      <c r="D223" s="195"/>
      <c r="E223" s="196" t="s">
        <v>23</v>
      </c>
      <c r="F223" s="399" t="s">
        <v>512</v>
      </c>
      <c r="G223" s="400"/>
      <c r="H223" s="400"/>
      <c r="I223" s="400"/>
      <c r="J223" s="195"/>
      <c r="K223" s="197">
        <v>10.038</v>
      </c>
      <c r="L223" s="195"/>
      <c r="M223" s="195"/>
      <c r="N223" s="195"/>
      <c r="O223" s="195"/>
      <c r="P223" s="195"/>
      <c r="Q223" s="195"/>
      <c r="R223" s="198"/>
      <c r="T223" s="199"/>
      <c r="U223" s="195"/>
      <c r="V223" s="195"/>
      <c r="W223" s="195"/>
      <c r="X223" s="195"/>
      <c r="Y223" s="195"/>
      <c r="Z223" s="195"/>
      <c r="AA223" s="200"/>
      <c r="AT223" s="201" t="s">
        <v>190</v>
      </c>
      <c r="AU223" s="201" t="s">
        <v>92</v>
      </c>
      <c r="AV223" s="12" t="s">
        <v>92</v>
      </c>
      <c r="AW223" s="12" t="s">
        <v>38</v>
      </c>
      <c r="AX223" s="12" t="s">
        <v>81</v>
      </c>
      <c r="AY223" s="201" t="s">
        <v>182</v>
      </c>
    </row>
    <row r="224" spans="2:65" s="11" customFormat="1" ht="22.5" customHeight="1">
      <c r="B224" s="186"/>
      <c r="C224" s="187"/>
      <c r="D224" s="187"/>
      <c r="E224" s="188" t="s">
        <v>23</v>
      </c>
      <c r="F224" s="403" t="s">
        <v>513</v>
      </c>
      <c r="G224" s="404"/>
      <c r="H224" s="404"/>
      <c r="I224" s="404"/>
      <c r="J224" s="187"/>
      <c r="K224" s="189" t="s">
        <v>23</v>
      </c>
      <c r="L224" s="187"/>
      <c r="M224" s="187"/>
      <c r="N224" s="187"/>
      <c r="O224" s="187"/>
      <c r="P224" s="187"/>
      <c r="Q224" s="187"/>
      <c r="R224" s="190"/>
      <c r="T224" s="191"/>
      <c r="U224" s="187"/>
      <c r="V224" s="187"/>
      <c r="W224" s="187"/>
      <c r="X224" s="187"/>
      <c r="Y224" s="187"/>
      <c r="Z224" s="187"/>
      <c r="AA224" s="192"/>
      <c r="AT224" s="193" t="s">
        <v>190</v>
      </c>
      <c r="AU224" s="193" t="s">
        <v>92</v>
      </c>
      <c r="AV224" s="11" t="s">
        <v>25</v>
      </c>
      <c r="AW224" s="11" t="s">
        <v>38</v>
      </c>
      <c r="AX224" s="11" t="s">
        <v>81</v>
      </c>
      <c r="AY224" s="193" t="s">
        <v>182</v>
      </c>
    </row>
    <row r="225" spans="2:51" s="12" customFormat="1" ht="22.5" customHeight="1">
      <c r="B225" s="194"/>
      <c r="C225" s="195"/>
      <c r="D225" s="195"/>
      <c r="E225" s="196" t="s">
        <v>23</v>
      </c>
      <c r="F225" s="399" t="s">
        <v>514</v>
      </c>
      <c r="G225" s="400"/>
      <c r="H225" s="400"/>
      <c r="I225" s="400"/>
      <c r="J225" s="195"/>
      <c r="K225" s="197">
        <v>10.99</v>
      </c>
      <c r="L225" s="195"/>
      <c r="M225" s="195"/>
      <c r="N225" s="195"/>
      <c r="O225" s="195"/>
      <c r="P225" s="195"/>
      <c r="Q225" s="195"/>
      <c r="R225" s="198"/>
      <c r="T225" s="199"/>
      <c r="U225" s="195"/>
      <c r="V225" s="195"/>
      <c r="W225" s="195"/>
      <c r="X225" s="195"/>
      <c r="Y225" s="195"/>
      <c r="Z225" s="195"/>
      <c r="AA225" s="200"/>
      <c r="AT225" s="201" t="s">
        <v>190</v>
      </c>
      <c r="AU225" s="201" t="s">
        <v>92</v>
      </c>
      <c r="AV225" s="12" t="s">
        <v>92</v>
      </c>
      <c r="AW225" s="12" t="s">
        <v>38</v>
      </c>
      <c r="AX225" s="12" t="s">
        <v>81</v>
      </c>
      <c r="AY225" s="201" t="s">
        <v>182</v>
      </c>
    </row>
    <row r="226" spans="2:51" s="12" customFormat="1" ht="22.5" customHeight="1">
      <c r="B226" s="194"/>
      <c r="C226" s="195"/>
      <c r="D226" s="195"/>
      <c r="E226" s="196" t="s">
        <v>23</v>
      </c>
      <c r="F226" s="399" t="s">
        <v>515</v>
      </c>
      <c r="G226" s="400"/>
      <c r="H226" s="400"/>
      <c r="I226" s="400"/>
      <c r="J226" s="195"/>
      <c r="K226" s="197">
        <v>-0.64100000000000001</v>
      </c>
      <c r="L226" s="195"/>
      <c r="M226" s="195"/>
      <c r="N226" s="195"/>
      <c r="O226" s="195"/>
      <c r="P226" s="195"/>
      <c r="Q226" s="195"/>
      <c r="R226" s="198"/>
      <c r="T226" s="199"/>
      <c r="U226" s="195"/>
      <c r="V226" s="195"/>
      <c r="W226" s="195"/>
      <c r="X226" s="195"/>
      <c r="Y226" s="195"/>
      <c r="Z226" s="195"/>
      <c r="AA226" s="200"/>
      <c r="AT226" s="201" t="s">
        <v>190</v>
      </c>
      <c r="AU226" s="201" t="s">
        <v>92</v>
      </c>
      <c r="AV226" s="12" t="s">
        <v>92</v>
      </c>
      <c r="AW226" s="12" t="s">
        <v>38</v>
      </c>
      <c r="AX226" s="12" t="s">
        <v>81</v>
      </c>
      <c r="AY226" s="201" t="s">
        <v>182</v>
      </c>
    </row>
    <row r="227" spans="2:51" s="14" customFormat="1" ht="22.5" customHeight="1">
      <c r="B227" s="214"/>
      <c r="C227" s="215"/>
      <c r="D227" s="215"/>
      <c r="E227" s="216" t="s">
        <v>23</v>
      </c>
      <c r="F227" s="418" t="s">
        <v>516</v>
      </c>
      <c r="G227" s="419"/>
      <c r="H227" s="419"/>
      <c r="I227" s="419"/>
      <c r="J227" s="215"/>
      <c r="K227" s="217">
        <v>53.542999999999999</v>
      </c>
      <c r="L227" s="215"/>
      <c r="M227" s="215"/>
      <c r="N227" s="215"/>
      <c r="O227" s="215"/>
      <c r="P227" s="215"/>
      <c r="Q227" s="215"/>
      <c r="R227" s="218"/>
      <c r="T227" s="219"/>
      <c r="U227" s="215"/>
      <c r="V227" s="215"/>
      <c r="W227" s="215"/>
      <c r="X227" s="215"/>
      <c r="Y227" s="215"/>
      <c r="Z227" s="215"/>
      <c r="AA227" s="220"/>
      <c r="AT227" s="221" t="s">
        <v>190</v>
      </c>
      <c r="AU227" s="221" t="s">
        <v>92</v>
      </c>
      <c r="AV227" s="14" t="s">
        <v>200</v>
      </c>
      <c r="AW227" s="14" t="s">
        <v>38</v>
      </c>
      <c r="AX227" s="14" t="s">
        <v>81</v>
      </c>
      <c r="AY227" s="221" t="s">
        <v>182</v>
      </c>
    </row>
    <row r="228" spans="2:51" s="11" customFormat="1" ht="22.5" customHeight="1">
      <c r="B228" s="186"/>
      <c r="C228" s="187"/>
      <c r="D228" s="187"/>
      <c r="E228" s="188" t="s">
        <v>23</v>
      </c>
      <c r="F228" s="403" t="s">
        <v>517</v>
      </c>
      <c r="G228" s="404"/>
      <c r="H228" s="404"/>
      <c r="I228" s="404"/>
      <c r="J228" s="187"/>
      <c r="K228" s="189" t="s">
        <v>23</v>
      </c>
      <c r="L228" s="187"/>
      <c r="M228" s="187"/>
      <c r="N228" s="187"/>
      <c r="O228" s="187"/>
      <c r="P228" s="187"/>
      <c r="Q228" s="187"/>
      <c r="R228" s="190"/>
      <c r="T228" s="191"/>
      <c r="U228" s="187"/>
      <c r="V228" s="187"/>
      <c r="W228" s="187"/>
      <c r="X228" s="187"/>
      <c r="Y228" s="187"/>
      <c r="Z228" s="187"/>
      <c r="AA228" s="192"/>
      <c r="AT228" s="193" t="s">
        <v>190</v>
      </c>
      <c r="AU228" s="193" t="s">
        <v>92</v>
      </c>
      <c r="AV228" s="11" t="s">
        <v>25</v>
      </c>
      <c r="AW228" s="11" t="s">
        <v>38</v>
      </c>
      <c r="AX228" s="11" t="s">
        <v>81</v>
      </c>
      <c r="AY228" s="193" t="s">
        <v>182</v>
      </c>
    </row>
    <row r="229" spans="2:51" s="11" customFormat="1" ht="22.5" customHeight="1">
      <c r="B229" s="186"/>
      <c r="C229" s="187"/>
      <c r="D229" s="187"/>
      <c r="E229" s="188" t="s">
        <v>23</v>
      </c>
      <c r="F229" s="403" t="s">
        <v>493</v>
      </c>
      <c r="G229" s="404"/>
      <c r="H229" s="404"/>
      <c r="I229" s="404"/>
      <c r="J229" s="187"/>
      <c r="K229" s="189" t="s">
        <v>23</v>
      </c>
      <c r="L229" s="187"/>
      <c r="M229" s="187"/>
      <c r="N229" s="187"/>
      <c r="O229" s="187"/>
      <c r="P229" s="187"/>
      <c r="Q229" s="187"/>
      <c r="R229" s="190"/>
      <c r="T229" s="191"/>
      <c r="U229" s="187"/>
      <c r="V229" s="187"/>
      <c r="W229" s="187"/>
      <c r="X229" s="187"/>
      <c r="Y229" s="187"/>
      <c r="Z229" s="187"/>
      <c r="AA229" s="192"/>
      <c r="AT229" s="193" t="s">
        <v>190</v>
      </c>
      <c r="AU229" s="193" t="s">
        <v>92</v>
      </c>
      <c r="AV229" s="11" t="s">
        <v>25</v>
      </c>
      <c r="AW229" s="11" t="s">
        <v>38</v>
      </c>
      <c r="AX229" s="11" t="s">
        <v>81</v>
      </c>
      <c r="AY229" s="193" t="s">
        <v>182</v>
      </c>
    </row>
    <row r="230" spans="2:51" s="12" customFormat="1" ht="22.5" customHeight="1">
      <c r="B230" s="194"/>
      <c r="C230" s="195"/>
      <c r="D230" s="195"/>
      <c r="E230" s="196" t="s">
        <v>23</v>
      </c>
      <c r="F230" s="399" t="s">
        <v>518</v>
      </c>
      <c r="G230" s="400"/>
      <c r="H230" s="400"/>
      <c r="I230" s="400"/>
      <c r="J230" s="195"/>
      <c r="K230" s="197">
        <v>12.430999999999999</v>
      </c>
      <c r="L230" s="195"/>
      <c r="M230" s="195"/>
      <c r="N230" s="195"/>
      <c r="O230" s="195"/>
      <c r="P230" s="195"/>
      <c r="Q230" s="195"/>
      <c r="R230" s="198"/>
      <c r="T230" s="199"/>
      <c r="U230" s="195"/>
      <c r="V230" s="195"/>
      <c r="W230" s="195"/>
      <c r="X230" s="195"/>
      <c r="Y230" s="195"/>
      <c r="Z230" s="195"/>
      <c r="AA230" s="200"/>
      <c r="AT230" s="201" t="s">
        <v>190</v>
      </c>
      <c r="AU230" s="201" t="s">
        <v>92</v>
      </c>
      <c r="AV230" s="12" t="s">
        <v>92</v>
      </c>
      <c r="AW230" s="12" t="s">
        <v>38</v>
      </c>
      <c r="AX230" s="12" t="s">
        <v>81</v>
      </c>
      <c r="AY230" s="201" t="s">
        <v>182</v>
      </c>
    </row>
    <row r="231" spans="2:51" s="11" customFormat="1" ht="22.5" customHeight="1">
      <c r="B231" s="186"/>
      <c r="C231" s="187"/>
      <c r="D231" s="187"/>
      <c r="E231" s="188" t="s">
        <v>23</v>
      </c>
      <c r="F231" s="403" t="s">
        <v>519</v>
      </c>
      <c r="G231" s="404"/>
      <c r="H231" s="404"/>
      <c r="I231" s="404"/>
      <c r="J231" s="187"/>
      <c r="K231" s="189" t="s">
        <v>23</v>
      </c>
      <c r="L231" s="187"/>
      <c r="M231" s="187"/>
      <c r="N231" s="187"/>
      <c r="O231" s="187"/>
      <c r="P231" s="187"/>
      <c r="Q231" s="187"/>
      <c r="R231" s="190"/>
      <c r="T231" s="191"/>
      <c r="U231" s="187"/>
      <c r="V231" s="187"/>
      <c r="W231" s="187"/>
      <c r="X231" s="187"/>
      <c r="Y231" s="187"/>
      <c r="Z231" s="187"/>
      <c r="AA231" s="192"/>
      <c r="AT231" s="193" t="s">
        <v>190</v>
      </c>
      <c r="AU231" s="193" t="s">
        <v>92</v>
      </c>
      <c r="AV231" s="11" t="s">
        <v>25</v>
      </c>
      <c r="AW231" s="11" t="s">
        <v>38</v>
      </c>
      <c r="AX231" s="11" t="s">
        <v>81</v>
      </c>
      <c r="AY231" s="193" t="s">
        <v>182</v>
      </c>
    </row>
    <row r="232" spans="2:51" s="12" customFormat="1" ht="22.5" customHeight="1">
      <c r="B232" s="194"/>
      <c r="C232" s="195"/>
      <c r="D232" s="195"/>
      <c r="E232" s="196" t="s">
        <v>23</v>
      </c>
      <c r="F232" s="399" t="s">
        <v>520</v>
      </c>
      <c r="G232" s="400"/>
      <c r="H232" s="400"/>
      <c r="I232" s="400"/>
      <c r="J232" s="195"/>
      <c r="K232" s="197">
        <v>5.25</v>
      </c>
      <c r="L232" s="195"/>
      <c r="M232" s="195"/>
      <c r="N232" s="195"/>
      <c r="O232" s="195"/>
      <c r="P232" s="195"/>
      <c r="Q232" s="195"/>
      <c r="R232" s="198"/>
      <c r="T232" s="199"/>
      <c r="U232" s="195"/>
      <c r="V232" s="195"/>
      <c r="W232" s="195"/>
      <c r="X232" s="195"/>
      <c r="Y232" s="195"/>
      <c r="Z232" s="195"/>
      <c r="AA232" s="200"/>
      <c r="AT232" s="201" t="s">
        <v>190</v>
      </c>
      <c r="AU232" s="201" t="s">
        <v>92</v>
      </c>
      <c r="AV232" s="12" t="s">
        <v>92</v>
      </c>
      <c r="AW232" s="12" t="s">
        <v>38</v>
      </c>
      <c r="AX232" s="12" t="s">
        <v>81</v>
      </c>
      <c r="AY232" s="201" t="s">
        <v>182</v>
      </c>
    </row>
    <row r="233" spans="2:51" s="11" customFormat="1" ht="22.5" customHeight="1">
      <c r="B233" s="186"/>
      <c r="C233" s="187"/>
      <c r="D233" s="187"/>
      <c r="E233" s="188" t="s">
        <v>23</v>
      </c>
      <c r="F233" s="403" t="s">
        <v>495</v>
      </c>
      <c r="G233" s="404"/>
      <c r="H233" s="404"/>
      <c r="I233" s="404"/>
      <c r="J233" s="187"/>
      <c r="K233" s="189" t="s">
        <v>23</v>
      </c>
      <c r="L233" s="187"/>
      <c r="M233" s="187"/>
      <c r="N233" s="187"/>
      <c r="O233" s="187"/>
      <c r="P233" s="187"/>
      <c r="Q233" s="187"/>
      <c r="R233" s="190"/>
      <c r="T233" s="191"/>
      <c r="U233" s="187"/>
      <c r="V233" s="187"/>
      <c r="W233" s="187"/>
      <c r="X233" s="187"/>
      <c r="Y233" s="187"/>
      <c r="Z233" s="187"/>
      <c r="AA233" s="192"/>
      <c r="AT233" s="193" t="s">
        <v>190</v>
      </c>
      <c r="AU233" s="193" t="s">
        <v>92</v>
      </c>
      <c r="AV233" s="11" t="s">
        <v>25</v>
      </c>
      <c r="AW233" s="11" t="s">
        <v>38</v>
      </c>
      <c r="AX233" s="11" t="s">
        <v>81</v>
      </c>
      <c r="AY233" s="193" t="s">
        <v>182</v>
      </c>
    </row>
    <row r="234" spans="2:51" s="12" customFormat="1" ht="22.5" customHeight="1">
      <c r="B234" s="194"/>
      <c r="C234" s="195"/>
      <c r="D234" s="195"/>
      <c r="E234" s="196" t="s">
        <v>23</v>
      </c>
      <c r="F234" s="399" t="s">
        <v>521</v>
      </c>
      <c r="G234" s="400"/>
      <c r="H234" s="400"/>
      <c r="I234" s="400"/>
      <c r="J234" s="195"/>
      <c r="K234" s="197">
        <v>7.3129999999999997</v>
      </c>
      <c r="L234" s="195"/>
      <c r="M234" s="195"/>
      <c r="N234" s="195"/>
      <c r="O234" s="195"/>
      <c r="P234" s="195"/>
      <c r="Q234" s="195"/>
      <c r="R234" s="198"/>
      <c r="T234" s="199"/>
      <c r="U234" s="195"/>
      <c r="V234" s="195"/>
      <c r="W234" s="195"/>
      <c r="X234" s="195"/>
      <c r="Y234" s="195"/>
      <c r="Z234" s="195"/>
      <c r="AA234" s="200"/>
      <c r="AT234" s="201" t="s">
        <v>190</v>
      </c>
      <c r="AU234" s="201" t="s">
        <v>92</v>
      </c>
      <c r="AV234" s="12" t="s">
        <v>92</v>
      </c>
      <c r="AW234" s="12" t="s">
        <v>38</v>
      </c>
      <c r="AX234" s="12" t="s">
        <v>81</v>
      </c>
      <c r="AY234" s="201" t="s">
        <v>182</v>
      </c>
    </row>
    <row r="235" spans="2:51" s="11" customFormat="1" ht="22.5" customHeight="1">
      <c r="B235" s="186"/>
      <c r="C235" s="187"/>
      <c r="D235" s="187"/>
      <c r="E235" s="188" t="s">
        <v>23</v>
      </c>
      <c r="F235" s="403" t="s">
        <v>497</v>
      </c>
      <c r="G235" s="404"/>
      <c r="H235" s="404"/>
      <c r="I235" s="404"/>
      <c r="J235" s="187"/>
      <c r="K235" s="189" t="s">
        <v>23</v>
      </c>
      <c r="L235" s="187"/>
      <c r="M235" s="187"/>
      <c r="N235" s="187"/>
      <c r="O235" s="187"/>
      <c r="P235" s="187"/>
      <c r="Q235" s="187"/>
      <c r="R235" s="190"/>
      <c r="T235" s="191"/>
      <c r="U235" s="187"/>
      <c r="V235" s="187"/>
      <c r="W235" s="187"/>
      <c r="X235" s="187"/>
      <c r="Y235" s="187"/>
      <c r="Z235" s="187"/>
      <c r="AA235" s="192"/>
      <c r="AT235" s="193" t="s">
        <v>190</v>
      </c>
      <c r="AU235" s="193" t="s">
        <v>92</v>
      </c>
      <c r="AV235" s="11" t="s">
        <v>25</v>
      </c>
      <c r="AW235" s="11" t="s">
        <v>38</v>
      </c>
      <c r="AX235" s="11" t="s">
        <v>81</v>
      </c>
      <c r="AY235" s="193" t="s">
        <v>182</v>
      </c>
    </row>
    <row r="236" spans="2:51" s="12" customFormat="1" ht="22.5" customHeight="1">
      <c r="B236" s="194"/>
      <c r="C236" s="195"/>
      <c r="D236" s="195"/>
      <c r="E236" s="196" t="s">
        <v>23</v>
      </c>
      <c r="F236" s="399" t="s">
        <v>522</v>
      </c>
      <c r="G236" s="400"/>
      <c r="H236" s="400"/>
      <c r="I236" s="400"/>
      <c r="J236" s="195"/>
      <c r="K236" s="197">
        <v>11.004</v>
      </c>
      <c r="L236" s="195"/>
      <c r="M236" s="195"/>
      <c r="N236" s="195"/>
      <c r="O236" s="195"/>
      <c r="P236" s="195"/>
      <c r="Q236" s="195"/>
      <c r="R236" s="198"/>
      <c r="T236" s="199"/>
      <c r="U236" s="195"/>
      <c r="V236" s="195"/>
      <c r="W236" s="195"/>
      <c r="X236" s="195"/>
      <c r="Y236" s="195"/>
      <c r="Z236" s="195"/>
      <c r="AA236" s="200"/>
      <c r="AT236" s="201" t="s">
        <v>190</v>
      </c>
      <c r="AU236" s="201" t="s">
        <v>92</v>
      </c>
      <c r="AV236" s="12" t="s">
        <v>92</v>
      </c>
      <c r="AW236" s="12" t="s">
        <v>38</v>
      </c>
      <c r="AX236" s="12" t="s">
        <v>81</v>
      </c>
      <c r="AY236" s="201" t="s">
        <v>182</v>
      </c>
    </row>
    <row r="237" spans="2:51" s="11" customFormat="1" ht="22.5" customHeight="1">
      <c r="B237" s="186"/>
      <c r="C237" s="187"/>
      <c r="D237" s="187"/>
      <c r="E237" s="188" t="s">
        <v>23</v>
      </c>
      <c r="F237" s="403" t="s">
        <v>523</v>
      </c>
      <c r="G237" s="404"/>
      <c r="H237" s="404"/>
      <c r="I237" s="404"/>
      <c r="J237" s="187"/>
      <c r="K237" s="189" t="s">
        <v>23</v>
      </c>
      <c r="L237" s="187"/>
      <c r="M237" s="187"/>
      <c r="N237" s="187"/>
      <c r="O237" s="187"/>
      <c r="P237" s="187"/>
      <c r="Q237" s="187"/>
      <c r="R237" s="190"/>
      <c r="T237" s="191"/>
      <c r="U237" s="187"/>
      <c r="V237" s="187"/>
      <c r="W237" s="187"/>
      <c r="X237" s="187"/>
      <c r="Y237" s="187"/>
      <c r="Z237" s="187"/>
      <c r="AA237" s="192"/>
      <c r="AT237" s="193" t="s">
        <v>190</v>
      </c>
      <c r="AU237" s="193" t="s">
        <v>92</v>
      </c>
      <c r="AV237" s="11" t="s">
        <v>25</v>
      </c>
      <c r="AW237" s="11" t="s">
        <v>38</v>
      </c>
      <c r="AX237" s="11" t="s">
        <v>81</v>
      </c>
      <c r="AY237" s="193" t="s">
        <v>182</v>
      </c>
    </row>
    <row r="238" spans="2:51" s="12" customFormat="1" ht="22.5" customHeight="1">
      <c r="B238" s="194"/>
      <c r="C238" s="195"/>
      <c r="D238" s="195"/>
      <c r="E238" s="196" t="s">
        <v>23</v>
      </c>
      <c r="F238" s="399" t="s">
        <v>524</v>
      </c>
      <c r="G238" s="400"/>
      <c r="H238" s="400"/>
      <c r="I238" s="400"/>
      <c r="J238" s="195"/>
      <c r="K238" s="197">
        <v>4.6879999999999997</v>
      </c>
      <c r="L238" s="195"/>
      <c r="M238" s="195"/>
      <c r="N238" s="195"/>
      <c r="O238" s="195"/>
      <c r="P238" s="195"/>
      <c r="Q238" s="195"/>
      <c r="R238" s="198"/>
      <c r="T238" s="199"/>
      <c r="U238" s="195"/>
      <c r="V238" s="195"/>
      <c r="W238" s="195"/>
      <c r="X238" s="195"/>
      <c r="Y238" s="195"/>
      <c r="Z238" s="195"/>
      <c r="AA238" s="200"/>
      <c r="AT238" s="201" t="s">
        <v>190</v>
      </c>
      <c r="AU238" s="201" t="s">
        <v>92</v>
      </c>
      <c r="AV238" s="12" t="s">
        <v>92</v>
      </c>
      <c r="AW238" s="12" t="s">
        <v>38</v>
      </c>
      <c r="AX238" s="12" t="s">
        <v>81</v>
      </c>
      <c r="AY238" s="201" t="s">
        <v>182</v>
      </c>
    </row>
    <row r="239" spans="2:51" s="14" customFormat="1" ht="22.5" customHeight="1">
      <c r="B239" s="214"/>
      <c r="C239" s="215"/>
      <c r="D239" s="215"/>
      <c r="E239" s="216" t="s">
        <v>23</v>
      </c>
      <c r="F239" s="418" t="s">
        <v>516</v>
      </c>
      <c r="G239" s="419"/>
      <c r="H239" s="419"/>
      <c r="I239" s="419"/>
      <c r="J239" s="215"/>
      <c r="K239" s="217">
        <v>40.686</v>
      </c>
      <c r="L239" s="215"/>
      <c r="M239" s="215"/>
      <c r="N239" s="215"/>
      <c r="O239" s="215"/>
      <c r="P239" s="215"/>
      <c r="Q239" s="215"/>
      <c r="R239" s="218"/>
      <c r="T239" s="219"/>
      <c r="U239" s="215"/>
      <c r="V239" s="215"/>
      <c r="W239" s="215"/>
      <c r="X239" s="215"/>
      <c r="Y239" s="215"/>
      <c r="Z239" s="215"/>
      <c r="AA239" s="220"/>
      <c r="AT239" s="221" t="s">
        <v>190</v>
      </c>
      <c r="AU239" s="221" t="s">
        <v>92</v>
      </c>
      <c r="AV239" s="14" t="s">
        <v>200</v>
      </c>
      <c r="AW239" s="14" t="s">
        <v>38</v>
      </c>
      <c r="AX239" s="14" t="s">
        <v>81</v>
      </c>
      <c r="AY239" s="221" t="s">
        <v>182</v>
      </c>
    </row>
    <row r="240" spans="2:51" s="13" customFormat="1" ht="22.5" customHeight="1">
      <c r="B240" s="202"/>
      <c r="C240" s="203"/>
      <c r="D240" s="203"/>
      <c r="E240" s="204" t="s">
        <v>23</v>
      </c>
      <c r="F240" s="401" t="s">
        <v>193</v>
      </c>
      <c r="G240" s="402"/>
      <c r="H240" s="402"/>
      <c r="I240" s="402"/>
      <c r="J240" s="203"/>
      <c r="K240" s="205">
        <v>94.228999999999999</v>
      </c>
      <c r="L240" s="203"/>
      <c r="M240" s="203"/>
      <c r="N240" s="203"/>
      <c r="O240" s="203"/>
      <c r="P240" s="203"/>
      <c r="Q240" s="203"/>
      <c r="R240" s="206"/>
      <c r="T240" s="207"/>
      <c r="U240" s="203"/>
      <c r="V240" s="203"/>
      <c r="W240" s="203"/>
      <c r="X240" s="203"/>
      <c r="Y240" s="203"/>
      <c r="Z240" s="203"/>
      <c r="AA240" s="208"/>
      <c r="AT240" s="209" t="s">
        <v>190</v>
      </c>
      <c r="AU240" s="209" t="s">
        <v>92</v>
      </c>
      <c r="AV240" s="13" t="s">
        <v>187</v>
      </c>
      <c r="AW240" s="13" t="s">
        <v>38</v>
      </c>
      <c r="AX240" s="13" t="s">
        <v>25</v>
      </c>
      <c r="AY240" s="209" t="s">
        <v>182</v>
      </c>
    </row>
    <row r="241" spans="2:65" s="1" customFormat="1" ht="31.5" customHeight="1">
      <c r="B241" s="39"/>
      <c r="C241" s="210" t="s">
        <v>332</v>
      </c>
      <c r="D241" s="210" t="s">
        <v>301</v>
      </c>
      <c r="E241" s="211" t="s">
        <v>525</v>
      </c>
      <c r="F241" s="409" t="s">
        <v>526</v>
      </c>
      <c r="G241" s="409"/>
      <c r="H241" s="409"/>
      <c r="I241" s="409"/>
      <c r="J241" s="212" t="s">
        <v>186</v>
      </c>
      <c r="K241" s="213">
        <v>54.613999999999997</v>
      </c>
      <c r="L241" s="410">
        <v>0</v>
      </c>
      <c r="M241" s="411"/>
      <c r="N241" s="412">
        <f>ROUND(L241*K241,2)</f>
        <v>0</v>
      </c>
      <c r="O241" s="391"/>
      <c r="P241" s="391"/>
      <c r="Q241" s="391"/>
      <c r="R241" s="41"/>
      <c r="T241" s="183" t="s">
        <v>23</v>
      </c>
      <c r="U241" s="48" t="s">
        <v>46</v>
      </c>
      <c r="V241" s="40"/>
      <c r="W241" s="184">
        <f>V241*K241</f>
        <v>0</v>
      </c>
      <c r="X241" s="184">
        <v>1.5E-3</v>
      </c>
      <c r="Y241" s="184">
        <f>X241*K241</f>
        <v>8.1920999999999994E-2</v>
      </c>
      <c r="Z241" s="184">
        <v>0</v>
      </c>
      <c r="AA241" s="185">
        <f>Z241*K241</f>
        <v>0</v>
      </c>
      <c r="AR241" s="22" t="s">
        <v>238</v>
      </c>
      <c r="AT241" s="22" t="s">
        <v>301</v>
      </c>
      <c r="AU241" s="22" t="s">
        <v>92</v>
      </c>
      <c r="AY241" s="22" t="s">
        <v>182</v>
      </c>
      <c r="BE241" s="122">
        <f>IF(U241="základní",N241,0)</f>
        <v>0</v>
      </c>
      <c r="BF241" s="122">
        <f>IF(U241="snížená",N241,0)</f>
        <v>0</v>
      </c>
      <c r="BG241" s="122">
        <f>IF(U241="zákl. přenesená",N241,0)</f>
        <v>0</v>
      </c>
      <c r="BH241" s="122">
        <f>IF(U241="sníž. přenesená",N241,0)</f>
        <v>0</v>
      </c>
      <c r="BI241" s="122">
        <f>IF(U241="nulová",N241,0)</f>
        <v>0</v>
      </c>
      <c r="BJ241" s="22" t="s">
        <v>25</v>
      </c>
      <c r="BK241" s="122">
        <f>ROUND(L241*K241,2)</f>
        <v>0</v>
      </c>
      <c r="BL241" s="22" t="s">
        <v>187</v>
      </c>
      <c r="BM241" s="22" t="s">
        <v>527</v>
      </c>
    </row>
    <row r="242" spans="2:65" s="1" customFormat="1" ht="22.5" customHeight="1">
      <c r="B242" s="39"/>
      <c r="C242" s="210" t="s">
        <v>337</v>
      </c>
      <c r="D242" s="210" t="s">
        <v>301</v>
      </c>
      <c r="E242" s="211" t="s">
        <v>528</v>
      </c>
      <c r="F242" s="409" t="s">
        <v>529</v>
      </c>
      <c r="G242" s="409"/>
      <c r="H242" s="409"/>
      <c r="I242" s="409"/>
      <c r="J242" s="212" t="s">
        <v>186</v>
      </c>
      <c r="K242" s="213">
        <v>41.5</v>
      </c>
      <c r="L242" s="410">
        <v>0</v>
      </c>
      <c r="M242" s="411"/>
      <c r="N242" s="412">
        <f>ROUND(L242*K242,2)</f>
        <v>0</v>
      </c>
      <c r="O242" s="391"/>
      <c r="P242" s="391"/>
      <c r="Q242" s="391"/>
      <c r="R242" s="41"/>
      <c r="T242" s="183" t="s">
        <v>23</v>
      </c>
      <c r="U242" s="48" t="s">
        <v>46</v>
      </c>
      <c r="V242" s="40"/>
      <c r="W242" s="184">
        <f>V242*K242</f>
        <v>0</v>
      </c>
      <c r="X242" s="184">
        <v>3.0000000000000001E-3</v>
      </c>
      <c r="Y242" s="184">
        <f>X242*K242</f>
        <v>0.1245</v>
      </c>
      <c r="Z242" s="184">
        <v>0</v>
      </c>
      <c r="AA242" s="185">
        <f>Z242*K242</f>
        <v>0</v>
      </c>
      <c r="AR242" s="22" t="s">
        <v>238</v>
      </c>
      <c r="AT242" s="22" t="s">
        <v>301</v>
      </c>
      <c r="AU242" s="22" t="s">
        <v>92</v>
      </c>
      <c r="AY242" s="22" t="s">
        <v>182</v>
      </c>
      <c r="BE242" s="122">
        <f>IF(U242="základní",N242,0)</f>
        <v>0</v>
      </c>
      <c r="BF242" s="122">
        <f>IF(U242="snížená",N242,0)</f>
        <v>0</v>
      </c>
      <c r="BG242" s="122">
        <f>IF(U242="zákl. přenesená",N242,0)</f>
        <v>0</v>
      </c>
      <c r="BH242" s="122">
        <f>IF(U242="sníž. přenesená",N242,0)</f>
        <v>0</v>
      </c>
      <c r="BI242" s="122">
        <f>IF(U242="nulová",N242,0)</f>
        <v>0</v>
      </c>
      <c r="BJ242" s="22" t="s">
        <v>25</v>
      </c>
      <c r="BK242" s="122">
        <f>ROUND(L242*K242,2)</f>
        <v>0</v>
      </c>
      <c r="BL242" s="22" t="s">
        <v>187</v>
      </c>
      <c r="BM242" s="22" t="s">
        <v>530</v>
      </c>
    </row>
    <row r="243" spans="2:65" s="1" customFormat="1" ht="31.5" customHeight="1">
      <c r="B243" s="39"/>
      <c r="C243" s="179" t="s">
        <v>341</v>
      </c>
      <c r="D243" s="179" t="s">
        <v>183</v>
      </c>
      <c r="E243" s="180" t="s">
        <v>531</v>
      </c>
      <c r="F243" s="388" t="s">
        <v>532</v>
      </c>
      <c r="G243" s="388"/>
      <c r="H243" s="388"/>
      <c r="I243" s="388"/>
      <c r="J243" s="181" t="s">
        <v>186</v>
      </c>
      <c r="K243" s="182">
        <v>405.50200000000001</v>
      </c>
      <c r="L243" s="389">
        <v>0</v>
      </c>
      <c r="M243" s="390"/>
      <c r="N243" s="391">
        <f>ROUND(L243*K243,2)</f>
        <v>0</v>
      </c>
      <c r="O243" s="391"/>
      <c r="P243" s="391"/>
      <c r="Q243" s="391"/>
      <c r="R243" s="41"/>
      <c r="T243" s="183" t="s">
        <v>23</v>
      </c>
      <c r="U243" s="48" t="s">
        <v>46</v>
      </c>
      <c r="V243" s="40"/>
      <c r="W243" s="184">
        <f>V243*K243</f>
        <v>0</v>
      </c>
      <c r="X243" s="184">
        <v>8.5000000000000006E-3</v>
      </c>
      <c r="Y243" s="184">
        <f>X243*K243</f>
        <v>3.4467670000000004</v>
      </c>
      <c r="Z243" s="184">
        <v>0</v>
      </c>
      <c r="AA243" s="185">
        <f>Z243*K243</f>
        <v>0</v>
      </c>
      <c r="AR243" s="22" t="s">
        <v>187</v>
      </c>
      <c r="AT243" s="22" t="s">
        <v>183</v>
      </c>
      <c r="AU243" s="22" t="s">
        <v>92</v>
      </c>
      <c r="AY243" s="22" t="s">
        <v>182</v>
      </c>
      <c r="BE243" s="122">
        <f>IF(U243="základní",N243,0)</f>
        <v>0</v>
      </c>
      <c r="BF243" s="122">
        <f>IF(U243="snížená",N243,0)</f>
        <v>0</v>
      </c>
      <c r="BG243" s="122">
        <f>IF(U243="zákl. přenesená",N243,0)</f>
        <v>0</v>
      </c>
      <c r="BH243" s="122">
        <f>IF(U243="sníž. přenesená",N243,0)</f>
        <v>0</v>
      </c>
      <c r="BI243" s="122">
        <f>IF(U243="nulová",N243,0)</f>
        <v>0</v>
      </c>
      <c r="BJ243" s="22" t="s">
        <v>25</v>
      </c>
      <c r="BK243" s="122">
        <f>ROUND(L243*K243,2)</f>
        <v>0</v>
      </c>
      <c r="BL243" s="22" t="s">
        <v>187</v>
      </c>
      <c r="BM243" s="22" t="s">
        <v>533</v>
      </c>
    </row>
    <row r="244" spans="2:65" s="11" customFormat="1" ht="22.5" customHeight="1">
      <c r="B244" s="186"/>
      <c r="C244" s="187"/>
      <c r="D244" s="187"/>
      <c r="E244" s="188" t="s">
        <v>23</v>
      </c>
      <c r="F244" s="392" t="s">
        <v>534</v>
      </c>
      <c r="G244" s="393"/>
      <c r="H244" s="393"/>
      <c r="I244" s="393"/>
      <c r="J244" s="187"/>
      <c r="K244" s="189" t="s">
        <v>23</v>
      </c>
      <c r="L244" s="187"/>
      <c r="M244" s="187"/>
      <c r="N244" s="187"/>
      <c r="O244" s="187"/>
      <c r="P244" s="187"/>
      <c r="Q244" s="187"/>
      <c r="R244" s="190"/>
      <c r="T244" s="191"/>
      <c r="U244" s="187"/>
      <c r="V244" s="187"/>
      <c r="W244" s="187"/>
      <c r="X244" s="187"/>
      <c r="Y244" s="187"/>
      <c r="Z244" s="187"/>
      <c r="AA244" s="192"/>
      <c r="AT244" s="193" t="s">
        <v>190</v>
      </c>
      <c r="AU244" s="193" t="s">
        <v>92</v>
      </c>
      <c r="AV244" s="11" t="s">
        <v>25</v>
      </c>
      <c r="AW244" s="11" t="s">
        <v>38</v>
      </c>
      <c r="AX244" s="11" t="s">
        <v>81</v>
      </c>
      <c r="AY244" s="193" t="s">
        <v>182</v>
      </c>
    </row>
    <row r="245" spans="2:65" s="12" customFormat="1" ht="22.5" customHeight="1">
      <c r="B245" s="194"/>
      <c r="C245" s="195"/>
      <c r="D245" s="195"/>
      <c r="E245" s="196" t="s">
        <v>23</v>
      </c>
      <c r="F245" s="399" t="s">
        <v>535</v>
      </c>
      <c r="G245" s="400"/>
      <c r="H245" s="400"/>
      <c r="I245" s="400"/>
      <c r="J245" s="195"/>
      <c r="K245" s="197">
        <v>121.268</v>
      </c>
      <c r="L245" s="195"/>
      <c r="M245" s="195"/>
      <c r="N245" s="195"/>
      <c r="O245" s="195"/>
      <c r="P245" s="195"/>
      <c r="Q245" s="195"/>
      <c r="R245" s="198"/>
      <c r="T245" s="199"/>
      <c r="U245" s="195"/>
      <c r="V245" s="195"/>
      <c r="W245" s="195"/>
      <c r="X245" s="195"/>
      <c r="Y245" s="195"/>
      <c r="Z245" s="195"/>
      <c r="AA245" s="200"/>
      <c r="AT245" s="201" t="s">
        <v>190</v>
      </c>
      <c r="AU245" s="201" t="s">
        <v>92</v>
      </c>
      <c r="AV245" s="12" t="s">
        <v>92</v>
      </c>
      <c r="AW245" s="12" t="s">
        <v>38</v>
      </c>
      <c r="AX245" s="12" t="s">
        <v>81</v>
      </c>
      <c r="AY245" s="201" t="s">
        <v>182</v>
      </c>
    </row>
    <row r="246" spans="2:65" s="12" customFormat="1" ht="22.5" customHeight="1">
      <c r="B246" s="194"/>
      <c r="C246" s="195"/>
      <c r="D246" s="195"/>
      <c r="E246" s="196" t="s">
        <v>23</v>
      </c>
      <c r="F246" s="399" t="s">
        <v>536</v>
      </c>
      <c r="G246" s="400"/>
      <c r="H246" s="400"/>
      <c r="I246" s="400"/>
      <c r="J246" s="195"/>
      <c r="K246" s="197">
        <v>-3.4220000000000002</v>
      </c>
      <c r="L246" s="195"/>
      <c r="M246" s="195"/>
      <c r="N246" s="195"/>
      <c r="O246" s="195"/>
      <c r="P246" s="195"/>
      <c r="Q246" s="195"/>
      <c r="R246" s="198"/>
      <c r="T246" s="199"/>
      <c r="U246" s="195"/>
      <c r="V246" s="195"/>
      <c r="W246" s="195"/>
      <c r="X246" s="195"/>
      <c r="Y246" s="195"/>
      <c r="Z246" s="195"/>
      <c r="AA246" s="200"/>
      <c r="AT246" s="201" t="s">
        <v>190</v>
      </c>
      <c r="AU246" s="201" t="s">
        <v>92</v>
      </c>
      <c r="AV246" s="12" t="s">
        <v>92</v>
      </c>
      <c r="AW246" s="12" t="s">
        <v>38</v>
      </c>
      <c r="AX246" s="12" t="s">
        <v>81</v>
      </c>
      <c r="AY246" s="201" t="s">
        <v>182</v>
      </c>
    </row>
    <row r="247" spans="2:65" s="12" customFormat="1" ht="22.5" customHeight="1">
      <c r="B247" s="194"/>
      <c r="C247" s="195"/>
      <c r="D247" s="195"/>
      <c r="E247" s="196" t="s">
        <v>23</v>
      </c>
      <c r="F247" s="399" t="s">
        <v>537</v>
      </c>
      <c r="G247" s="400"/>
      <c r="H247" s="400"/>
      <c r="I247" s="400"/>
      <c r="J247" s="195"/>
      <c r="K247" s="197">
        <v>-15.637</v>
      </c>
      <c r="L247" s="195"/>
      <c r="M247" s="195"/>
      <c r="N247" s="195"/>
      <c r="O247" s="195"/>
      <c r="P247" s="195"/>
      <c r="Q247" s="195"/>
      <c r="R247" s="198"/>
      <c r="T247" s="199"/>
      <c r="U247" s="195"/>
      <c r="V247" s="195"/>
      <c r="W247" s="195"/>
      <c r="X247" s="195"/>
      <c r="Y247" s="195"/>
      <c r="Z247" s="195"/>
      <c r="AA247" s="200"/>
      <c r="AT247" s="201" t="s">
        <v>190</v>
      </c>
      <c r="AU247" s="201" t="s">
        <v>92</v>
      </c>
      <c r="AV247" s="12" t="s">
        <v>92</v>
      </c>
      <c r="AW247" s="12" t="s">
        <v>38</v>
      </c>
      <c r="AX247" s="12" t="s">
        <v>81</v>
      </c>
      <c r="AY247" s="201" t="s">
        <v>182</v>
      </c>
    </row>
    <row r="248" spans="2:65" s="14" customFormat="1" ht="22.5" customHeight="1">
      <c r="B248" s="214"/>
      <c r="C248" s="215"/>
      <c r="D248" s="215"/>
      <c r="E248" s="216" t="s">
        <v>23</v>
      </c>
      <c r="F248" s="418" t="s">
        <v>516</v>
      </c>
      <c r="G248" s="419"/>
      <c r="H248" s="419"/>
      <c r="I248" s="419"/>
      <c r="J248" s="215"/>
      <c r="K248" s="217">
        <v>102.209</v>
      </c>
      <c r="L248" s="215"/>
      <c r="M248" s="215"/>
      <c r="N248" s="215"/>
      <c r="O248" s="215"/>
      <c r="P248" s="215"/>
      <c r="Q248" s="215"/>
      <c r="R248" s="218"/>
      <c r="T248" s="219"/>
      <c r="U248" s="215"/>
      <c r="V248" s="215"/>
      <c r="W248" s="215"/>
      <c r="X248" s="215"/>
      <c r="Y248" s="215"/>
      <c r="Z248" s="215"/>
      <c r="AA248" s="220"/>
      <c r="AT248" s="221" t="s">
        <v>190</v>
      </c>
      <c r="AU248" s="221" t="s">
        <v>92</v>
      </c>
      <c r="AV248" s="14" t="s">
        <v>200</v>
      </c>
      <c r="AW248" s="14" t="s">
        <v>38</v>
      </c>
      <c r="AX248" s="14" t="s">
        <v>81</v>
      </c>
      <c r="AY248" s="221" t="s">
        <v>182</v>
      </c>
    </row>
    <row r="249" spans="2:65" s="11" customFormat="1" ht="22.5" customHeight="1">
      <c r="B249" s="186"/>
      <c r="C249" s="187"/>
      <c r="D249" s="187"/>
      <c r="E249" s="188" t="s">
        <v>23</v>
      </c>
      <c r="F249" s="403" t="s">
        <v>506</v>
      </c>
      <c r="G249" s="404"/>
      <c r="H249" s="404"/>
      <c r="I249" s="404"/>
      <c r="J249" s="187"/>
      <c r="K249" s="189" t="s">
        <v>23</v>
      </c>
      <c r="L249" s="187"/>
      <c r="M249" s="187"/>
      <c r="N249" s="187"/>
      <c r="O249" s="187"/>
      <c r="P249" s="187"/>
      <c r="Q249" s="187"/>
      <c r="R249" s="190"/>
      <c r="T249" s="191"/>
      <c r="U249" s="187"/>
      <c r="V249" s="187"/>
      <c r="W249" s="187"/>
      <c r="X249" s="187"/>
      <c r="Y249" s="187"/>
      <c r="Z249" s="187"/>
      <c r="AA249" s="192"/>
      <c r="AT249" s="193" t="s">
        <v>190</v>
      </c>
      <c r="AU249" s="193" t="s">
        <v>92</v>
      </c>
      <c r="AV249" s="11" t="s">
        <v>25</v>
      </c>
      <c r="AW249" s="11" t="s">
        <v>38</v>
      </c>
      <c r="AX249" s="11" t="s">
        <v>81</v>
      </c>
      <c r="AY249" s="193" t="s">
        <v>182</v>
      </c>
    </row>
    <row r="250" spans="2:65" s="12" customFormat="1" ht="22.5" customHeight="1">
      <c r="B250" s="194"/>
      <c r="C250" s="195"/>
      <c r="D250" s="195"/>
      <c r="E250" s="196" t="s">
        <v>23</v>
      </c>
      <c r="F250" s="399" t="s">
        <v>538</v>
      </c>
      <c r="G250" s="400"/>
      <c r="H250" s="400"/>
      <c r="I250" s="400"/>
      <c r="J250" s="195"/>
      <c r="K250" s="197">
        <v>78.304000000000002</v>
      </c>
      <c r="L250" s="195"/>
      <c r="M250" s="195"/>
      <c r="N250" s="195"/>
      <c r="O250" s="195"/>
      <c r="P250" s="195"/>
      <c r="Q250" s="195"/>
      <c r="R250" s="198"/>
      <c r="T250" s="199"/>
      <c r="U250" s="195"/>
      <c r="V250" s="195"/>
      <c r="W250" s="195"/>
      <c r="X250" s="195"/>
      <c r="Y250" s="195"/>
      <c r="Z250" s="195"/>
      <c r="AA250" s="200"/>
      <c r="AT250" s="201" t="s">
        <v>190</v>
      </c>
      <c r="AU250" s="201" t="s">
        <v>92</v>
      </c>
      <c r="AV250" s="12" t="s">
        <v>92</v>
      </c>
      <c r="AW250" s="12" t="s">
        <v>38</v>
      </c>
      <c r="AX250" s="12" t="s">
        <v>81</v>
      </c>
      <c r="AY250" s="201" t="s">
        <v>182</v>
      </c>
    </row>
    <row r="251" spans="2:65" s="12" customFormat="1" ht="22.5" customHeight="1">
      <c r="B251" s="194"/>
      <c r="C251" s="195"/>
      <c r="D251" s="195"/>
      <c r="E251" s="196" t="s">
        <v>23</v>
      </c>
      <c r="F251" s="399" t="s">
        <v>539</v>
      </c>
      <c r="G251" s="400"/>
      <c r="H251" s="400"/>
      <c r="I251" s="400"/>
      <c r="J251" s="195"/>
      <c r="K251" s="197">
        <v>24.396999999999998</v>
      </c>
      <c r="L251" s="195"/>
      <c r="M251" s="195"/>
      <c r="N251" s="195"/>
      <c r="O251" s="195"/>
      <c r="P251" s="195"/>
      <c r="Q251" s="195"/>
      <c r="R251" s="198"/>
      <c r="T251" s="199"/>
      <c r="U251" s="195"/>
      <c r="V251" s="195"/>
      <c r="W251" s="195"/>
      <c r="X251" s="195"/>
      <c r="Y251" s="195"/>
      <c r="Z251" s="195"/>
      <c r="AA251" s="200"/>
      <c r="AT251" s="201" t="s">
        <v>190</v>
      </c>
      <c r="AU251" s="201" t="s">
        <v>92</v>
      </c>
      <c r="AV251" s="12" t="s">
        <v>92</v>
      </c>
      <c r="AW251" s="12" t="s">
        <v>38</v>
      </c>
      <c r="AX251" s="12" t="s">
        <v>81</v>
      </c>
      <c r="AY251" s="201" t="s">
        <v>182</v>
      </c>
    </row>
    <row r="252" spans="2:65" s="12" customFormat="1" ht="22.5" customHeight="1">
      <c r="B252" s="194"/>
      <c r="C252" s="195"/>
      <c r="D252" s="195"/>
      <c r="E252" s="196" t="s">
        <v>23</v>
      </c>
      <c r="F252" s="399" t="s">
        <v>540</v>
      </c>
      <c r="G252" s="400"/>
      <c r="H252" s="400"/>
      <c r="I252" s="400"/>
      <c r="J252" s="195"/>
      <c r="K252" s="197">
        <v>7.9809999999999999</v>
      </c>
      <c r="L252" s="195"/>
      <c r="M252" s="195"/>
      <c r="N252" s="195"/>
      <c r="O252" s="195"/>
      <c r="P252" s="195"/>
      <c r="Q252" s="195"/>
      <c r="R252" s="198"/>
      <c r="T252" s="199"/>
      <c r="U252" s="195"/>
      <c r="V252" s="195"/>
      <c r="W252" s="195"/>
      <c r="X252" s="195"/>
      <c r="Y252" s="195"/>
      <c r="Z252" s="195"/>
      <c r="AA252" s="200"/>
      <c r="AT252" s="201" t="s">
        <v>190</v>
      </c>
      <c r="AU252" s="201" t="s">
        <v>92</v>
      </c>
      <c r="AV252" s="12" t="s">
        <v>92</v>
      </c>
      <c r="AW252" s="12" t="s">
        <v>38</v>
      </c>
      <c r="AX252" s="12" t="s">
        <v>81</v>
      </c>
      <c r="AY252" s="201" t="s">
        <v>182</v>
      </c>
    </row>
    <row r="253" spans="2:65" s="12" customFormat="1" ht="22.5" customHeight="1">
      <c r="B253" s="194"/>
      <c r="C253" s="195"/>
      <c r="D253" s="195"/>
      <c r="E253" s="196" t="s">
        <v>23</v>
      </c>
      <c r="F253" s="399" t="s">
        <v>541</v>
      </c>
      <c r="G253" s="400"/>
      <c r="H253" s="400"/>
      <c r="I253" s="400"/>
      <c r="J253" s="195"/>
      <c r="K253" s="197">
        <v>-6.95</v>
      </c>
      <c r="L253" s="195"/>
      <c r="M253" s="195"/>
      <c r="N253" s="195"/>
      <c r="O253" s="195"/>
      <c r="P253" s="195"/>
      <c r="Q253" s="195"/>
      <c r="R253" s="198"/>
      <c r="T253" s="199"/>
      <c r="U253" s="195"/>
      <c r="V253" s="195"/>
      <c r="W253" s="195"/>
      <c r="X253" s="195"/>
      <c r="Y253" s="195"/>
      <c r="Z253" s="195"/>
      <c r="AA253" s="200"/>
      <c r="AT253" s="201" t="s">
        <v>190</v>
      </c>
      <c r="AU253" s="201" t="s">
        <v>92</v>
      </c>
      <c r="AV253" s="12" t="s">
        <v>92</v>
      </c>
      <c r="AW253" s="12" t="s">
        <v>38</v>
      </c>
      <c r="AX253" s="12" t="s">
        <v>81</v>
      </c>
      <c r="AY253" s="201" t="s">
        <v>182</v>
      </c>
    </row>
    <row r="254" spans="2:65" s="12" customFormat="1" ht="22.5" customHeight="1">
      <c r="B254" s="194"/>
      <c r="C254" s="195"/>
      <c r="D254" s="195"/>
      <c r="E254" s="196" t="s">
        <v>23</v>
      </c>
      <c r="F254" s="399" t="s">
        <v>542</v>
      </c>
      <c r="G254" s="400"/>
      <c r="H254" s="400"/>
      <c r="I254" s="400"/>
      <c r="J254" s="195"/>
      <c r="K254" s="197">
        <v>-2.92</v>
      </c>
      <c r="L254" s="195"/>
      <c r="M254" s="195"/>
      <c r="N254" s="195"/>
      <c r="O254" s="195"/>
      <c r="P254" s="195"/>
      <c r="Q254" s="195"/>
      <c r="R254" s="198"/>
      <c r="T254" s="199"/>
      <c r="U254" s="195"/>
      <c r="V254" s="195"/>
      <c r="W254" s="195"/>
      <c r="X254" s="195"/>
      <c r="Y254" s="195"/>
      <c r="Z254" s="195"/>
      <c r="AA254" s="200"/>
      <c r="AT254" s="201" t="s">
        <v>190</v>
      </c>
      <c r="AU254" s="201" t="s">
        <v>92</v>
      </c>
      <c r="AV254" s="12" t="s">
        <v>92</v>
      </c>
      <c r="AW254" s="12" t="s">
        <v>38</v>
      </c>
      <c r="AX254" s="12" t="s">
        <v>81</v>
      </c>
      <c r="AY254" s="201" t="s">
        <v>182</v>
      </c>
    </row>
    <row r="255" spans="2:65" s="12" customFormat="1" ht="22.5" customHeight="1">
      <c r="B255" s="194"/>
      <c r="C255" s="195"/>
      <c r="D255" s="195"/>
      <c r="E255" s="196" t="s">
        <v>23</v>
      </c>
      <c r="F255" s="399" t="s">
        <v>543</v>
      </c>
      <c r="G255" s="400"/>
      <c r="H255" s="400"/>
      <c r="I255" s="400"/>
      <c r="J255" s="195"/>
      <c r="K255" s="197">
        <v>-2.625</v>
      </c>
      <c r="L255" s="195"/>
      <c r="M255" s="195"/>
      <c r="N255" s="195"/>
      <c r="O255" s="195"/>
      <c r="P255" s="195"/>
      <c r="Q255" s="195"/>
      <c r="R255" s="198"/>
      <c r="T255" s="199"/>
      <c r="U255" s="195"/>
      <c r="V255" s="195"/>
      <c r="W255" s="195"/>
      <c r="X255" s="195"/>
      <c r="Y255" s="195"/>
      <c r="Z255" s="195"/>
      <c r="AA255" s="200"/>
      <c r="AT255" s="201" t="s">
        <v>190</v>
      </c>
      <c r="AU255" s="201" t="s">
        <v>92</v>
      </c>
      <c r="AV255" s="12" t="s">
        <v>92</v>
      </c>
      <c r="AW255" s="12" t="s">
        <v>38</v>
      </c>
      <c r="AX255" s="12" t="s">
        <v>81</v>
      </c>
      <c r="AY255" s="201" t="s">
        <v>182</v>
      </c>
    </row>
    <row r="256" spans="2:65" s="14" customFormat="1" ht="22.5" customHeight="1">
      <c r="B256" s="214"/>
      <c r="C256" s="215"/>
      <c r="D256" s="215"/>
      <c r="E256" s="216" t="s">
        <v>23</v>
      </c>
      <c r="F256" s="418" t="s">
        <v>516</v>
      </c>
      <c r="G256" s="419"/>
      <c r="H256" s="419"/>
      <c r="I256" s="419"/>
      <c r="J256" s="215"/>
      <c r="K256" s="217">
        <v>98.186999999999998</v>
      </c>
      <c r="L256" s="215"/>
      <c r="M256" s="215"/>
      <c r="N256" s="215"/>
      <c r="O256" s="215"/>
      <c r="P256" s="215"/>
      <c r="Q256" s="215"/>
      <c r="R256" s="218"/>
      <c r="T256" s="219"/>
      <c r="U256" s="215"/>
      <c r="V256" s="215"/>
      <c r="W256" s="215"/>
      <c r="X256" s="215"/>
      <c r="Y256" s="215"/>
      <c r="Z256" s="215"/>
      <c r="AA256" s="220"/>
      <c r="AT256" s="221" t="s">
        <v>190</v>
      </c>
      <c r="AU256" s="221" t="s">
        <v>92</v>
      </c>
      <c r="AV256" s="14" t="s">
        <v>200</v>
      </c>
      <c r="AW256" s="14" t="s">
        <v>38</v>
      </c>
      <c r="AX256" s="14" t="s">
        <v>81</v>
      </c>
      <c r="AY256" s="221" t="s">
        <v>182</v>
      </c>
    </row>
    <row r="257" spans="2:51" s="11" customFormat="1" ht="22.5" customHeight="1">
      <c r="B257" s="186"/>
      <c r="C257" s="187"/>
      <c r="D257" s="187"/>
      <c r="E257" s="188" t="s">
        <v>23</v>
      </c>
      <c r="F257" s="403" t="s">
        <v>544</v>
      </c>
      <c r="G257" s="404"/>
      <c r="H257" s="404"/>
      <c r="I257" s="404"/>
      <c r="J257" s="187"/>
      <c r="K257" s="189" t="s">
        <v>23</v>
      </c>
      <c r="L257" s="187"/>
      <c r="M257" s="187"/>
      <c r="N257" s="187"/>
      <c r="O257" s="187"/>
      <c r="P257" s="187"/>
      <c r="Q257" s="187"/>
      <c r="R257" s="190"/>
      <c r="T257" s="191"/>
      <c r="U257" s="187"/>
      <c r="V257" s="187"/>
      <c r="W257" s="187"/>
      <c r="X257" s="187"/>
      <c r="Y257" s="187"/>
      <c r="Z257" s="187"/>
      <c r="AA257" s="192"/>
      <c r="AT257" s="193" t="s">
        <v>190</v>
      </c>
      <c r="AU257" s="193" t="s">
        <v>92</v>
      </c>
      <c r="AV257" s="11" t="s">
        <v>25</v>
      </c>
      <c r="AW257" s="11" t="s">
        <v>38</v>
      </c>
      <c r="AX257" s="11" t="s">
        <v>81</v>
      </c>
      <c r="AY257" s="193" t="s">
        <v>182</v>
      </c>
    </row>
    <row r="258" spans="2:51" s="12" customFormat="1" ht="22.5" customHeight="1">
      <c r="B258" s="194"/>
      <c r="C258" s="195"/>
      <c r="D258" s="195"/>
      <c r="E258" s="196" t="s">
        <v>23</v>
      </c>
      <c r="F258" s="399" t="s">
        <v>535</v>
      </c>
      <c r="G258" s="400"/>
      <c r="H258" s="400"/>
      <c r="I258" s="400"/>
      <c r="J258" s="195"/>
      <c r="K258" s="197">
        <v>121.268</v>
      </c>
      <c r="L258" s="195"/>
      <c r="M258" s="195"/>
      <c r="N258" s="195"/>
      <c r="O258" s="195"/>
      <c r="P258" s="195"/>
      <c r="Q258" s="195"/>
      <c r="R258" s="198"/>
      <c r="T258" s="199"/>
      <c r="U258" s="195"/>
      <c r="V258" s="195"/>
      <c r="W258" s="195"/>
      <c r="X258" s="195"/>
      <c r="Y258" s="195"/>
      <c r="Z258" s="195"/>
      <c r="AA258" s="200"/>
      <c r="AT258" s="201" t="s">
        <v>190</v>
      </c>
      <c r="AU258" s="201" t="s">
        <v>92</v>
      </c>
      <c r="AV258" s="12" t="s">
        <v>92</v>
      </c>
      <c r="AW258" s="12" t="s">
        <v>38</v>
      </c>
      <c r="AX258" s="12" t="s">
        <v>81</v>
      </c>
      <c r="AY258" s="201" t="s">
        <v>182</v>
      </c>
    </row>
    <row r="259" spans="2:51" s="12" customFormat="1" ht="22.5" customHeight="1">
      <c r="B259" s="194"/>
      <c r="C259" s="195"/>
      <c r="D259" s="195"/>
      <c r="E259" s="196" t="s">
        <v>23</v>
      </c>
      <c r="F259" s="399" t="s">
        <v>545</v>
      </c>
      <c r="G259" s="400"/>
      <c r="H259" s="400"/>
      <c r="I259" s="400"/>
      <c r="J259" s="195"/>
      <c r="K259" s="197">
        <v>4.875</v>
      </c>
      <c r="L259" s="195"/>
      <c r="M259" s="195"/>
      <c r="N259" s="195"/>
      <c r="O259" s="195"/>
      <c r="P259" s="195"/>
      <c r="Q259" s="195"/>
      <c r="R259" s="198"/>
      <c r="T259" s="199"/>
      <c r="U259" s="195"/>
      <c r="V259" s="195"/>
      <c r="W259" s="195"/>
      <c r="X259" s="195"/>
      <c r="Y259" s="195"/>
      <c r="Z259" s="195"/>
      <c r="AA259" s="200"/>
      <c r="AT259" s="201" t="s">
        <v>190</v>
      </c>
      <c r="AU259" s="201" t="s">
        <v>92</v>
      </c>
      <c r="AV259" s="12" t="s">
        <v>92</v>
      </c>
      <c r="AW259" s="12" t="s">
        <v>38</v>
      </c>
      <c r="AX259" s="12" t="s">
        <v>81</v>
      </c>
      <c r="AY259" s="201" t="s">
        <v>182</v>
      </c>
    </row>
    <row r="260" spans="2:51" s="12" customFormat="1" ht="22.5" customHeight="1">
      <c r="B260" s="194"/>
      <c r="C260" s="195"/>
      <c r="D260" s="195"/>
      <c r="E260" s="196" t="s">
        <v>23</v>
      </c>
      <c r="F260" s="399" t="s">
        <v>546</v>
      </c>
      <c r="G260" s="400"/>
      <c r="H260" s="400"/>
      <c r="I260" s="400"/>
      <c r="J260" s="195"/>
      <c r="K260" s="197">
        <v>-15.282999999999999</v>
      </c>
      <c r="L260" s="195"/>
      <c r="M260" s="195"/>
      <c r="N260" s="195"/>
      <c r="O260" s="195"/>
      <c r="P260" s="195"/>
      <c r="Q260" s="195"/>
      <c r="R260" s="198"/>
      <c r="T260" s="199"/>
      <c r="U260" s="195"/>
      <c r="V260" s="195"/>
      <c r="W260" s="195"/>
      <c r="X260" s="195"/>
      <c r="Y260" s="195"/>
      <c r="Z260" s="195"/>
      <c r="AA260" s="200"/>
      <c r="AT260" s="201" t="s">
        <v>190</v>
      </c>
      <c r="AU260" s="201" t="s">
        <v>92</v>
      </c>
      <c r="AV260" s="12" t="s">
        <v>92</v>
      </c>
      <c r="AW260" s="12" t="s">
        <v>38</v>
      </c>
      <c r="AX260" s="12" t="s">
        <v>81</v>
      </c>
      <c r="AY260" s="201" t="s">
        <v>182</v>
      </c>
    </row>
    <row r="261" spans="2:51" s="12" customFormat="1" ht="22.5" customHeight="1">
      <c r="B261" s="194"/>
      <c r="C261" s="195"/>
      <c r="D261" s="195"/>
      <c r="E261" s="196" t="s">
        <v>23</v>
      </c>
      <c r="F261" s="399" t="s">
        <v>547</v>
      </c>
      <c r="G261" s="400"/>
      <c r="H261" s="400"/>
      <c r="I261" s="400"/>
      <c r="J261" s="195"/>
      <c r="K261" s="197">
        <v>-10.516</v>
      </c>
      <c r="L261" s="195"/>
      <c r="M261" s="195"/>
      <c r="N261" s="195"/>
      <c r="O261" s="195"/>
      <c r="P261" s="195"/>
      <c r="Q261" s="195"/>
      <c r="R261" s="198"/>
      <c r="T261" s="199"/>
      <c r="U261" s="195"/>
      <c r="V261" s="195"/>
      <c r="W261" s="195"/>
      <c r="X261" s="195"/>
      <c r="Y261" s="195"/>
      <c r="Z261" s="195"/>
      <c r="AA261" s="200"/>
      <c r="AT261" s="201" t="s">
        <v>190</v>
      </c>
      <c r="AU261" s="201" t="s">
        <v>92</v>
      </c>
      <c r="AV261" s="12" t="s">
        <v>92</v>
      </c>
      <c r="AW261" s="12" t="s">
        <v>38</v>
      </c>
      <c r="AX261" s="12" t="s">
        <v>81</v>
      </c>
      <c r="AY261" s="201" t="s">
        <v>182</v>
      </c>
    </row>
    <row r="262" spans="2:51" s="12" customFormat="1" ht="22.5" customHeight="1">
      <c r="B262" s="194"/>
      <c r="C262" s="195"/>
      <c r="D262" s="195"/>
      <c r="E262" s="196" t="s">
        <v>23</v>
      </c>
      <c r="F262" s="399" t="s">
        <v>548</v>
      </c>
      <c r="G262" s="400"/>
      <c r="H262" s="400"/>
      <c r="I262" s="400"/>
      <c r="J262" s="195"/>
      <c r="K262" s="197">
        <v>-2.9209999999999998</v>
      </c>
      <c r="L262" s="195"/>
      <c r="M262" s="195"/>
      <c r="N262" s="195"/>
      <c r="O262" s="195"/>
      <c r="P262" s="195"/>
      <c r="Q262" s="195"/>
      <c r="R262" s="198"/>
      <c r="T262" s="199"/>
      <c r="U262" s="195"/>
      <c r="V262" s="195"/>
      <c r="W262" s="195"/>
      <c r="X262" s="195"/>
      <c r="Y262" s="195"/>
      <c r="Z262" s="195"/>
      <c r="AA262" s="200"/>
      <c r="AT262" s="201" t="s">
        <v>190</v>
      </c>
      <c r="AU262" s="201" t="s">
        <v>92</v>
      </c>
      <c r="AV262" s="12" t="s">
        <v>92</v>
      </c>
      <c r="AW262" s="12" t="s">
        <v>38</v>
      </c>
      <c r="AX262" s="12" t="s">
        <v>81</v>
      </c>
      <c r="AY262" s="201" t="s">
        <v>182</v>
      </c>
    </row>
    <row r="263" spans="2:51" s="12" customFormat="1" ht="22.5" customHeight="1">
      <c r="B263" s="194"/>
      <c r="C263" s="195"/>
      <c r="D263" s="195"/>
      <c r="E263" s="196" t="s">
        <v>23</v>
      </c>
      <c r="F263" s="399" t="s">
        <v>549</v>
      </c>
      <c r="G263" s="400"/>
      <c r="H263" s="400"/>
      <c r="I263" s="400"/>
      <c r="J263" s="195"/>
      <c r="K263" s="197">
        <v>-1.32</v>
      </c>
      <c r="L263" s="195"/>
      <c r="M263" s="195"/>
      <c r="N263" s="195"/>
      <c r="O263" s="195"/>
      <c r="P263" s="195"/>
      <c r="Q263" s="195"/>
      <c r="R263" s="198"/>
      <c r="T263" s="199"/>
      <c r="U263" s="195"/>
      <c r="V263" s="195"/>
      <c r="W263" s="195"/>
      <c r="X263" s="195"/>
      <c r="Y263" s="195"/>
      <c r="Z263" s="195"/>
      <c r="AA263" s="200"/>
      <c r="AT263" s="201" t="s">
        <v>190</v>
      </c>
      <c r="AU263" s="201" t="s">
        <v>92</v>
      </c>
      <c r="AV263" s="12" t="s">
        <v>92</v>
      </c>
      <c r="AW263" s="12" t="s">
        <v>38</v>
      </c>
      <c r="AX263" s="12" t="s">
        <v>81</v>
      </c>
      <c r="AY263" s="201" t="s">
        <v>182</v>
      </c>
    </row>
    <row r="264" spans="2:51" s="12" customFormat="1" ht="22.5" customHeight="1">
      <c r="B264" s="194"/>
      <c r="C264" s="195"/>
      <c r="D264" s="195"/>
      <c r="E264" s="196" t="s">
        <v>23</v>
      </c>
      <c r="F264" s="399" t="s">
        <v>550</v>
      </c>
      <c r="G264" s="400"/>
      <c r="H264" s="400"/>
      <c r="I264" s="400"/>
      <c r="J264" s="195"/>
      <c r="K264" s="197">
        <v>-5.2119999999999997</v>
      </c>
      <c r="L264" s="195"/>
      <c r="M264" s="195"/>
      <c r="N264" s="195"/>
      <c r="O264" s="195"/>
      <c r="P264" s="195"/>
      <c r="Q264" s="195"/>
      <c r="R264" s="198"/>
      <c r="T264" s="199"/>
      <c r="U264" s="195"/>
      <c r="V264" s="195"/>
      <c r="W264" s="195"/>
      <c r="X264" s="195"/>
      <c r="Y264" s="195"/>
      <c r="Z264" s="195"/>
      <c r="AA264" s="200"/>
      <c r="AT264" s="201" t="s">
        <v>190</v>
      </c>
      <c r="AU264" s="201" t="s">
        <v>92</v>
      </c>
      <c r="AV264" s="12" t="s">
        <v>92</v>
      </c>
      <c r="AW264" s="12" t="s">
        <v>38</v>
      </c>
      <c r="AX264" s="12" t="s">
        <v>81</v>
      </c>
      <c r="AY264" s="201" t="s">
        <v>182</v>
      </c>
    </row>
    <row r="265" spans="2:51" s="12" customFormat="1" ht="22.5" customHeight="1">
      <c r="B265" s="194"/>
      <c r="C265" s="195"/>
      <c r="D265" s="195"/>
      <c r="E265" s="196" t="s">
        <v>23</v>
      </c>
      <c r="F265" s="399" t="s">
        <v>551</v>
      </c>
      <c r="G265" s="400"/>
      <c r="H265" s="400"/>
      <c r="I265" s="400"/>
      <c r="J265" s="195"/>
      <c r="K265" s="197">
        <v>-0.76</v>
      </c>
      <c r="L265" s="195"/>
      <c r="M265" s="195"/>
      <c r="N265" s="195"/>
      <c r="O265" s="195"/>
      <c r="P265" s="195"/>
      <c r="Q265" s="195"/>
      <c r="R265" s="198"/>
      <c r="T265" s="199"/>
      <c r="U265" s="195"/>
      <c r="V265" s="195"/>
      <c r="W265" s="195"/>
      <c r="X265" s="195"/>
      <c r="Y265" s="195"/>
      <c r="Z265" s="195"/>
      <c r="AA265" s="200"/>
      <c r="AT265" s="201" t="s">
        <v>190</v>
      </c>
      <c r="AU265" s="201" t="s">
        <v>92</v>
      </c>
      <c r="AV265" s="12" t="s">
        <v>92</v>
      </c>
      <c r="AW265" s="12" t="s">
        <v>38</v>
      </c>
      <c r="AX265" s="12" t="s">
        <v>81</v>
      </c>
      <c r="AY265" s="201" t="s">
        <v>182</v>
      </c>
    </row>
    <row r="266" spans="2:51" s="12" customFormat="1" ht="22.5" customHeight="1">
      <c r="B266" s="194"/>
      <c r="C266" s="195"/>
      <c r="D266" s="195"/>
      <c r="E266" s="196" t="s">
        <v>23</v>
      </c>
      <c r="F266" s="399" t="s">
        <v>552</v>
      </c>
      <c r="G266" s="400"/>
      <c r="H266" s="400"/>
      <c r="I266" s="400"/>
      <c r="J266" s="195"/>
      <c r="K266" s="197">
        <v>-5</v>
      </c>
      <c r="L266" s="195"/>
      <c r="M266" s="195"/>
      <c r="N266" s="195"/>
      <c r="O266" s="195"/>
      <c r="P266" s="195"/>
      <c r="Q266" s="195"/>
      <c r="R266" s="198"/>
      <c r="T266" s="199"/>
      <c r="U266" s="195"/>
      <c r="V266" s="195"/>
      <c r="W266" s="195"/>
      <c r="X266" s="195"/>
      <c r="Y266" s="195"/>
      <c r="Z266" s="195"/>
      <c r="AA266" s="200"/>
      <c r="AT266" s="201" t="s">
        <v>190</v>
      </c>
      <c r="AU266" s="201" t="s">
        <v>92</v>
      </c>
      <c r="AV266" s="12" t="s">
        <v>92</v>
      </c>
      <c r="AW266" s="12" t="s">
        <v>38</v>
      </c>
      <c r="AX266" s="12" t="s">
        <v>81</v>
      </c>
      <c r="AY266" s="201" t="s">
        <v>182</v>
      </c>
    </row>
    <row r="267" spans="2:51" s="14" customFormat="1" ht="22.5" customHeight="1">
      <c r="B267" s="214"/>
      <c r="C267" s="215"/>
      <c r="D267" s="215"/>
      <c r="E267" s="216" t="s">
        <v>23</v>
      </c>
      <c r="F267" s="418" t="s">
        <v>516</v>
      </c>
      <c r="G267" s="419"/>
      <c r="H267" s="419"/>
      <c r="I267" s="419"/>
      <c r="J267" s="215"/>
      <c r="K267" s="217">
        <v>85.131</v>
      </c>
      <c r="L267" s="215"/>
      <c r="M267" s="215"/>
      <c r="N267" s="215"/>
      <c r="O267" s="215"/>
      <c r="P267" s="215"/>
      <c r="Q267" s="215"/>
      <c r="R267" s="218"/>
      <c r="T267" s="219"/>
      <c r="U267" s="215"/>
      <c r="V267" s="215"/>
      <c r="W267" s="215"/>
      <c r="X267" s="215"/>
      <c r="Y267" s="215"/>
      <c r="Z267" s="215"/>
      <c r="AA267" s="220"/>
      <c r="AT267" s="221" t="s">
        <v>190</v>
      </c>
      <c r="AU267" s="221" t="s">
        <v>92</v>
      </c>
      <c r="AV267" s="14" t="s">
        <v>200</v>
      </c>
      <c r="AW267" s="14" t="s">
        <v>38</v>
      </c>
      <c r="AX267" s="14" t="s">
        <v>81</v>
      </c>
      <c r="AY267" s="221" t="s">
        <v>182</v>
      </c>
    </row>
    <row r="268" spans="2:51" s="11" customFormat="1" ht="22.5" customHeight="1">
      <c r="B268" s="186"/>
      <c r="C268" s="187"/>
      <c r="D268" s="187"/>
      <c r="E268" s="188" t="s">
        <v>23</v>
      </c>
      <c r="F268" s="403" t="s">
        <v>513</v>
      </c>
      <c r="G268" s="404"/>
      <c r="H268" s="404"/>
      <c r="I268" s="404"/>
      <c r="J268" s="187"/>
      <c r="K268" s="189" t="s">
        <v>23</v>
      </c>
      <c r="L268" s="187"/>
      <c r="M268" s="187"/>
      <c r="N268" s="187"/>
      <c r="O268" s="187"/>
      <c r="P268" s="187"/>
      <c r="Q268" s="187"/>
      <c r="R268" s="190"/>
      <c r="T268" s="191"/>
      <c r="U268" s="187"/>
      <c r="V268" s="187"/>
      <c r="W268" s="187"/>
      <c r="X268" s="187"/>
      <c r="Y268" s="187"/>
      <c r="Z268" s="187"/>
      <c r="AA268" s="192"/>
      <c r="AT268" s="193" t="s">
        <v>190</v>
      </c>
      <c r="AU268" s="193" t="s">
        <v>92</v>
      </c>
      <c r="AV268" s="11" t="s">
        <v>25</v>
      </c>
      <c r="AW268" s="11" t="s">
        <v>38</v>
      </c>
      <c r="AX268" s="11" t="s">
        <v>81</v>
      </c>
      <c r="AY268" s="193" t="s">
        <v>182</v>
      </c>
    </row>
    <row r="269" spans="2:51" s="12" customFormat="1" ht="22.5" customHeight="1">
      <c r="B269" s="194"/>
      <c r="C269" s="195"/>
      <c r="D269" s="195"/>
      <c r="E269" s="196" t="s">
        <v>23</v>
      </c>
      <c r="F269" s="399" t="s">
        <v>538</v>
      </c>
      <c r="G269" s="400"/>
      <c r="H269" s="400"/>
      <c r="I269" s="400"/>
      <c r="J269" s="195"/>
      <c r="K269" s="197">
        <v>78.304000000000002</v>
      </c>
      <c r="L269" s="195"/>
      <c r="M269" s="195"/>
      <c r="N269" s="195"/>
      <c r="O269" s="195"/>
      <c r="P269" s="195"/>
      <c r="Q269" s="195"/>
      <c r="R269" s="198"/>
      <c r="T269" s="199"/>
      <c r="U269" s="195"/>
      <c r="V269" s="195"/>
      <c r="W269" s="195"/>
      <c r="X269" s="195"/>
      <c r="Y269" s="195"/>
      <c r="Z269" s="195"/>
      <c r="AA269" s="200"/>
      <c r="AT269" s="201" t="s">
        <v>190</v>
      </c>
      <c r="AU269" s="201" t="s">
        <v>92</v>
      </c>
      <c r="AV269" s="12" t="s">
        <v>92</v>
      </c>
      <c r="AW269" s="12" t="s">
        <v>38</v>
      </c>
      <c r="AX269" s="12" t="s">
        <v>81</v>
      </c>
      <c r="AY269" s="201" t="s">
        <v>182</v>
      </c>
    </row>
    <row r="270" spans="2:51" s="12" customFormat="1" ht="22.5" customHeight="1">
      <c r="B270" s="194"/>
      <c r="C270" s="195"/>
      <c r="D270" s="195"/>
      <c r="E270" s="196" t="s">
        <v>23</v>
      </c>
      <c r="F270" s="399" t="s">
        <v>539</v>
      </c>
      <c r="G270" s="400"/>
      <c r="H270" s="400"/>
      <c r="I270" s="400"/>
      <c r="J270" s="195"/>
      <c r="K270" s="197">
        <v>24.396999999999998</v>
      </c>
      <c r="L270" s="195"/>
      <c r="M270" s="195"/>
      <c r="N270" s="195"/>
      <c r="O270" s="195"/>
      <c r="P270" s="195"/>
      <c r="Q270" s="195"/>
      <c r="R270" s="198"/>
      <c r="T270" s="199"/>
      <c r="U270" s="195"/>
      <c r="V270" s="195"/>
      <c r="W270" s="195"/>
      <c r="X270" s="195"/>
      <c r="Y270" s="195"/>
      <c r="Z270" s="195"/>
      <c r="AA270" s="200"/>
      <c r="AT270" s="201" t="s">
        <v>190</v>
      </c>
      <c r="AU270" s="201" t="s">
        <v>92</v>
      </c>
      <c r="AV270" s="12" t="s">
        <v>92</v>
      </c>
      <c r="AW270" s="12" t="s">
        <v>38</v>
      </c>
      <c r="AX270" s="12" t="s">
        <v>81</v>
      </c>
      <c r="AY270" s="201" t="s">
        <v>182</v>
      </c>
    </row>
    <row r="271" spans="2:51" s="12" customFormat="1" ht="22.5" customHeight="1">
      <c r="B271" s="194"/>
      <c r="C271" s="195"/>
      <c r="D271" s="195"/>
      <c r="E271" s="196" t="s">
        <v>23</v>
      </c>
      <c r="F271" s="399" t="s">
        <v>553</v>
      </c>
      <c r="G271" s="400"/>
      <c r="H271" s="400"/>
      <c r="I271" s="400"/>
      <c r="J271" s="195"/>
      <c r="K271" s="197">
        <v>30.280999999999999</v>
      </c>
      <c r="L271" s="195"/>
      <c r="M271" s="195"/>
      <c r="N271" s="195"/>
      <c r="O271" s="195"/>
      <c r="P271" s="195"/>
      <c r="Q271" s="195"/>
      <c r="R271" s="198"/>
      <c r="T271" s="199"/>
      <c r="U271" s="195"/>
      <c r="V271" s="195"/>
      <c r="W271" s="195"/>
      <c r="X271" s="195"/>
      <c r="Y271" s="195"/>
      <c r="Z271" s="195"/>
      <c r="AA271" s="200"/>
      <c r="AT271" s="201" t="s">
        <v>190</v>
      </c>
      <c r="AU271" s="201" t="s">
        <v>92</v>
      </c>
      <c r="AV271" s="12" t="s">
        <v>92</v>
      </c>
      <c r="AW271" s="12" t="s">
        <v>38</v>
      </c>
      <c r="AX271" s="12" t="s">
        <v>81</v>
      </c>
      <c r="AY271" s="201" t="s">
        <v>182</v>
      </c>
    </row>
    <row r="272" spans="2:51" s="12" customFormat="1" ht="22.5" customHeight="1">
      <c r="B272" s="194"/>
      <c r="C272" s="195"/>
      <c r="D272" s="195"/>
      <c r="E272" s="196" t="s">
        <v>23</v>
      </c>
      <c r="F272" s="399" t="s">
        <v>554</v>
      </c>
      <c r="G272" s="400"/>
      <c r="H272" s="400"/>
      <c r="I272" s="400"/>
      <c r="J272" s="195"/>
      <c r="K272" s="197">
        <v>-13.898999999999999</v>
      </c>
      <c r="L272" s="195"/>
      <c r="M272" s="195"/>
      <c r="N272" s="195"/>
      <c r="O272" s="195"/>
      <c r="P272" s="195"/>
      <c r="Q272" s="195"/>
      <c r="R272" s="198"/>
      <c r="T272" s="199"/>
      <c r="U272" s="195"/>
      <c r="V272" s="195"/>
      <c r="W272" s="195"/>
      <c r="X272" s="195"/>
      <c r="Y272" s="195"/>
      <c r="Z272" s="195"/>
      <c r="AA272" s="200"/>
      <c r="AT272" s="201" t="s">
        <v>190</v>
      </c>
      <c r="AU272" s="201" t="s">
        <v>92</v>
      </c>
      <c r="AV272" s="12" t="s">
        <v>92</v>
      </c>
      <c r="AW272" s="12" t="s">
        <v>38</v>
      </c>
      <c r="AX272" s="12" t="s">
        <v>81</v>
      </c>
      <c r="AY272" s="201" t="s">
        <v>182</v>
      </c>
    </row>
    <row r="273" spans="2:65" s="12" customFormat="1" ht="22.5" customHeight="1">
      <c r="B273" s="194"/>
      <c r="C273" s="195"/>
      <c r="D273" s="195"/>
      <c r="E273" s="196" t="s">
        <v>23</v>
      </c>
      <c r="F273" s="399" t="s">
        <v>555</v>
      </c>
      <c r="G273" s="400"/>
      <c r="H273" s="400"/>
      <c r="I273" s="400"/>
      <c r="J273" s="195"/>
      <c r="K273" s="197">
        <v>-4.8639999999999999</v>
      </c>
      <c r="L273" s="195"/>
      <c r="M273" s="195"/>
      <c r="N273" s="195"/>
      <c r="O273" s="195"/>
      <c r="P273" s="195"/>
      <c r="Q273" s="195"/>
      <c r="R273" s="198"/>
      <c r="T273" s="199"/>
      <c r="U273" s="195"/>
      <c r="V273" s="195"/>
      <c r="W273" s="195"/>
      <c r="X273" s="195"/>
      <c r="Y273" s="195"/>
      <c r="Z273" s="195"/>
      <c r="AA273" s="200"/>
      <c r="AT273" s="201" t="s">
        <v>190</v>
      </c>
      <c r="AU273" s="201" t="s">
        <v>92</v>
      </c>
      <c r="AV273" s="12" t="s">
        <v>92</v>
      </c>
      <c r="AW273" s="12" t="s">
        <v>38</v>
      </c>
      <c r="AX273" s="12" t="s">
        <v>81</v>
      </c>
      <c r="AY273" s="201" t="s">
        <v>182</v>
      </c>
    </row>
    <row r="274" spans="2:65" s="14" customFormat="1" ht="22.5" customHeight="1">
      <c r="B274" s="214"/>
      <c r="C274" s="215"/>
      <c r="D274" s="215"/>
      <c r="E274" s="216" t="s">
        <v>23</v>
      </c>
      <c r="F274" s="418" t="s">
        <v>516</v>
      </c>
      <c r="G274" s="419"/>
      <c r="H274" s="419"/>
      <c r="I274" s="419"/>
      <c r="J274" s="215"/>
      <c r="K274" s="217">
        <v>114.21899999999999</v>
      </c>
      <c r="L274" s="215"/>
      <c r="M274" s="215"/>
      <c r="N274" s="215"/>
      <c r="O274" s="215"/>
      <c r="P274" s="215"/>
      <c r="Q274" s="215"/>
      <c r="R274" s="218"/>
      <c r="T274" s="219"/>
      <c r="U274" s="215"/>
      <c r="V274" s="215"/>
      <c r="W274" s="215"/>
      <c r="X274" s="215"/>
      <c r="Y274" s="215"/>
      <c r="Z274" s="215"/>
      <c r="AA274" s="220"/>
      <c r="AT274" s="221" t="s">
        <v>190</v>
      </c>
      <c r="AU274" s="221" t="s">
        <v>92</v>
      </c>
      <c r="AV274" s="14" t="s">
        <v>200</v>
      </c>
      <c r="AW274" s="14" t="s">
        <v>38</v>
      </c>
      <c r="AX274" s="14" t="s">
        <v>81</v>
      </c>
      <c r="AY274" s="221" t="s">
        <v>182</v>
      </c>
    </row>
    <row r="275" spans="2:65" s="11" customFormat="1" ht="22.5" customHeight="1">
      <c r="B275" s="186"/>
      <c r="C275" s="187"/>
      <c r="D275" s="187"/>
      <c r="E275" s="188" t="s">
        <v>23</v>
      </c>
      <c r="F275" s="403" t="s">
        <v>556</v>
      </c>
      <c r="G275" s="404"/>
      <c r="H275" s="404"/>
      <c r="I275" s="404"/>
      <c r="J275" s="187"/>
      <c r="K275" s="189" t="s">
        <v>23</v>
      </c>
      <c r="L275" s="187"/>
      <c r="M275" s="187"/>
      <c r="N275" s="187"/>
      <c r="O275" s="187"/>
      <c r="P275" s="187"/>
      <c r="Q275" s="187"/>
      <c r="R275" s="190"/>
      <c r="T275" s="191"/>
      <c r="U275" s="187"/>
      <c r="V275" s="187"/>
      <c r="W275" s="187"/>
      <c r="X275" s="187"/>
      <c r="Y275" s="187"/>
      <c r="Z275" s="187"/>
      <c r="AA275" s="192"/>
      <c r="AT275" s="193" t="s">
        <v>190</v>
      </c>
      <c r="AU275" s="193" t="s">
        <v>92</v>
      </c>
      <c r="AV275" s="11" t="s">
        <v>25</v>
      </c>
      <c r="AW275" s="11" t="s">
        <v>38</v>
      </c>
      <c r="AX275" s="11" t="s">
        <v>81</v>
      </c>
      <c r="AY275" s="193" t="s">
        <v>182</v>
      </c>
    </row>
    <row r="276" spans="2:65" s="12" customFormat="1" ht="22.5" customHeight="1">
      <c r="B276" s="194"/>
      <c r="C276" s="195"/>
      <c r="D276" s="195"/>
      <c r="E276" s="196" t="s">
        <v>23</v>
      </c>
      <c r="F276" s="399" t="s">
        <v>557</v>
      </c>
      <c r="G276" s="400"/>
      <c r="H276" s="400"/>
      <c r="I276" s="400"/>
      <c r="J276" s="195"/>
      <c r="K276" s="197">
        <v>5.7560000000000002</v>
      </c>
      <c r="L276" s="195"/>
      <c r="M276" s="195"/>
      <c r="N276" s="195"/>
      <c r="O276" s="195"/>
      <c r="P276" s="195"/>
      <c r="Q276" s="195"/>
      <c r="R276" s="198"/>
      <c r="T276" s="199"/>
      <c r="U276" s="195"/>
      <c r="V276" s="195"/>
      <c r="W276" s="195"/>
      <c r="X276" s="195"/>
      <c r="Y276" s="195"/>
      <c r="Z276" s="195"/>
      <c r="AA276" s="200"/>
      <c r="AT276" s="201" t="s">
        <v>190</v>
      </c>
      <c r="AU276" s="201" t="s">
        <v>92</v>
      </c>
      <c r="AV276" s="12" t="s">
        <v>92</v>
      </c>
      <c r="AW276" s="12" t="s">
        <v>38</v>
      </c>
      <c r="AX276" s="12" t="s">
        <v>81</v>
      </c>
      <c r="AY276" s="201" t="s">
        <v>182</v>
      </c>
    </row>
    <row r="277" spans="2:65" s="14" customFormat="1" ht="22.5" customHeight="1">
      <c r="B277" s="214"/>
      <c r="C277" s="215"/>
      <c r="D277" s="215"/>
      <c r="E277" s="216" t="s">
        <v>23</v>
      </c>
      <c r="F277" s="418" t="s">
        <v>516</v>
      </c>
      <c r="G277" s="419"/>
      <c r="H277" s="419"/>
      <c r="I277" s="419"/>
      <c r="J277" s="215"/>
      <c r="K277" s="217">
        <v>5.7560000000000002</v>
      </c>
      <c r="L277" s="215"/>
      <c r="M277" s="215"/>
      <c r="N277" s="215"/>
      <c r="O277" s="215"/>
      <c r="P277" s="215"/>
      <c r="Q277" s="215"/>
      <c r="R277" s="218"/>
      <c r="T277" s="219"/>
      <c r="U277" s="215"/>
      <c r="V277" s="215"/>
      <c r="W277" s="215"/>
      <c r="X277" s="215"/>
      <c r="Y277" s="215"/>
      <c r="Z277" s="215"/>
      <c r="AA277" s="220"/>
      <c r="AT277" s="221" t="s">
        <v>190</v>
      </c>
      <c r="AU277" s="221" t="s">
        <v>92</v>
      </c>
      <c r="AV277" s="14" t="s">
        <v>200</v>
      </c>
      <c r="AW277" s="14" t="s">
        <v>38</v>
      </c>
      <c r="AX277" s="14" t="s">
        <v>81</v>
      </c>
      <c r="AY277" s="221" t="s">
        <v>182</v>
      </c>
    </row>
    <row r="278" spans="2:65" s="13" customFormat="1" ht="22.5" customHeight="1">
      <c r="B278" s="202"/>
      <c r="C278" s="203"/>
      <c r="D278" s="203"/>
      <c r="E278" s="204" t="s">
        <v>23</v>
      </c>
      <c r="F278" s="401" t="s">
        <v>193</v>
      </c>
      <c r="G278" s="402"/>
      <c r="H278" s="402"/>
      <c r="I278" s="402"/>
      <c r="J278" s="203"/>
      <c r="K278" s="205">
        <v>405.50200000000001</v>
      </c>
      <c r="L278" s="203"/>
      <c r="M278" s="203"/>
      <c r="N278" s="203"/>
      <c r="O278" s="203"/>
      <c r="P278" s="203"/>
      <c r="Q278" s="203"/>
      <c r="R278" s="206"/>
      <c r="T278" s="207"/>
      <c r="U278" s="203"/>
      <c r="V278" s="203"/>
      <c r="W278" s="203"/>
      <c r="X278" s="203"/>
      <c r="Y278" s="203"/>
      <c r="Z278" s="203"/>
      <c r="AA278" s="208"/>
      <c r="AT278" s="209" t="s">
        <v>190</v>
      </c>
      <c r="AU278" s="209" t="s">
        <v>92</v>
      </c>
      <c r="AV278" s="13" t="s">
        <v>187</v>
      </c>
      <c r="AW278" s="13" t="s">
        <v>38</v>
      </c>
      <c r="AX278" s="13" t="s">
        <v>25</v>
      </c>
      <c r="AY278" s="209" t="s">
        <v>182</v>
      </c>
    </row>
    <row r="279" spans="2:65" s="1" customFormat="1" ht="31.5" customHeight="1">
      <c r="B279" s="39"/>
      <c r="C279" s="210" t="s">
        <v>304</v>
      </c>
      <c r="D279" s="210" t="s">
        <v>301</v>
      </c>
      <c r="E279" s="211" t="s">
        <v>453</v>
      </c>
      <c r="F279" s="409" t="s">
        <v>454</v>
      </c>
      <c r="G279" s="409"/>
      <c r="H279" s="409"/>
      <c r="I279" s="409"/>
      <c r="J279" s="212" t="s">
        <v>186</v>
      </c>
      <c r="K279" s="213">
        <v>413.61200000000002</v>
      </c>
      <c r="L279" s="410">
        <v>0</v>
      </c>
      <c r="M279" s="411"/>
      <c r="N279" s="412">
        <f>ROUND(L279*K279,2)</f>
        <v>0</v>
      </c>
      <c r="O279" s="391"/>
      <c r="P279" s="391"/>
      <c r="Q279" s="391"/>
      <c r="R279" s="41"/>
      <c r="T279" s="183" t="s">
        <v>23</v>
      </c>
      <c r="U279" s="48" t="s">
        <v>46</v>
      </c>
      <c r="V279" s="40"/>
      <c r="W279" s="184">
        <f>V279*K279</f>
        <v>0</v>
      </c>
      <c r="X279" s="184">
        <v>2.0999999999999999E-3</v>
      </c>
      <c r="Y279" s="184">
        <f>X279*K279</f>
        <v>0.86858519999999995</v>
      </c>
      <c r="Z279" s="184">
        <v>0</v>
      </c>
      <c r="AA279" s="185">
        <f>Z279*K279</f>
        <v>0</v>
      </c>
      <c r="AR279" s="22" t="s">
        <v>238</v>
      </c>
      <c r="AT279" s="22" t="s">
        <v>301</v>
      </c>
      <c r="AU279" s="22" t="s">
        <v>92</v>
      </c>
      <c r="AY279" s="22" t="s">
        <v>182</v>
      </c>
      <c r="BE279" s="122">
        <f>IF(U279="základní",N279,0)</f>
        <v>0</v>
      </c>
      <c r="BF279" s="122">
        <f>IF(U279="snížená",N279,0)</f>
        <v>0</v>
      </c>
      <c r="BG279" s="122">
        <f>IF(U279="zákl. přenesená",N279,0)</f>
        <v>0</v>
      </c>
      <c r="BH279" s="122">
        <f>IF(U279="sníž. přenesená",N279,0)</f>
        <v>0</v>
      </c>
      <c r="BI279" s="122">
        <f>IF(U279="nulová",N279,0)</f>
        <v>0</v>
      </c>
      <c r="BJ279" s="22" t="s">
        <v>25</v>
      </c>
      <c r="BK279" s="122">
        <f>ROUND(L279*K279,2)</f>
        <v>0</v>
      </c>
      <c r="BL279" s="22" t="s">
        <v>187</v>
      </c>
      <c r="BM279" s="22" t="s">
        <v>558</v>
      </c>
    </row>
    <row r="280" spans="2:65" s="1" customFormat="1" ht="31.5" customHeight="1">
      <c r="B280" s="39"/>
      <c r="C280" s="179" t="s">
        <v>350</v>
      </c>
      <c r="D280" s="179" t="s">
        <v>183</v>
      </c>
      <c r="E280" s="180" t="s">
        <v>559</v>
      </c>
      <c r="F280" s="388" t="s">
        <v>560</v>
      </c>
      <c r="G280" s="388"/>
      <c r="H280" s="388"/>
      <c r="I280" s="388"/>
      <c r="J280" s="181" t="s">
        <v>203</v>
      </c>
      <c r="K280" s="182">
        <v>135.94</v>
      </c>
      <c r="L280" s="389">
        <v>0</v>
      </c>
      <c r="M280" s="390"/>
      <c r="N280" s="391">
        <f>ROUND(L280*K280,2)</f>
        <v>0</v>
      </c>
      <c r="O280" s="391"/>
      <c r="P280" s="391"/>
      <c r="Q280" s="391"/>
      <c r="R280" s="41"/>
      <c r="T280" s="183" t="s">
        <v>23</v>
      </c>
      <c r="U280" s="48" t="s">
        <v>46</v>
      </c>
      <c r="V280" s="40"/>
      <c r="W280" s="184">
        <f>V280*K280</f>
        <v>0</v>
      </c>
      <c r="X280" s="184">
        <v>1.6800000000000001E-3</v>
      </c>
      <c r="Y280" s="184">
        <f>X280*K280</f>
        <v>0.2283792</v>
      </c>
      <c r="Z280" s="184">
        <v>0</v>
      </c>
      <c r="AA280" s="185">
        <f>Z280*K280</f>
        <v>0</v>
      </c>
      <c r="AR280" s="22" t="s">
        <v>187</v>
      </c>
      <c r="AT280" s="22" t="s">
        <v>183</v>
      </c>
      <c r="AU280" s="22" t="s">
        <v>92</v>
      </c>
      <c r="AY280" s="22" t="s">
        <v>182</v>
      </c>
      <c r="BE280" s="122">
        <f>IF(U280="základní",N280,0)</f>
        <v>0</v>
      </c>
      <c r="BF280" s="122">
        <f>IF(U280="snížená",N280,0)</f>
        <v>0</v>
      </c>
      <c r="BG280" s="122">
        <f>IF(U280="zákl. přenesená",N280,0)</f>
        <v>0</v>
      </c>
      <c r="BH280" s="122">
        <f>IF(U280="sníž. přenesená",N280,0)</f>
        <v>0</v>
      </c>
      <c r="BI280" s="122">
        <f>IF(U280="nulová",N280,0)</f>
        <v>0</v>
      </c>
      <c r="BJ280" s="22" t="s">
        <v>25</v>
      </c>
      <c r="BK280" s="122">
        <f>ROUND(L280*K280,2)</f>
        <v>0</v>
      </c>
      <c r="BL280" s="22" t="s">
        <v>187</v>
      </c>
      <c r="BM280" s="22" t="s">
        <v>561</v>
      </c>
    </row>
    <row r="281" spans="2:65" s="11" customFormat="1" ht="22.5" customHeight="1">
      <c r="B281" s="186"/>
      <c r="C281" s="187"/>
      <c r="D281" s="187"/>
      <c r="E281" s="188" t="s">
        <v>23</v>
      </c>
      <c r="F281" s="392" t="s">
        <v>205</v>
      </c>
      <c r="G281" s="393"/>
      <c r="H281" s="393"/>
      <c r="I281" s="393"/>
      <c r="J281" s="187"/>
      <c r="K281" s="189" t="s">
        <v>23</v>
      </c>
      <c r="L281" s="187"/>
      <c r="M281" s="187"/>
      <c r="N281" s="187"/>
      <c r="O281" s="187"/>
      <c r="P281" s="187"/>
      <c r="Q281" s="187"/>
      <c r="R281" s="190"/>
      <c r="T281" s="191"/>
      <c r="U281" s="187"/>
      <c r="V281" s="187"/>
      <c r="W281" s="187"/>
      <c r="X281" s="187"/>
      <c r="Y281" s="187"/>
      <c r="Z281" s="187"/>
      <c r="AA281" s="192"/>
      <c r="AT281" s="193" t="s">
        <v>190</v>
      </c>
      <c r="AU281" s="193" t="s">
        <v>92</v>
      </c>
      <c r="AV281" s="11" t="s">
        <v>25</v>
      </c>
      <c r="AW281" s="11" t="s">
        <v>38</v>
      </c>
      <c r="AX281" s="11" t="s">
        <v>81</v>
      </c>
      <c r="AY281" s="193" t="s">
        <v>182</v>
      </c>
    </row>
    <row r="282" spans="2:65" s="12" customFormat="1" ht="22.5" customHeight="1">
      <c r="B282" s="194"/>
      <c r="C282" s="195"/>
      <c r="D282" s="195"/>
      <c r="E282" s="196" t="s">
        <v>23</v>
      </c>
      <c r="F282" s="399" t="s">
        <v>562</v>
      </c>
      <c r="G282" s="400"/>
      <c r="H282" s="400"/>
      <c r="I282" s="400"/>
      <c r="J282" s="195"/>
      <c r="K282" s="197">
        <v>98.64</v>
      </c>
      <c r="L282" s="195"/>
      <c r="M282" s="195"/>
      <c r="N282" s="195"/>
      <c r="O282" s="195"/>
      <c r="P282" s="195"/>
      <c r="Q282" s="195"/>
      <c r="R282" s="198"/>
      <c r="T282" s="199"/>
      <c r="U282" s="195"/>
      <c r="V282" s="195"/>
      <c r="W282" s="195"/>
      <c r="X282" s="195"/>
      <c r="Y282" s="195"/>
      <c r="Z282" s="195"/>
      <c r="AA282" s="200"/>
      <c r="AT282" s="201" t="s">
        <v>190</v>
      </c>
      <c r="AU282" s="201" t="s">
        <v>92</v>
      </c>
      <c r="AV282" s="12" t="s">
        <v>92</v>
      </c>
      <c r="AW282" s="12" t="s">
        <v>38</v>
      </c>
      <c r="AX282" s="12" t="s">
        <v>81</v>
      </c>
      <c r="AY282" s="201" t="s">
        <v>182</v>
      </c>
    </row>
    <row r="283" spans="2:65" s="11" customFormat="1" ht="22.5" customHeight="1">
      <c r="B283" s="186"/>
      <c r="C283" s="187"/>
      <c r="D283" s="187"/>
      <c r="E283" s="188" t="s">
        <v>23</v>
      </c>
      <c r="F283" s="403" t="s">
        <v>207</v>
      </c>
      <c r="G283" s="404"/>
      <c r="H283" s="404"/>
      <c r="I283" s="404"/>
      <c r="J283" s="187"/>
      <c r="K283" s="189" t="s">
        <v>23</v>
      </c>
      <c r="L283" s="187"/>
      <c r="M283" s="187"/>
      <c r="N283" s="187"/>
      <c r="O283" s="187"/>
      <c r="P283" s="187"/>
      <c r="Q283" s="187"/>
      <c r="R283" s="190"/>
      <c r="T283" s="191"/>
      <c r="U283" s="187"/>
      <c r="V283" s="187"/>
      <c r="W283" s="187"/>
      <c r="X283" s="187"/>
      <c r="Y283" s="187"/>
      <c r="Z283" s="187"/>
      <c r="AA283" s="192"/>
      <c r="AT283" s="193" t="s">
        <v>190</v>
      </c>
      <c r="AU283" s="193" t="s">
        <v>92</v>
      </c>
      <c r="AV283" s="11" t="s">
        <v>25</v>
      </c>
      <c r="AW283" s="11" t="s">
        <v>38</v>
      </c>
      <c r="AX283" s="11" t="s">
        <v>81</v>
      </c>
      <c r="AY283" s="193" t="s">
        <v>182</v>
      </c>
    </row>
    <row r="284" spans="2:65" s="12" customFormat="1" ht="22.5" customHeight="1">
      <c r="B284" s="194"/>
      <c r="C284" s="195"/>
      <c r="D284" s="195"/>
      <c r="E284" s="196" t="s">
        <v>23</v>
      </c>
      <c r="F284" s="399" t="s">
        <v>208</v>
      </c>
      <c r="G284" s="400"/>
      <c r="H284" s="400"/>
      <c r="I284" s="400"/>
      <c r="J284" s="195"/>
      <c r="K284" s="197">
        <v>17.11</v>
      </c>
      <c r="L284" s="195"/>
      <c r="M284" s="195"/>
      <c r="N284" s="195"/>
      <c r="O284" s="195"/>
      <c r="P284" s="195"/>
      <c r="Q284" s="195"/>
      <c r="R284" s="198"/>
      <c r="T284" s="199"/>
      <c r="U284" s="195"/>
      <c r="V284" s="195"/>
      <c r="W284" s="195"/>
      <c r="X284" s="195"/>
      <c r="Y284" s="195"/>
      <c r="Z284" s="195"/>
      <c r="AA284" s="200"/>
      <c r="AT284" s="201" t="s">
        <v>190</v>
      </c>
      <c r="AU284" s="201" t="s">
        <v>92</v>
      </c>
      <c r="AV284" s="12" t="s">
        <v>92</v>
      </c>
      <c r="AW284" s="12" t="s">
        <v>38</v>
      </c>
      <c r="AX284" s="12" t="s">
        <v>81</v>
      </c>
      <c r="AY284" s="201" t="s">
        <v>182</v>
      </c>
    </row>
    <row r="285" spans="2:65" s="11" customFormat="1" ht="22.5" customHeight="1">
      <c r="B285" s="186"/>
      <c r="C285" s="187"/>
      <c r="D285" s="187"/>
      <c r="E285" s="188" t="s">
        <v>23</v>
      </c>
      <c r="F285" s="403" t="s">
        <v>209</v>
      </c>
      <c r="G285" s="404"/>
      <c r="H285" s="404"/>
      <c r="I285" s="404"/>
      <c r="J285" s="187"/>
      <c r="K285" s="189" t="s">
        <v>23</v>
      </c>
      <c r="L285" s="187"/>
      <c r="M285" s="187"/>
      <c r="N285" s="187"/>
      <c r="O285" s="187"/>
      <c r="P285" s="187"/>
      <c r="Q285" s="187"/>
      <c r="R285" s="190"/>
      <c r="T285" s="191"/>
      <c r="U285" s="187"/>
      <c r="V285" s="187"/>
      <c r="W285" s="187"/>
      <c r="X285" s="187"/>
      <c r="Y285" s="187"/>
      <c r="Z285" s="187"/>
      <c r="AA285" s="192"/>
      <c r="AT285" s="193" t="s">
        <v>190</v>
      </c>
      <c r="AU285" s="193" t="s">
        <v>92</v>
      </c>
      <c r="AV285" s="11" t="s">
        <v>25</v>
      </c>
      <c r="AW285" s="11" t="s">
        <v>38</v>
      </c>
      <c r="AX285" s="11" t="s">
        <v>81</v>
      </c>
      <c r="AY285" s="193" t="s">
        <v>182</v>
      </c>
    </row>
    <row r="286" spans="2:65" s="12" customFormat="1" ht="22.5" customHeight="1">
      <c r="B286" s="194"/>
      <c r="C286" s="195"/>
      <c r="D286" s="195"/>
      <c r="E286" s="196" t="s">
        <v>23</v>
      </c>
      <c r="F286" s="399" t="s">
        <v>210</v>
      </c>
      <c r="G286" s="400"/>
      <c r="H286" s="400"/>
      <c r="I286" s="400"/>
      <c r="J286" s="195"/>
      <c r="K286" s="197">
        <v>7.75</v>
      </c>
      <c r="L286" s="195"/>
      <c r="M286" s="195"/>
      <c r="N286" s="195"/>
      <c r="O286" s="195"/>
      <c r="P286" s="195"/>
      <c r="Q286" s="195"/>
      <c r="R286" s="198"/>
      <c r="T286" s="199"/>
      <c r="U286" s="195"/>
      <c r="V286" s="195"/>
      <c r="W286" s="195"/>
      <c r="X286" s="195"/>
      <c r="Y286" s="195"/>
      <c r="Z286" s="195"/>
      <c r="AA286" s="200"/>
      <c r="AT286" s="201" t="s">
        <v>190</v>
      </c>
      <c r="AU286" s="201" t="s">
        <v>92</v>
      </c>
      <c r="AV286" s="12" t="s">
        <v>92</v>
      </c>
      <c r="AW286" s="12" t="s">
        <v>38</v>
      </c>
      <c r="AX286" s="12" t="s">
        <v>81</v>
      </c>
      <c r="AY286" s="201" t="s">
        <v>182</v>
      </c>
    </row>
    <row r="287" spans="2:65" s="11" customFormat="1" ht="22.5" customHeight="1">
      <c r="B287" s="186"/>
      <c r="C287" s="187"/>
      <c r="D287" s="187"/>
      <c r="E287" s="188" t="s">
        <v>23</v>
      </c>
      <c r="F287" s="403" t="s">
        <v>211</v>
      </c>
      <c r="G287" s="404"/>
      <c r="H287" s="404"/>
      <c r="I287" s="404"/>
      <c r="J287" s="187"/>
      <c r="K287" s="189" t="s">
        <v>23</v>
      </c>
      <c r="L287" s="187"/>
      <c r="M287" s="187"/>
      <c r="N287" s="187"/>
      <c r="O287" s="187"/>
      <c r="P287" s="187"/>
      <c r="Q287" s="187"/>
      <c r="R287" s="190"/>
      <c r="T287" s="191"/>
      <c r="U287" s="187"/>
      <c r="V287" s="187"/>
      <c r="W287" s="187"/>
      <c r="X287" s="187"/>
      <c r="Y287" s="187"/>
      <c r="Z287" s="187"/>
      <c r="AA287" s="192"/>
      <c r="AT287" s="193" t="s">
        <v>190</v>
      </c>
      <c r="AU287" s="193" t="s">
        <v>92</v>
      </c>
      <c r="AV287" s="11" t="s">
        <v>25</v>
      </c>
      <c r="AW287" s="11" t="s">
        <v>38</v>
      </c>
      <c r="AX287" s="11" t="s">
        <v>81</v>
      </c>
      <c r="AY287" s="193" t="s">
        <v>182</v>
      </c>
    </row>
    <row r="288" spans="2:65" s="12" customFormat="1" ht="22.5" customHeight="1">
      <c r="B288" s="194"/>
      <c r="C288" s="195"/>
      <c r="D288" s="195"/>
      <c r="E288" s="196" t="s">
        <v>23</v>
      </c>
      <c r="F288" s="399" t="s">
        <v>212</v>
      </c>
      <c r="G288" s="400"/>
      <c r="H288" s="400"/>
      <c r="I288" s="400"/>
      <c r="J288" s="195"/>
      <c r="K288" s="197">
        <v>7.84</v>
      </c>
      <c r="L288" s="195"/>
      <c r="M288" s="195"/>
      <c r="N288" s="195"/>
      <c r="O288" s="195"/>
      <c r="P288" s="195"/>
      <c r="Q288" s="195"/>
      <c r="R288" s="198"/>
      <c r="T288" s="199"/>
      <c r="U288" s="195"/>
      <c r="V288" s="195"/>
      <c r="W288" s="195"/>
      <c r="X288" s="195"/>
      <c r="Y288" s="195"/>
      <c r="Z288" s="195"/>
      <c r="AA288" s="200"/>
      <c r="AT288" s="201" t="s">
        <v>190</v>
      </c>
      <c r="AU288" s="201" t="s">
        <v>92</v>
      </c>
      <c r="AV288" s="12" t="s">
        <v>92</v>
      </c>
      <c r="AW288" s="12" t="s">
        <v>38</v>
      </c>
      <c r="AX288" s="12" t="s">
        <v>81</v>
      </c>
      <c r="AY288" s="201" t="s">
        <v>182</v>
      </c>
    </row>
    <row r="289" spans="2:65" s="11" customFormat="1" ht="22.5" customHeight="1">
      <c r="B289" s="186"/>
      <c r="C289" s="187"/>
      <c r="D289" s="187"/>
      <c r="E289" s="188" t="s">
        <v>23</v>
      </c>
      <c r="F289" s="403" t="s">
        <v>213</v>
      </c>
      <c r="G289" s="404"/>
      <c r="H289" s="404"/>
      <c r="I289" s="404"/>
      <c r="J289" s="187"/>
      <c r="K289" s="189" t="s">
        <v>23</v>
      </c>
      <c r="L289" s="187"/>
      <c r="M289" s="187"/>
      <c r="N289" s="187"/>
      <c r="O289" s="187"/>
      <c r="P289" s="187"/>
      <c r="Q289" s="187"/>
      <c r="R289" s="190"/>
      <c r="T289" s="191"/>
      <c r="U289" s="187"/>
      <c r="V289" s="187"/>
      <c r="W289" s="187"/>
      <c r="X289" s="187"/>
      <c r="Y289" s="187"/>
      <c r="Z289" s="187"/>
      <c r="AA289" s="192"/>
      <c r="AT289" s="193" t="s">
        <v>190</v>
      </c>
      <c r="AU289" s="193" t="s">
        <v>92</v>
      </c>
      <c r="AV289" s="11" t="s">
        <v>25</v>
      </c>
      <c r="AW289" s="11" t="s">
        <v>38</v>
      </c>
      <c r="AX289" s="11" t="s">
        <v>81</v>
      </c>
      <c r="AY289" s="193" t="s">
        <v>182</v>
      </c>
    </row>
    <row r="290" spans="2:65" s="12" customFormat="1" ht="22.5" customHeight="1">
      <c r="B290" s="194"/>
      <c r="C290" s="195"/>
      <c r="D290" s="195"/>
      <c r="E290" s="196" t="s">
        <v>23</v>
      </c>
      <c r="F290" s="399" t="s">
        <v>214</v>
      </c>
      <c r="G290" s="400"/>
      <c r="H290" s="400"/>
      <c r="I290" s="400"/>
      <c r="J290" s="195"/>
      <c r="K290" s="197">
        <v>4.5999999999999996</v>
      </c>
      <c r="L290" s="195"/>
      <c r="M290" s="195"/>
      <c r="N290" s="195"/>
      <c r="O290" s="195"/>
      <c r="P290" s="195"/>
      <c r="Q290" s="195"/>
      <c r="R290" s="198"/>
      <c r="T290" s="199"/>
      <c r="U290" s="195"/>
      <c r="V290" s="195"/>
      <c r="W290" s="195"/>
      <c r="X290" s="195"/>
      <c r="Y290" s="195"/>
      <c r="Z290" s="195"/>
      <c r="AA290" s="200"/>
      <c r="AT290" s="201" t="s">
        <v>190</v>
      </c>
      <c r="AU290" s="201" t="s">
        <v>92</v>
      </c>
      <c r="AV290" s="12" t="s">
        <v>92</v>
      </c>
      <c r="AW290" s="12" t="s">
        <v>38</v>
      </c>
      <c r="AX290" s="12" t="s">
        <v>81</v>
      </c>
      <c r="AY290" s="201" t="s">
        <v>182</v>
      </c>
    </row>
    <row r="291" spans="2:65" s="13" customFormat="1" ht="22.5" customHeight="1">
      <c r="B291" s="202"/>
      <c r="C291" s="203"/>
      <c r="D291" s="203"/>
      <c r="E291" s="204" t="s">
        <v>23</v>
      </c>
      <c r="F291" s="401" t="s">
        <v>193</v>
      </c>
      <c r="G291" s="402"/>
      <c r="H291" s="402"/>
      <c r="I291" s="402"/>
      <c r="J291" s="203"/>
      <c r="K291" s="205">
        <v>135.94</v>
      </c>
      <c r="L291" s="203"/>
      <c r="M291" s="203"/>
      <c r="N291" s="203"/>
      <c r="O291" s="203"/>
      <c r="P291" s="203"/>
      <c r="Q291" s="203"/>
      <c r="R291" s="206"/>
      <c r="T291" s="207"/>
      <c r="U291" s="203"/>
      <c r="V291" s="203"/>
      <c r="W291" s="203"/>
      <c r="X291" s="203"/>
      <c r="Y291" s="203"/>
      <c r="Z291" s="203"/>
      <c r="AA291" s="208"/>
      <c r="AT291" s="209" t="s">
        <v>190</v>
      </c>
      <c r="AU291" s="209" t="s">
        <v>92</v>
      </c>
      <c r="AV291" s="13" t="s">
        <v>187</v>
      </c>
      <c r="AW291" s="13" t="s">
        <v>38</v>
      </c>
      <c r="AX291" s="13" t="s">
        <v>25</v>
      </c>
      <c r="AY291" s="209" t="s">
        <v>182</v>
      </c>
    </row>
    <row r="292" spans="2:65" s="1" customFormat="1" ht="31.5" customHeight="1">
      <c r="B292" s="39"/>
      <c r="C292" s="210" t="s">
        <v>355</v>
      </c>
      <c r="D292" s="210" t="s">
        <v>301</v>
      </c>
      <c r="E292" s="211" t="s">
        <v>460</v>
      </c>
      <c r="F292" s="409" t="s">
        <v>461</v>
      </c>
      <c r="G292" s="409"/>
      <c r="H292" s="409"/>
      <c r="I292" s="409"/>
      <c r="J292" s="212" t="s">
        <v>186</v>
      </c>
      <c r="K292" s="213">
        <v>24.265000000000001</v>
      </c>
      <c r="L292" s="410">
        <v>0</v>
      </c>
      <c r="M292" s="411"/>
      <c r="N292" s="412">
        <f>ROUND(L292*K292,2)</f>
        <v>0</v>
      </c>
      <c r="O292" s="391"/>
      <c r="P292" s="391"/>
      <c r="Q292" s="391"/>
      <c r="R292" s="41"/>
      <c r="T292" s="183" t="s">
        <v>23</v>
      </c>
      <c r="U292" s="48" t="s">
        <v>46</v>
      </c>
      <c r="V292" s="40"/>
      <c r="W292" s="184">
        <f>V292*K292</f>
        <v>0</v>
      </c>
      <c r="X292" s="184">
        <v>4.4999999999999999E-4</v>
      </c>
      <c r="Y292" s="184">
        <f>X292*K292</f>
        <v>1.091925E-2</v>
      </c>
      <c r="Z292" s="184">
        <v>0</v>
      </c>
      <c r="AA292" s="185">
        <f>Z292*K292</f>
        <v>0</v>
      </c>
      <c r="AR292" s="22" t="s">
        <v>238</v>
      </c>
      <c r="AT292" s="22" t="s">
        <v>301</v>
      </c>
      <c r="AU292" s="22" t="s">
        <v>92</v>
      </c>
      <c r="AY292" s="22" t="s">
        <v>182</v>
      </c>
      <c r="BE292" s="122">
        <f>IF(U292="základní",N292,0)</f>
        <v>0</v>
      </c>
      <c r="BF292" s="122">
        <f>IF(U292="snížená",N292,0)</f>
        <v>0</v>
      </c>
      <c r="BG292" s="122">
        <f>IF(U292="zákl. přenesená",N292,0)</f>
        <v>0</v>
      </c>
      <c r="BH292" s="122">
        <f>IF(U292="sníž. přenesená",N292,0)</f>
        <v>0</v>
      </c>
      <c r="BI292" s="122">
        <f>IF(U292="nulová",N292,0)</f>
        <v>0</v>
      </c>
      <c r="BJ292" s="22" t="s">
        <v>25</v>
      </c>
      <c r="BK292" s="122">
        <f>ROUND(L292*K292,2)</f>
        <v>0</v>
      </c>
      <c r="BL292" s="22" t="s">
        <v>187</v>
      </c>
      <c r="BM292" s="22" t="s">
        <v>563</v>
      </c>
    </row>
    <row r="293" spans="2:65" s="12" customFormat="1" ht="22.5" customHeight="1">
      <c r="B293" s="194"/>
      <c r="C293" s="195"/>
      <c r="D293" s="195"/>
      <c r="E293" s="196" t="s">
        <v>23</v>
      </c>
      <c r="F293" s="405" t="s">
        <v>564</v>
      </c>
      <c r="G293" s="406"/>
      <c r="H293" s="406"/>
      <c r="I293" s="406"/>
      <c r="J293" s="195"/>
      <c r="K293" s="197">
        <v>24.265000000000001</v>
      </c>
      <c r="L293" s="195"/>
      <c r="M293" s="195"/>
      <c r="N293" s="195"/>
      <c r="O293" s="195"/>
      <c r="P293" s="195"/>
      <c r="Q293" s="195"/>
      <c r="R293" s="198"/>
      <c r="T293" s="199"/>
      <c r="U293" s="195"/>
      <c r="V293" s="195"/>
      <c r="W293" s="195"/>
      <c r="X293" s="195"/>
      <c r="Y293" s="195"/>
      <c r="Z293" s="195"/>
      <c r="AA293" s="200"/>
      <c r="AT293" s="201" t="s">
        <v>190</v>
      </c>
      <c r="AU293" s="201" t="s">
        <v>92</v>
      </c>
      <c r="AV293" s="12" t="s">
        <v>92</v>
      </c>
      <c r="AW293" s="12" t="s">
        <v>38</v>
      </c>
      <c r="AX293" s="12" t="s">
        <v>25</v>
      </c>
      <c r="AY293" s="201" t="s">
        <v>182</v>
      </c>
    </row>
    <row r="294" spans="2:65" s="1" customFormat="1" ht="31.5" customHeight="1">
      <c r="B294" s="39"/>
      <c r="C294" s="179" t="s">
        <v>362</v>
      </c>
      <c r="D294" s="179" t="s">
        <v>183</v>
      </c>
      <c r="E294" s="180" t="s">
        <v>565</v>
      </c>
      <c r="F294" s="388" t="s">
        <v>566</v>
      </c>
      <c r="G294" s="388"/>
      <c r="H294" s="388"/>
      <c r="I294" s="388"/>
      <c r="J294" s="181" t="s">
        <v>203</v>
      </c>
      <c r="K294" s="182">
        <v>36.71</v>
      </c>
      <c r="L294" s="389">
        <v>0</v>
      </c>
      <c r="M294" s="390"/>
      <c r="N294" s="391">
        <f>ROUND(L294*K294,2)</f>
        <v>0</v>
      </c>
      <c r="O294" s="391"/>
      <c r="P294" s="391"/>
      <c r="Q294" s="391"/>
      <c r="R294" s="41"/>
      <c r="T294" s="183" t="s">
        <v>23</v>
      </c>
      <c r="U294" s="48" t="s">
        <v>46</v>
      </c>
      <c r="V294" s="40"/>
      <c r="W294" s="184">
        <f>V294*K294</f>
        <v>0</v>
      </c>
      <c r="X294" s="184">
        <v>1.6800000000000001E-3</v>
      </c>
      <c r="Y294" s="184">
        <f>X294*K294</f>
        <v>6.1672800000000007E-2</v>
      </c>
      <c r="Z294" s="184">
        <v>0</v>
      </c>
      <c r="AA294" s="185">
        <f>Z294*K294</f>
        <v>0</v>
      </c>
      <c r="AR294" s="22" t="s">
        <v>187</v>
      </c>
      <c r="AT294" s="22" t="s">
        <v>183</v>
      </c>
      <c r="AU294" s="22" t="s">
        <v>92</v>
      </c>
      <c r="AY294" s="22" t="s">
        <v>182</v>
      </c>
      <c r="BE294" s="122">
        <f>IF(U294="základní",N294,0)</f>
        <v>0</v>
      </c>
      <c r="BF294" s="122">
        <f>IF(U294="snížená",N294,0)</f>
        <v>0</v>
      </c>
      <c r="BG294" s="122">
        <f>IF(U294="zákl. přenesená",N294,0)</f>
        <v>0</v>
      </c>
      <c r="BH294" s="122">
        <f>IF(U294="sníž. přenesená",N294,0)</f>
        <v>0</v>
      </c>
      <c r="BI294" s="122">
        <f>IF(U294="nulová",N294,0)</f>
        <v>0</v>
      </c>
      <c r="BJ294" s="22" t="s">
        <v>25</v>
      </c>
      <c r="BK294" s="122">
        <f>ROUND(L294*K294,2)</f>
        <v>0</v>
      </c>
      <c r="BL294" s="22" t="s">
        <v>187</v>
      </c>
      <c r="BM294" s="22" t="s">
        <v>567</v>
      </c>
    </row>
    <row r="295" spans="2:65" s="11" customFormat="1" ht="22.5" customHeight="1">
      <c r="B295" s="186"/>
      <c r="C295" s="187"/>
      <c r="D295" s="187"/>
      <c r="E295" s="188" t="s">
        <v>23</v>
      </c>
      <c r="F295" s="392" t="s">
        <v>205</v>
      </c>
      <c r="G295" s="393"/>
      <c r="H295" s="393"/>
      <c r="I295" s="393"/>
      <c r="J295" s="187"/>
      <c r="K295" s="189" t="s">
        <v>23</v>
      </c>
      <c r="L295" s="187"/>
      <c r="M295" s="187"/>
      <c r="N295" s="187"/>
      <c r="O295" s="187"/>
      <c r="P295" s="187"/>
      <c r="Q295" s="187"/>
      <c r="R295" s="190"/>
      <c r="T295" s="191"/>
      <c r="U295" s="187"/>
      <c r="V295" s="187"/>
      <c r="W295" s="187"/>
      <c r="X295" s="187"/>
      <c r="Y295" s="187"/>
      <c r="Z295" s="187"/>
      <c r="AA295" s="192"/>
      <c r="AT295" s="193" t="s">
        <v>190</v>
      </c>
      <c r="AU295" s="193" t="s">
        <v>92</v>
      </c>
      <c r="AV295" s="11" t="s">
        <v>25</v>
      </c>
      <c r="AW295" s="11" t="s">
        <v>38</v>
      </c>
      <c r="AX295" s="11" t="s">
        <v>81</v>
      </c>
      <c r="AY295" s="193" t="s">
        <v>182</v>
      </c>
    </row>
    <row r="296" spans="2:65" s="12" customFormat="1" ht="22.5" customHeight="1">
      <c r="B296" s="194"/>
      <c r="C296" s="195"/>
      <c r="D296" s="195"/>
      <c r="E296" s="196" t="s">
        <v>23</v>
      </c>
      <c r="F296" s="399" t="s">
        <v>568</v>
      </c>
      <c r="G296" s="400"/>
      <c r="H296" s="400"/>
      <c r="I296" s="400"/>
      <c r="J296" s="195"/>
      <c r="K296" s="197">
        <v>28.56</v>
      </c>
      <c r="L296" s="195"/>
      <c r="M296" s="195"/>
      <c r="N296" s="195"/>
      <c r="O296" s="195"/>
      <c r="P296" s="195"/>
      <c r="Q296" s="195"/>
      <c r="R296" s="198"/>
      <c r="T296" s="199"/>
      <c r="U296" s="195"/>
      <c r="V296" s="195"/>
      <c r="W296" s="195"/>
      <c r="X296" s="195"/>
      <c r="Y296" s="195"/>
      <c r="Z296" s="195"/>
      <c r="AA296" s="200"/>
      <c r="AT296" s="201" t="s">
        <v>190</v>
      </c>
      <c r="AU296" s="201" t="s">
        <v>92</v>
      </c>
      <c r="AV296" s="12" t="s">
        <v>92</v>
      </c>
      <c r="AW296" s="12" t="s">
        <v>38</v>
      </c>
      <c r="AX296" s="12" t="s">
        <v>81</v>
      </c>
      <c r="AY296" s="201" t="s">
        <v>182</v>
      </c>
    </row>
    <row r="297" spans="2:65" s="11" customFormat="1" ht="22.5" customHeight="1">
      <c r="B297" s="186"/>
      <c r="C297" s="187"/>
      <c r="D297" s="187"/>
      <c r="E297" s="188" t="s">
        <v>23</v>
      </c>
      <c r="F297" s="403" t="s">
        <v>207</v>
      </c>
      <c r="G297" s="404"/>
      <c r="H297" s="404"/>
      <c r="I297" s="404"/>
      <c r="J297" s="187"/>
      <c r="K297" s="189" t="s">
        <v>23</v>
      </c>
      <c r="L297" s="187"/>
      <c r="M297" s="187"/>
      <c r="N297" s="187"/>
      <c r="O297" s="187"/>
      <c r="P297" s="187"/>
      <c r="Q297" s="187"/>
      <c r="R297" s="190"/>
      <c r="T297" s="191"/>
      <c r="U297" s="187"/>
      <c r="V297" s="187"/>
      <c r="W297" s="187"/>
      <c r="X297" s="187"/>
      <c r="Y297" s="187"/>
      <c r="Z297" s="187"/>
      <c r="AA297" s="192"/>
      <c r="AT297" s="193" t="s">
        <v>190</v>
      </c>
      <c r="AU297" s="193" t="s">
        <v>92</v>
      </c>
      <c r="AV297" s="11" t="s">
        <v>25</v>
      </c>
      <c r="AW297" s="11" t="s">
        <v>38</v>
      </c>
      <c r="AX297" s="11" t="s">
        <v>81</v>
      </c>
      <c r="AY297" s="193" t="s">
        <v>182</v>
      </c>
    </row>
    <row r="298" spans="2:65" s="12" customFormat="1" ht="22.5" customHeight="1">
      <c r="B298" s="194"/>
      <c r="C298" s="195"/>
      <c r="D298" s="195"/>
      <c r="E298" s="196" t="s">
        <v>23</v>
      </c>
      <c r="F298" s="399" t="s">
        <v>569</v>
      </c>
      <c r="G298" s="400"/>
      <c r="H298" s="400"/>
      <c r="I298" s="400"/>
      <c r="J298" s="195"/>
      <c r="K298" s="197">
        <v>3.6</v>
      </c>
      <c r="L298" s="195"/>
      <c r="M298" s="195"/>
      <c r="N298" s="195"/>
      <c r="O298" s="195"/>
      <c r="P298" s="195"/>
      <c r="Q298" s="195"/>
      <c r="R298" s="198"/>
      <c r="T298" s="199"/>
      <c r="U298" s="195"/>
      <c r="V298" s="195"/>
      <c r="W298" s="195"/>
      <c r="X298" s="195"/>
      <c r="Y298" s="195"/>
      <c r="Z298" s="195"/>
      <c r="AA298" s="200"/>
      <c r="AT298" s="201" t="s">
        <v>190</v>
      </c>
      <c r="AU298" s="201" t="s">
        <v>92</v>
      </c>
      <c r="AV298" s="12" t="s">
        <v>92</v>
      </c>
      <c r="AW298" s="12" t="s">
        <v>38</v>
      </c>
      <c r="AX298" s="12" t="s">
        <v>81</v>
      </c>
      <c r="AY298" s="201" t="s">
        <v>182</v>
      </c>
    </row>
    <row r="299" spans="2:65" s="11" customFormat="1" ht="22.5" customHeight="1">
      <c r="B299" s="186"/>
      <c r="C299" s="187"/>
      <c r="D299" s="187"/>
      <c r="E299" s="188" t="s">
        <v>23</v>
      </c>
      <c r="F299" s="403" t="s">
        <v>209</v>
      </c>
      <c r="G299" s="404"/>
      <c r="H299" s="404"/>
      <c r="I299" s="404"/>
      <c r="J299" s="187"/>
      <c r="K299" s="189" t="s">
        <v>23</v>
      </c>
      <c r="L299" s="187"/>
      <c r="M299" s="187"/>
      <c r="N299" s="187"/>
      <c r="O299" s="187"/>
      <c r="P299" s="187"/>
      <c r="Q299" s="187"/>
      <c r="R299" s="190"/>
      <c r="T299" s="191"/>
      <c r="U299" s="187"/>
      <c r="V299" s="187"/>
      <c r="W299" s="187"/>
      <c r="X299" s="187"/>
      <c r="Y299" s="187"/>
      <c r="Z299" s="187"/>
      <c r="AA299" s="192"/>
      <c r="AT299" s="193" t="s">
        <v>190</v>
      </c>
      <c r="AU299" s="193" t="s">
        <v>92</v>
      </c>
      <c r="AV299" s="11" t="s">
        <v>25</v>
      </c>
      <c r="AW299" s="11" t="s">
        <v>38</v>
      </c>
      <c r="AX299" s="11" t="s">
        <v>81</v>
      </c>
      <c r="AY299" s="193" t="s">
        <v>182</v>
      </c>
    </row>
    <row r="300" spans="2:65" s="12" customFormat="1" ht="22.5" customHeight="1">
      <c r="B300" s="194"/>
      <c r="C300" s="195"/>
      <c r="D300" s="195"/>
      <c r="E300" s="196" t="s">
        <v>23</v>
      </c>
      <c r="F300" s="399" t="s">
        <v>570</v>
      </c>
      <c r="G300" s="400"/>
      <c r="H300" s="400"/>
      <c r="I300" s="400"/>
      <c r="J300" s="195"/>
      <c r="K300" s="197">
        <v>1.75</v>
      </c>
      <c r="L300" s="195"/>
      <c r="M300" s="195"/>
      <c r="N300" s="195"/>
      <c r="O300" s="195"/>
      <c r="P300" s="195"/>
      <c r="Q300" s="195"/>
      <c r="R300" s="198"/>
      <c r="T300" s="199"/>
      <c r="U300" s="195"/>
      <c r="V300" s="195"/>
      <c r="W300" s="195"/>
      <c r="X300" s="195"/>
      <c r="Y300" s="195"/>
      <c r="Z300" s="195"/>
      <c r="AA300" s="200"/>
      <c r="AT300" s="201" t="s">
        <v>190</v>
      </c>
      <c r="AU300" s="201" t="s">
        <v>92</v>
      </c>
      <c r="AV300" s="12" t="s">
        <v>92</v>
      </c>
      <c r="AW300" s="12" t="s">
        <v>38</v>
      </c>
      <c r="AX300" s="12" t="s">
        <v>81</v>
      </c>
      <c r="AY300" s="201" t="s">
        <v>182</v>
      </c>
    </row>
    <row r="301" spans="2:65" s="11" customFormat="1" ht="22.5" customHeight="1">
      <c r="B301" s="186"/>
      <c r="C301" s="187"/>
      <c r="D301" s="187"/>
      <c r="E301" s="188" t="s">
        <v>23</v>
      </c>
      <c r="F301" s="403" t="s">
        <v>211</v>
      </c>
      <c r="G301" s="404"/>
      <c r="H301" s="404"/>
      <c r="I301" s="404"/>
      <c r="J301" s="187"/>
      <c r="K301" s="189" t="s">
        <v>23</v>
      </c>
      <c r="L301" s="187"/>
      <c r="M301" s="187"/>
      <c r="N301" s="187"/>
      <c r="O301" s="187"/>
      <c r="P301" s="187"/>
      <c r="Q301" s="187"/>
      <c r="R301" s="190"/>
      <c r="T301" s="191"/>
      <c r="U301" s="187"/>
      <c r="V301" s="187"/>
      <c r="W301" s="187"/>
      <c r="X301" s="187"/>
      <c r="Y301" s="187"/>
      <c r="Z301" s="187"/>
      <c r="AA301" s="192"/>
      <c r="AT301" s="193" t="s">
        <v>190</v>
      </c>
      <c r="AU301" s="193" t="s">
        <v>92</v>
      </c>
      <c r="AV301" s="11" t="s">
        <v>25</v>
      </c>
      <c r="AW301" s="11" t="s">
        <v>38</v>
      </c>
      <c r="AX301" s="11" t="s">
        <v>81</v>
      </c>
      <c r="AY301" s="193" t="s">
        <v>182</v>
      </c>
    </row>
    <row r="302" spans="2:65" s="12" customFormat="1" ht="22.5" customHeight="1">
      <c r="B302" s="194"/>
      <c r="C302" s="195"/>
      <c r="D302" s="195"/>
      <c r="E302" s="196" t="s">
        <v>23</v>
      </c>
      <c r="F302" s="399" t="s">
        <v>571</v>
      </c>
      <c r="G302" s="400"/>
      <c r="H302" s="400"/>
      <c r="I302" s="400"/>
      <c r="J302" s="195"/>
      <c r="K302" s="197">
        <v>2</v>
      </c>
      <c r="L302" s="195"/>
      <c r="M302" s="195"/>
      <c r="N302" s="195"/>
      <c r="O302" s="195"/>
      <c r="P302" s="195"/>
      <c r="Q302" s="195"/>
      <c r="R302" s="198"/>
      <c r="T302" s="199"/>
      <c r="U302" s="195"/>
      <c r="V302" s="195"/>
      <c r="W302" s="195"/>
      <c r="X302" s="195"/>
      <c r="Y302" s="195"/>
      <c r="Z302" s="195"/>
      <c r="AA302" s="200"/>
      <c r="AT302" s="201" t="s">
        <v>190</v>
      </c>
      <c r="AU302" s="201" t="s">
        <v>92</v>
      </c>
      <c r="AV302" s="12" t="s">
        <v>92</v>
      </c>
      <c r="AW302" s="12" t="s">
        <v>38</v>
      </c>
      <c r="AX302" s="12" t="s">
        <v>81</v>
      </c>
      <c r="AY302" s="201" t="s">
        <v>182</v>
      </c>
    </row>
    <row r="303" spans="2:65" s="11" customFormat="1" ht="22.5" customHeight="1">
      <c r="B303" s="186"/>
      <c r="C303" s="187"/>
      <c r="D303" s="187"/>
      <c r="E303" s="188" t="s">
        <v>23</v>
      </c>
      <c r="F303" s="403" t="s">
        <v>213</v>
      </c>
      <c r="G303" s="404"/>
      <c r="H303" s="404"/>
      <c r="I303" s="404"/>
      <c r="J303" s="187"/>
      <c r="K303" s="189" t="s">
        <v>23</v>
      </c>
      <c r="L303" s="187"/>
      <c r="M303" s="187"/>
      <c r="N303" s="187"/>
      <c r="O303" s="187"/>
      <c r="P303" s="187"/>
      <c r="Q303" s="187"/>
      <c r="R303" s="190"/>
      <c r="T303" s="191"/>
      <c r="U303" s="187"/>
      <c r="V303" s="187"/>
      <c r="W303" s="187"/>
      <c r="X303" s="187"/>
      <c r="Y303" s="187"/>
      <c r="Z303" s="187"/>
      <c r="AA303" s="192"/>
      <c r="AT303" s="193" t="s">
        <v>190</v>
      </c>
      <c r="AU303" s="193" t="s">
        <v>92</v>
      </c>
      <c r="AV303" s="11" t="s">
        <v>25</v>
      </c>
      <c r="AW303" s="11" t="s">
        <v>38</v>
      </c>
      <c r="AX303" s="11" t="s">
        <v>81</v>
      </c>
      <c r="AY303" s="193" t="s">
        <v>182</v>
      </c>
    </row>
    <row r="304" spans="2:65" s="12" customFormat="1" ht="22.5" customHeight="1">
      <c r="B304" s="194"/>
      <c r="C304" s="195"/>
      <c r="D304" s="195"/>
      <c r="E304" s="196" t="s">
        <v>23</v>
      </c>
      <c r="F304" s="399" t="s">
        <v>572</v>
      </c>
      <c r="G304" s="400"/>
      <c r="H304" s="400"/>
      <c r="I304" s="400"/>
      <c r="J304" s="195"/>
      <c r="K304" s="197">
        <v>0.8</v>
      </c>
      <c r="L304" s="195"/>
      <c r="M304" s="195"/>
      <c r="N304" s="195"/>
      <c r="O304" s="195"/>
      <c r="P304" s="195"/>
      <c r="Q304" s="195"/>
      <c r="R304" s="198"/>
      <c r="T304" s="199"/>
      <c r="U304" s="195"/>
      <c r="V304" s="195"/>
      <c r="W304" s="195"/>
      <c r="X304" s="195"/>
      <c r="Y304" s="195"/>
      <c r="Z304" s="195"/>
      <c r="AA304" s="200"/>
      <c r="AT304" s="201" t="s">
        <v>190</v>
      </c>
      <c r="AU304" s="201" t="s">
        <v>92</v>
      </c>
      <c r="AV304" s="12" t="s">
        <v>92</v>
      </c>
      <c r="AW304" s="12" t="s">
        <v>38</v>
      </c>
      <c r="AX304" s="12" t="s">
        <v>81</v>
      </c>
      <c r="AY304" s="201" t="s">
        <v>182</v>
      </c>
    </row>
    <row r="305" spans="2:65" s="13" customFormat="1" ht="22.5" customHeight="1">
      <c r="B305" s="202"/>
      <c r="C305" s="203"/>
      <c r="D305" s="203"/>
      <c r="E305" s="204" t="s">
        <v>23</v>
      </c>
      <c r="F305" s="401" t="s">
        <v>193</v>
      </c>
      <c r="G305" s="402"/>
      <c r="H305" s="402"/>
      <c r="I305" s="402"/>
      <c r="J305" s="203"/>
      <c r="K305" s="205">
        <v>36.71</v>
      </c>
      <c r="L305" s="203"/>
      <c r="M305" s="203"/>
      <c r="N305" s="203"/>
      <c r="O305" s="203"/>
      <c r="P305" s="203"/>
      <c r="Q305" s="203"/>
      <c r="R305" s="206"/>
      <c r="T305" s="207"/>
      <c r="U305" s="203"/>
      <c r="V305" s="203"/>
      <c r="W305" s="203"/>
      <c r="X305" s="203"/>
      <c r="Y305" s="203"/>
      <c r="Z305" s="203"/>
      <c r="AA305" s="208"/>
      <c r="AT305" s="209" t="s">
        <v>190</v>
      </c>
      <c r="AU305" s="209" t="s">
        <v>92</v>
      </c>
      <c r="AV305" s="13" t="s">
        <v>187</v>
      </c>
      <c r="AW305" s="13" t="s">
        <v>38</v>
      </c>
      <c r="AX305" s="13" t="s">
        <v>25</v>
      </c>
      <c r="AY305" s="209" t="s">
        <v>182</v>
      </c>
    </row>
    <row r="306" spans="2:65" s="1" customFormat="1" ht="31.5" customHeight="1">
      <c r="B306" s="39"/>
      <c r="C306" s="210" t="s">
        <v>573</v>
      </c>
      <c r="D306" s="210" t="s">
        <v>301</v>
      </c>
      <c r="E306" s="211" t="s">
        <v>460</v>
      </c>
      <c r="F306" s="409" t="s">
        <v>461</v>
      </c>
      <c r="G306" s="409"/>
      <c r="H306" s="409"/>
      <c r="I306" s="409"/>
      <c r="J306" s="212" t="s">
        <v>186</v>
      </c>
      <c r="K306" s="213">
        <v>6.5529999999999999</v>
      </c>
      <c r="L306" s="410">
        <v>0</v>
      </c>
      <c r="M306" s="411"/>
      <c r="N306" s="412">
        <f>ROUND(L306*K306,2)</f>
        <v>0</v>
      </c>
      <c r="O306" s="391"/>
      <c r="P306" s="391"/>
      <c r="Q306" s="391"/>
      <c r="R306" s="41"/>
      <c r="T306" s="183" t="s">
        <v>23</v>
      </c>
      <c r="U306" s="48" t="s">
        <v>46</v>
      </c>
      <c r="V306" s="40"/>
      <c r="W306" s="184">
        <f>V306*K306</f>
        <v>0</v>
      </c>
      <c r="X306" s="184">
        <v>4.4999999999999999E-4</v>
      </c>
      <c r="Y306" s="184">
        <f>X306*K306</f>
        <v>2.9488499999999998E-3</v>
      </c>
      <c r="Z306" s="184">
        <v>0</v>
      </c>
      <c r="AA306" s="185">
        <f>Z306*K306</f>
        <v>0</v>
      </c>
      <c r="AR306" s="22" t="s">
        <v>238</v>
      </c>
      <c r="AT306" s="22" t="s">
        <v>301</v>
      </c>
      <c r="AU306" s="22" t="s">
        <v>92</v>
      </c>
      <c r="AY306" s="22" t="s">
        <v>182</v>
      </c>
      <c r="BE306" s="122">
        <f>IF(U306="základní",N306,0)</f>
        <v>0</v>
      </c>
      <c r="BF306" s="122">
        <f>IF(U306="snížená",N306,0)</f>
        <v>0</v>
      </c>
      <c r="BG306" s="122">
        <f>IF(U306="zákl. přenesená",N306,0)</f>
        <v>0</v>
      </c>
      <c r="BH306" s="122">
        <f>IF(U306="sníž. přenesená",N306,0)</f>
        <v>0</v>
      </c>
      <c r="BI306" s="122">
        <f>IF(U306="nulová",N306,0)</f>
        <v>0</v>
      </c>
      <c r="BJ306" s="22" t="s">
        <v>25</v>
      </c>
      <c r="BK306" s="122">
        <f>ROUND(L306*K306,2)</f>
        <v>0</v>
      </c>
      <c r="BL306" s="22" t="s">
        <v>187</v>
      </c>
      <c r="BM306" s="22" t="s">
        <v>574</v>
      </c>
    </row>
    <row r="307" spans="2:65" s="12" customFormat="1" ht="22.5" customHeight="1">
      <c r="B307" s="194"/>
      <c r="C307" s="195"/>
      <c r="D307" s="195"/>
      <c r="E307" s="196" t="s">
        <v>23</v>
      </c>
      <c r="F307" s="405" t="s">
        <v>575</v>
      </c>
      <c r="G307" s="406"/>
      <c r="H307" s="406"/>
      <c r="I307" s="406"/>
      <c r="J307" s="195"/>
      <c r="K307" s="197">
        <v>6.5529999999999999</v>
      </c>
      <c r="L307" s="195"/>
      <c r="M307" s="195"/>
      <c r="N307" s="195"/>
      <c r="O307" s="195"/>
      <c r="P307" s="195"/>
      <c r="Q307" s="195"/>
      <c r="R307" s="198"/>
      <c r="T307" s="199"/>
      <c r="U307" s="195"/>
      <c r="V307" s="195"/>
      <c r="W307" s="195"/>
      <c r="X307" s="195"/>
      <c r="Y307" s="195"/>
      <c r="Z307" s="195"/>
      <c r="AA307" s="200"/>
      <c r="AT307" s="201" t="s">
        <v>190</v>
      </c>
      <c r="AU307" s="201" t="s">
        <v>92</v>
      </c>
      <c r="AV307" s="12" t="s">
        <v>92</v>
      </c>
      <c r="AW307" s="12" t="s">
        <v>38</v>
      </c>
      <c r="AX307" s="12" t="s">
        <v>25</v>
      </c>
      <c r="AY307" s="201" t="s">
        <v>182</v>
      </c>
    </row>
    <row r="308" spans="2:65" s="1" customFormat="1" ht="44.25" customHeight="1">
      <c r="B308" s="39"/>
      <c r="C308" s="179" t="s">
        <v>576</v>
      </c>
      <c r="D308" s="179" t="s">
        <v>183</v>
      </c>
      <c r="E308" s="180" t="s">
        <v>577</v>
      </c>
      <c r="F308" s="388" t="s">
        <v>578</v>
      </c>
      <c r="G308" s="388"/>
      <c r="H308" s="388"/>
      <c r="I308" s="388"/>
      <c r="J308" s="181" t="s">
        <v>186</v>
      </c>
      <c r="K308" s="182">
        <v>5</v>
      </c>
      <c r="L308" s="389">
        <v>0</v>
      </c>
      <c r="M308" s="390"/>
      <c r="N308" s="391">
        <f>ROUND(L308*K308,2)</f>
        <v>0</v>
      </c>
      <c r="O308" s="391"/>
      <c r="P308" s="391"/>
      <c r="Q308" s="391"/>
      <c r="R308" s="41"/>
      <c r="T308" s="183" t="s">
        <v>23</v>
      </c>
      <c r="U308" s="48" t="s">
        <v>46</v>
      </c>
      <c r="V308" s="40"/>
      <c r="W308" s="184">
        <f>V308*K308</f>
        <v>0</v>
      </c>
      <c r="X308" s="184">
        <v>9.4400000000000005E-3</v>
      </c>
      <c r="Y308" s="184">
        <f>X308*K308</f>
        <v>4.7200000000000006E-2</v>
      </c>
      <c r="Z308" s="184">
        <v>0</v>
      </c>
      <c r="AA308" s="185">
        <f>Z308*K308</f>
        <v>0</v>
      </c>
      <c r="AR308" s="22" t="s">
        <v>187</v>
      </c>
      <c r="AT308" s="22" t="s">
        <v>183</v>
      </c>
      <c r="AU308" s="22" t="s">
        <v>92</v>
      </c>
      <c r="AY308" s="22" t="s">
        <v>182</v>
      </c>
      <c r="BE308" s="122">
        <f>IF(U308="základní",N308,0)</f>
        <v>0</v>
      </c>
      <c r="BF308" s="122">
        <f>IF(U308="snížená",N308,0)</f>
        <v>0</v>
      </c>
      <c r="BG308" s="122">
        <f>IF(U308="zákl. přenesená",N308,0)</f>
        <v>0</v>
      </c>
      <c r="BH308" s="122">
        <f>IF(U308="sníž. přenesená",N308,0)</f>
        <v>0</v>
      </c>
      <c r="BI308" s="122">
        <f>IF(U308="nulová",N308,0)</f>
        <v>0</v>
      </c>
      <c r="BJ308" s="22" t="s">
        <v>25</v>
      </c>
      <c r="BK308" s="122">
        <f>ROUND(L308*K308,2)</f>
        <v>0</v>
      </c>
      <c r="BL308" s="22" t="s">
        <v>187</v>
      </c>
      <c r="BM308" s="22" t="s">
        <v>579</v>
      </c>
    </row>
    <row r="309" spans="2:65" s="12" customFormat="1" ht="22.5" customHeight="1">
      <c r="B309" s="194"/>
      <c r="C309" s="195"/>
      <c r="D309" s="195"/>
      <c r="E309" s="196" t="s">
        <v>23</v>
      </c>
      <c r="F309" s="405" t="s">
        <v>580</v>
      </c>
      <c r="G309" s="406"/>
      <c r="H309" s="406"/>
      <c r="I309" s="406"/>
      <c r="J309" s="195"/>
      <c r="K309" s="197">
        <v>5</v>
      </c>
      <c r="L309" s="195"/>
      <c r="M309" s="195"/>
      <c r="N309" s="195"/>
      <c r="O309" s="195"/>
      <c r="P309" s="195"/>
      <c r="Q309" s="195"/>
      <c r="R309" s="198"/>
      <c r="T309" s="199"/>
      <c r="U309" s="195"/>
      <c r="V309" s="195"/>
      <c r="W309" s="195"/>
      <c r="X309" s="195"/>
      <c r="Y309" s="195"/>
      <c r="Z309" s="195"/>
      <c r="AA309" s="200"/>
      <c r="AT309" s="201" t="s">
        <v>190</v>
      </c>
      <c r="AU309" s="201" t="s">
        <v>92</v>
      </c>
      <c r="AV309" s="12" t="s">
        <v>92</v>
      </c>
      <c r="AW309" s="12" t="s">
        <v>38</v>
      </c>
      <c r="AX309" s="12" t="s">
        <v>25</v>
      </c>
      <c r="AY309" s="201" t="s">
        <v>182</v>
      </c>
    </row>
    <row r="310" spans="2:65" s="1" customFormat="1" ht="22.5" customHeight="1">
      <c r="B310" s="39"/>
      <c r="C310" s="210" t="s">
        <v>581</v>
      </c>
      <c r="D310" s="210" t="s">
        <v>301</v>
      </c>
      <c r="E310" s="211" t="s">
        <v>582</v>
      </c>
      <c r="F310" s="409" t="s">
        <v>583</v>
      </c>
      <c r="G310" s="409"/>
      <c r="H310" s="409"/>
      <c r="I310" s="409"/>
      <c r="J310" s="212" t="s">
        <v>186</v>
      </c>
      <c r="K310" s="213">
        <v>5.0999999999999996</v>
      </c>
      <c r="L310" s="410">
        <v>0</v>
      </c>
      <c r="M310" s="411"/>
      <c r="N310" s="412">
        <f>ROUND(L310*K310,2)</f>
        <v>0</v>
      </c>
      <c r="O310" s="391"/>
      <c r="P310" s="391"/>
      <c r="Q310" s="391"/>
      <c r="R310" s="41"/>
      <c r="T310" s="183" t="s">
        <v>23</v>
      </c>
      <c r="U310" s="48" t="s">
        <v>46</v>
      </c>
      <c r="V310" s="40"/>
      <c r="W310" s="184">
        <f>V310*K310</f>
        <v>0</v>
      </c>
      <c r="X310" s="184">
        <v>1.7999999999999999E-2</v>
      </c>
      <c r="Y310" s="184">
        <f>X310*K310</f>
        <v>9.1799999999999993E-2</v>
      </c>
      <c r="Z310" s="184">
        <v>0</v>
      </c>
      <c r="AA310" s="185">
        <f>Z310*K310</f>
        <v>0</v>
      </c>
      <c r="AR310" s="22" t="s">
        <v>238</v>
      </c>
      <c r="AT310" s="22" t="s">
        <v>301</v>
      </c>
      <c r="AU310" s="22" t="s">
        <v>92</v>
      </c>
      <c r="AY310" s="22" t="s">
        <v>182</v>
      </c>
      <c r="BE310" s="122">
        <f>IF(U310="základní",N310,0)</f>
        <v>0</v>
      </c>
      <c r="BF310" s="122">
        <f>IF(U310="snížená",N310,0)</f>
        <v>0</v>
      </c>
      <c r="BG310" s="122">
        <f>IF(U310="zákl. přenesená",N310,0)</f>
        <v>0</v>
      </c>
      <c r="BH310" s="122">
        <f>IF(U310="sníž. přenesená",N310,0)</f>
        <v>0</v>
      </c>
      <c r="BI310" s="122">
        <f>IF(U310="nulová",N310,0)</f>
        <v>0</v>
      </c>
      <c r="BJ310" s="22" t="s">
        <v>25</v>
      </c>
      <c r="BK310" s="122">
        <f>ROUND(L310*K310,2)</f>
        <v>0</v>
      </c>
      <c r="BL310" s="22" t="s">
        <v>187</v>
      </c>
      <c r="BM310" s="22" t="s">
        <v>584</v>
      </c>
    </row>
    <row r="311" spans="2:65" s="1" customFormat="1" ht="31.5" customHeight="1">
      <c r="B311" s="39"/>
      <c r="C311" s="179" t="s">
        <v>585</v>
      </c>
      <c r="D311" s="179" t="s">
        <v>183</v>
      </c>
      <c r="E311" s="180" t="s">
        <v>586</v>
      </c>
      <c r="F311" s="388" t="s">
        <v>587</v>
      </c>
      <c r="G311" s="388"/>
      <c r="H311" s="388"/>
      <c r="I311" s="388"/>
      <c r="J311" s="181" t="s">
        <v>186</v>
      </c>
      <c r="K311" s="182">
        <v>526.09</v>
      </c>
      <c r="L311" s="389">
        <v>0</v>
      </c>
      <c r="M311" s="390"/>
      <c r="N311" s="391">
        <f>ROUND(L311*K311,2)</f>
        <v>0</v>
      </c>
      <c r="O311" s="391"/>
      <c r="P311" s="391"/>
      <c r="Q311" s="391"/>
      <c r="R311" s="41"/>
      <c r="T311" s="183" t="s">
        <v>23</v>
      </c>
      <c r="U311" s="48" t="s">
        <v>46</v>
      </c>
      <c r="V311" s="40"/>
      <c r="W311" s="184">
        <f>V311*K311</f>
        <v>0</v>
      </c>
      <c r="X311" s="184">
        <v>6.0000000000000002E-5</v>
      </c>
      <c r="Y311" s="184">
        <f>X311*K311</f>
        <v>3.15654E-2</v>
      </c>
      <c r="Z311" s="184">
        <v>0</v>
      </c>
      <c r="AA311" s="185">
        <f>Z311*K311</f>
        <v>0</v>
      </c>
      <c r="AR311" s="22" t="s">
        <v>187</v>
      </c>
      <c r="AT311" s="22" t="s">
        <v>183</v>
      </c>
      <c r="AU311" s="22" t="s">
        <v>92</v>
      </c>
      <c r="AY311" s="22" t="s">
        <v>182</v>
      </c>
      <c r="BE311" s="122">
        <f>IF(U311="základní",N311,0)</f>
        <v>0</v>
      </c>
      <c r="BF311" s="122">
        <f>IF(U311="snížená",N311,0)</f>
        <v>0</v>
      </c>
      <c r="BG311" s="122">
        <f>IF(U311="zákl. přenesená",N311,0)</f>
        <v>0</v>
      </c>
      <c r="BH311" s="122">
        <f>IF(U311="sníž. přenesená",N311,0)</f>
        <v>0</v>
      </c>
      <c r="BI311" s="122">
        <f>IF(U311="nulová",N311,0)</f>
        <v>0</v>
      </c>
      <c r="BJ311" s="22" t="s">
        <v>25</v>
      </c>
      <c r="BK311" s="122">
        <f>ROUND(L311*K311,2)</f>
        <v>0</v>
      </c>
      <c r="BL311" s="22" t="s">
        <v>187</v>
      </c>
      <c r="BM311" s="22" t="s">
        <v>588</v>
      </c>
    </row>
    <row r="312" spans="2:65" s="12" customFormat="1" ht="22.5" customHeight="1">
      <c r="B312" s="194"/>
      <c r="C312" s="195"/>
      <c r="D312" s="195"/>
      <c r="E312" s="196" t="s">
        <v>23</v>
      </c>
      <c r="F312" s="405" t="s">
        <v>589</v>
      </c>
      <c r="G312" s="406"/>
      <c r="H312" s="406"/>
      <c r="I312" s="406"/>
      <c r="J312" s="195"/>
      <c r="K312" s="197">
        <v>526.09</v>
      </c>
      <c r="L312" s="195"/>
      <c r="M312" s="195"/>
      <c r="N312" s="195"/>
      <c r="O312" s="195"/>
      <c r="P312" s="195"/>
      <c r="Q312" s="195"/>
      <c r="R312" s="198"/>
      <c r="T312" s="199"/>
      <c r="U312" s="195"/>
      <c r="V312" s="195"/>
      <c r="W312" s="195"/>
      <c r="X312" s="195"/>
      <c r="Y312" s="195"/>
      <c r="Z312" s="195"/>
      <c r="AA312" s="200"/>
      <c r="AT312" s="201" t="s">
        <v>190</v>
      </c>
      <c r="AU312" s="201" t="s">
        <v>92</v>
      </c>
      <c r="AV312" s="12" t="s">
        <v>92</v>
      </c>
      <c r="AW312" s="12" t="s">
        <v>38</v>
      </c>
      <c r="AX312" s="12" t="s">
        <v>25</v>
      </c>
      <c r="AY312" s="201" t="s">
        <v>182</v>
      </c>
    </row>
    <row r="313" spans="2:65" s="1" customFormat="1" ht="31.5" customHeight="1">
      <c r="B313" s="39"/>
      <c r="C313" s="179" t="s">
        <v>590</v>
      </c>
      <c r="D313" s="179" t="s">
        <v>183</v>
      </c>
      <c r="E313" s="180" t="s">
        <v>591</v>
      </c>
      <c r="F313" s="388" t="s">
        <v>592</v>
      </c>
      <c r="G313" s="388"/>
      <c r="H313" s="388"/>
      <c r="I313" s="388"/>
      <c r="J313" s="181" t="s">
        <v>186</v>
      </c>
      <c r="K313" s="182">
        <v>5</v>
      </c>
      <c r="L313" s="389">
        <v>0</v>
      </c>
      <c r="M313" s="390"/>
      <c r="N313" s="391">
        <f>ROUND(L313*K313,2)</f>
        <v>0</v>
      </c>
      <c r="O313" s="391"/>
      <c r="P313" s="391"/>
      <c r="Q313" s="391"/>
      <c r="R313" s="41"/>
      <c r="T313" s="183" t="s">
        <v>23</v>
      </c>
      <c r="U313" s="48" t="s">
        <v>46</v>
      </c>
      <c r="V313" s="40"/>
      <c r="W313" s="184">
        <f>V313*K313</f>
        <v>0</v>
      </c>
      <c r="X313" s="184">
        <v>6.0000000000000002E-5</v>
      </c>
      <c r="Y313" s="184">
        <f>X313*K313</f>
        <v>3.0000000000000003E-4</v>
      </c>
      <c r="Z313" s="184">
        <v>0</v>
      </c>
      <c r="AA313" s="185">
        <f>Z313*K313</f>
        <v>0</v>
      </c>
      <c r="AR313" s="22" t="s">
        <v>187</v>
      </c>
      <c r="AT313" s="22" t="s">
        <v>183</v>
      </c>
      <c r="AU313" s="22" t="s">
        <v>92</v>
      </c>
      <c r="AY313" s="22" t="s">
        <v>182</v>
      </c>
      <c r="BE313" s="122">
        <f>IF(U313="základní",N313,0)</f>
        <v>0</v>
      </c>
      <c r="BF313" s="122">
        <f>IF(U313="snížená",N313,0)</f>
        <v>0</v>
      </c>
      <c r="BG313" s="122">
        <f>IF(U313="zákl. přenesená",N313,0)</f>
        <v>0</v>
      </c>
      <c r="BH313" s="122">
        <f>IF(U313="sníž. přenesená",N313,0)</f>
        <v>0</v>
      </c>
      <c r="BI313" s="122">
        <f>IF(U313="nulová",N313,0)</f>
        <v>0</v>
      </c>
      <c r="BJ313" s="22" t="s">
        <v>25</v>
      </c>
      <c r="BK313" s="122">
        <f>ROUND(L313*K313,2)</f>
        <v>0</v>
      </c>
      <c r="BL313" s="22" t="s">
        <v>187</v>
      </c>
      <c r="BM313" s="22" t="s">
        <v>593</v>
      </c>
    </row>
    <row r="314" spans="2:65" s="1" customFormat="1" ht="44.25" customHeight="1">
      <c r="B314" s="39"/>
      <c r="C314" s="179" t="s">
        <v>594</v>
      </c>
      <c r="D314" s="179" t="s">
        <v>183</v>
      </c>
      <c r="E314" s="180" t="s">
        <v>595</v>
      </c>
      <c r="F314" s="388" t="s">
        <v>596</v>
      </c>
      <c r="G314" s="388"/>
      <c r="H314" s="388"/>
      <c r="I314" s="388"/>
      <c r="J314" s="181" t="s">
        <v>186</v>
      </c>
      <c r="K314" s="182">
        <v>67.045000000000002</v>
      </c>
      <c r="L314" s="389">
        <v>0</v>
      </c>
      <c r="M314" s="390"/>
      <c r="N314" s="391">
        <f>ROUND(L314*K314,2)</f>
        <v>0</v>
      </c>
      <c r="O314" s="391"/>
      <c r="P314" s="391"/>
      <c r="Q314" s="391"/>
      <c r="R314" s="41"/>
      <c r="T314" s="183" t="s">
        <v>23</v>
      </c>
      <c r="U314" s="48" t="s">
        <v>46</v>
      </c>
      <c r="V314" s="40"/>
      <c r="W314" s="184">
        <f>V314*K314</f>
        <v>0</v>
      </c>
      <c r="X314" s="184">
        <v>0</v>
      </c>
      <c r="Y314" s="184">
        <f>X314*K314</f>
        <v>0</v>
      </c>
      <c r="Z314" s="184">
        <v>0</v>
      </c>
      <c r="AA314" s="185">
        <f>Z314*K314</f>
        <v>0</v>
      </c>
      <c r="AR314" s="22" t="s">
        <v>187</v>
      </c>
      <c r="AT314" s="22" t="s">
        <v>183</v>
      </c>
      <c r="AU314" s="22" t="s">
        <v>92</v>
      </c>
      <c r="AY314" s="22" t="s">
        <v>182</v>
      </c>
      <c r="BE314" s="122">
        <f>IF(U314="základní",N314,0)</f>
        <v>0</v>
      </c>
      <c r="BF314" s="122">
        <f>IF(U314="snížená",N314,0)</f>
        <v>0</v>
      </c>
      <c r="BG314" s="122">
        <f>IF(U314="zákl. přenesená",N314,0)</f>
        <v>0</v>
      </c>
      <c r="BH314" s="122">
        <f>IF(U314="sníž. přenesená",N314,0)</f>
        <v>0</v>
      </c>
      <c r="BI314" s="122">
        <f>IF(U314="nulová",N314,0)</f>
        <v>0</v>
      </c>
      <c r="BJ314" s="22" t="s">
        <v>25</v>
      </c>
      <c r="BK314" s="122">
        <f>ROUND(L314*K314,2)</f>
        <v>0</v>
      </c>
      <c r="BL314" s="22" t="s">
        <v>187</v>
      </c>
      <c r="BM314" s="22" t="s">
        <v>597</v>
      </c>
    </row>
    <row r="315" spans="2:65" s="12" customFormat="1" ht="22.5" customHeight="1">
      <c r="B315" s="194"/>
      <c r="C315" s="195"/>
      <c r="D315" s="195"/>
      <c r="E315" s="196" t="s">
        <v>23</v>
      </c>
      <c r="F315" s="405" t="s">
        <v>598</v>
      </c>
      <c r="G315" s="406"/>
      <c r="H315" s="406"/>
      <c r="I315" s="406"/>
      <c r="J315" s="195"/>
      <c r="K315" s="197">
        <v>67.045000000000002</v>
      </c>
      <c r="L315" s="195"/>
      <c r="M315" s="195"/>
      <c r="N315" s="195"/>
      <c r="O315" s="195"/>
      <c r="P315" s="195"/>
      <c r="Q315" s="195"/>
      <c r="R315" s="198"/>
      <c r="T315" s="199"/>
      <c r="U315" s="195"/>
      <c r="V315" s="195"/>
      <c r="W315" s="195"/>
      <c r="X315" s="195"/>
      <c r="Y315" s="195"/>
      <c r="Z315" s="195"/>
      <c r="AA315" s="200"/>
      <c r="AT315" s="201" t="s">
        <v>190</v>
      </c>
      <c r="AU315" s="201" t="s">
        <v>92</v>
      </c>
      <c r="AV315" s="12" t="s">
        <v>92</v>
      </c>
      <c r="AW315" s="12" t="s">
        <v>38</v>
      </c>
      <c r="AX315" s="12" t="s">
        <v>25</v>
      </c>
      <c r="AY315" s="201" t="s">
        <v>182</v>
      </c>
    </row>
    <row r="316" spans="2:65" s="1" customFormat="1" ht="31.5" customHeight="1">
      <c r="B316" s="39"/>
      <c r="C316" s="179" t="s">
        <v>599</v>
      </c>
      <c r="D316" s="179" t="s">
        <v>183</v>
      </c>
      <c r="E316" s="180" t="s">
        <v>600</v>
      </c>
      <c r="F316" s="388" t="s">
        <v>601</v>
      </c>
      <c r="G316" s="388"/>
      <c r="H316" s="388"/>
      <c r="I316" s="388"/>
      <c r="J316" s="181" t="s">
        <v>203</v>
      </c>
      <c r="K316" s="182">
        <v>73.847999999999999</v>
      </c>
      <c r="L316" s="389">
        <v>0</v>
      </c>
      <c r="M316" s="390"/>
      <c r="N316" s="391">
        <f>ROUND(L316*K316,2)</f>
        <v>0</v>
      </c>
      <c r="O316" s="391"/>
      <c r="P316" s="391"/>
      <c r="Q316" s="391"/>
      <c r="R316" s="41"/>
      <c r="T316" s="183" t="s">
        <v>23</v>
      </c>
      <c r="U316" s="48" t="s">
        <v>46</v>
      </c>
      <c r="V316" s="40"/>
      <c r="W316" s="184">
        <f>V316*K316</f>
        <v>0</v>
      </c>
      <c r="X316" s="184">
        <v>6.0000000000000002E-5</v>
      </c>
      <c r="Y316" s="184">
        <f>X316*K316</f>
        <v>4.4308799999999999E-3</v>
      </c>
      <c r="Z316" s="184">
        <v>0</v>
      </c>
      <c r="AA316" s="185">
        <f>Z316*K316</f>
        <v>0</v>
      </c>
      <c r="AR316" s="22" t="s">
        <v>187</v>
      </c>
      <c r="AT316" s="22" t="s">
        <v>183</v>
      </c>
      <c r="AU316" s="22" t="s">
        <v>92</v>
      </c>
      <c r="AY316" s="22" t="s">
        <v>182</v>
      </c>
      <c r="BE316" s="122">
        <f>IF(U316="základní",N316,0)</f>
        <v>0</v>
      </c>
      <c r="BF316" s="122">
        <f>IF(U316="snížená",N316,0)</f>
        <v>0</v>
      </c>
      <c r="BG316" s="122">
        <f>IF(U316="zákl. přenesená",N316,0)</f>
        <v>0</v>
      </c>
      <c r="BH316" s="122">
        <f>IF(U316="sníž. přenesená",N316,0)</f>
        <v>0</v>
      </c>
      <c r="BI316" s="122">
        <f>IF(U316="nulová",N316,0)</f>
        <v>0</v>
      </c>
      <c r="BJ316" s="22" t="s">
        <v>25</v>
      </c>
      <c r="BK316" s="122">
        <f>ROUND(L316*K316,2)</f>
        <v>0</v>
      </c>
      <c r="BL316" s="22" t="s">
        <v>187</v>
      </c>
      <c r="BM316" s="22" t="s">
        <v>602</v>
      </c>
    </row>
    <row r="317" spans="2:65" s="11" customFormat="1" ht="22.5" customHeight="1">
      <c r="B317" s="186"/>
      <c r="C317" s="187"/>
      <c r="D317" s="187"/>
      <c r="E317" s="188" t="s">
        <v>23</v>
      </c>
      <c r="F317" s="392" t="s">
        <v>603</v>
      </c>
      <c r="G317" s="393"/>
      <c r="H317" s="393"/>
      <c r="I317" s="393"/>
      <c r="J317" s="187"/>
      <c r="K317" s="189" t="s">
        <v>23</v>
      </c>
      <c r="L317" s="187"/>
      <c r="M317" s="187"/>
      <c r="N317" s="187"/>
      <c r="O317" s="187"/>
      <c r="P317" s="187"/>
      <c r="Q317" s="187"/>
      <c r="R317" s="190"/>
      <c r="T317" s="191"/>
      <c r="U317" s="187"/>
      <c r="V317" s="187"/>
      <c r="W317" s="187"/>
      <c r="X317" s="187"/>
      <c r="Y317" s="187"/>
      <c r="Z317" s="187"/>
      <c r="AA317" s="192"/>
      <c r="AT317" s="193" t="s">
        <v>190</v>
      </c>
      <c r="AU317" s="193" t="s">
        <v>92</v>
      </c>
      <c r="AV317" s="11" t="s">
        <v>25</v>
      </c>
      <c r="AW317" s="11" t="s">
        <v>38</v>
      </c>
      <c r="AX317" s="11" t="s">
        <v>81</v>
      </c>
      <c r="AY317" s="193" t="s">
        <v>182</v>
      </c>
    </row>
    <row r="318" spans="2:65" s="11" customFormat="1" ht="22.5" customHeight="1">
      <c r="B318" s="186"/>
      <c r="C318" s="187"/>
      <c r="D318" s="187"/>
      <c r="E318" s="188" t="s">
        <v>23</v>
      </c>
      <c r="F318" s="403" t="s">
        <v>604</v>
      </c>
      <c r="G318" s="404"/>
      <c r="H318" s="404"/>
      <c r="I318" s="404"/>
      <c r="J318" s="187"/>
      <c r="K318" s="189" t="s">
        <v>23</v>
      </c>
      <c r="L318" s="187"/>
      <c r="M318" s="187"/>
      <c r="N318" s="187"/>
      <c r="O318" s="187"/>
      <c r="P318" s="187"/>
      <c r="Q318" s="187"/>
      <c r="R318" s="190"/>
      <c r="T318" s="191"/>
      <c r="U318" s="187"/>
      <c r="V318" s="187"/>
      <c r="W318" s="187"/>
      <c r="X318" s="187"/>
      <c r="Y318" s="187"/>
      <c r="Z318" s="187"/>
      <c r="AA318" s="192"/>
      <c r="AT318" s="193" t="s">
        <v>190</v>
      </c>
      <c r="AU318" s="193" t="s">
        <v>92</v>
      </c>
      <c r="AV318" s="11" t="s">
        <v>25</v>
      </c>
      <c r="AW318" s="11" t="s">
        <v>38</v>
      </c>
      <c r="AX318" s="11" t="s">
        <v>81</v>
      </c>
      <c r="AY318" s="193" t="s">
        <v>182</v>
      </c>
    </row>
    <row r="319" spans="2:65" s="12" customFormat="1" ht="22.5" customHeight="1">
      <c r="B319" s="194"/>
      <c r="C319" s="195"/>
      <c r="D319" s="195"/>
      <c r="E319" s="196" t="s">
        <v>23</v>
      </c>
      <c r="F319" s="399" t="s">
        <v>605</v>
      </c>
      <c r="G319" s="400"/>
      <c r="H319" s="400"/>
      <c r="I319" s="400"/>
      <c r="J319" s="195"/>
      <c r="K319" s="197">
        <v>53.423000000000002</v>
      </c>
      <c r="L319" s="195"/>
      <c r="M319" s="195"/>
      <c r="N319" s="195"/>
      <c r="O319" s="195"/>
      <c r="P319" s="195"/>
      <c r="Q319" s="195"/>
      <c r="R319" s="198"/>
      <c r="T319" s="199"/>
      <c r="U319" s="195"/>
      <c r="V319" s="195"/>
      <c r="W319" s="195"/>
      <c r="X319" s="195"/>
      <c r="Y319" s="195"/>
      <c r="Z319" s="195"/>
      <c r="AA319" s="200"/>
      <c r="AT319" s="201" t="s">
        <v>190</v>
      </c>
      <c r="AU319" s="201" t="s">
        <v>92</v>
      </c>
      <c r="AV319" s="12" t="s">
        <v>92</v>
      </c>
      <c r="AW319" s="12" t="s">
        <v>38</v>
      </c>
      <c r="AX319" s="12" t="s">
        <v>81</v>
      </c>
      <c r="AY319" s="201" t="s">
        <v>182</v>
      </c>
    </row>
    <row r="320" spans="2:65" s="11" customFormat="1" ht="22.5" customHeight="1">
      <c r="B320" s="186"/>
      <c r="C320" s="187"/>
      <c r="D320" s="187"/>
      <c r="E320" s="188" t="s">
        <v>23</v>
      </c>
      <c r="F320" s="403" t="s">
        <v>606</v>
      </c>
      <c r="G320" s="404"/>
      <c r="H320" s="404"/>
      <c r="I320" s="404"/>
      <c r="J320" s="187"/>
      <c r="K320" s="189" t="s">
        <v>23</v>
      </c>
      <c r="L320" s="187"/>
      <c r="M320" s="187"/>
      <c r="N320" s="187"/>
      <c r="O320" s="187"/>
      <c r="P320" s="187"/>
      <c r="Q320" s="187"/>
      <c r="R320" s="190"/>
      <c r="T320" s="191"/>
      <c r="U320" s="187"/>
      <c r="V320" s="187"/>
      <c r="W320" s="187"/>
      <c r="X320" s="187"/>
      <c r="Y320" s="187"/>
      <c r="Z320" s="187"/>
      <c r="AA320" s="192"/>
      <c r="AT320" s="193" t="s">
        <v>190</v>
      </c>
      <c r="AU320" s="193" t="s">
        <v>92</v>
      </c>
      <c r="AV320" s="11" t="s">
        <v>25</v>
      </c>
      <c r="AW320" s="11" t="s">
        <v>38</v>
      </c>
      <c r="AX320" s="11" t="s">
        <v>81</v>
      </c>
      <c r="AY320" s="193" t="s">
        <v>182</v>
      </c>
    </row>
    <row r="321" spans="2:65" s="12" customFormat="1" ht="22.5" customHeight="1">
      <c r="B321" s="194"/>
      <c r="C321" s="195"/>
      <c r="D321" s="195"/>
      <c r="E321" s="196" t="s">
        <v>23</v>
      </c>
      <c r="F321" s="399" t="s">
        <v>607</v>
      </c>
      <c r="G321" s="400"/>
      <c r="H321" s="400"/>
      <c r="I321" s="400"/>
      <c r="J321" s="195"/>
      <c r="K321" s="197">
        <v>20.425000000000001</v>
      </c>
      <c r="L321" s="195"/>
      <c r="M321" s="195"/>
      <c r="N321" s="195"/>
      <c r="O321" s="195"/>
      <c r="P321" s="195"/>
      <c r="Q321" s="195"/>
      <c r="R321" s="198"/>
      <c r="T321" s="199"/>
      <c r="U321" s="195"/>
      <c r="V321" s="195"/>
      <c r="W321" s="195"/>
      <c r="X321" s="195"/>
      <c r="Y321" s="195"/>
      <c r="Z321" s="195"/>
      <c r="AA321" s="200"/>
      <c r="AT321" s="201" t="s">
        <v>190</v>
      </c>
      <c r="AU321" s="201" t="s">
        <v>92</v>
      </c>
      <c r="AV321" s="12" t="s">
        <v>92</v>
      </c>
      <c r="AW321" s="12" t="s">
        <v>38</v>
      </c>
      <c r="AX321" s="12" t="s">
        <v>81</v>
      </c>
      <c r="AY321" s="201" t="s">
        <v>182</v>
      </c>
    </row>
    <row r="322" spans="2:65" s="13" customFormat="1" ht="22.5" customHeight="1">
      <c r="B322" s="202"/>
      <c r="C322" s="203"/>
      <c r="D322" s="203"/>
      <c r="E322" s="204" t="s">
        <v>23</v>
      </c>
      <c r="F322" s="401" t="s">
        <v>193</v>
      </c>
      <c r="G322" s="402"/>
      <c r="H322" s="402"/>
      <c r="I322" s="402"/>
      <c r="J322" s="203"/>
      <c r="K322" s="205">
        <v>73.847999999999999</v>
      </c>
      <c r="L322" s="203"/>
      <c r="M322" s="203"/>
      <c r="N322" s="203"/>
      <c r="O322" s="203"/>
      <c r="P322" s="203"/>
      <c r="Q322" s="203"/>
      <c r="R322" s="206"/>
      <c r="T322" s="207"/>
      <c r="U322" s="203"/>
      <c r="V322" s="203"/>
      <c r="W322" s="203"/>
      <c r="X322" s="203"/>
      <c r="Y322" s="203"/>
      <c r="Z322" s="203"/>
      <c r="AA322" s="208"/>
      <c r="AT322" s="209" t="s">
        <v>190</v>
      </c>
      <c r="AU322" s="209" t="s">
        <v>92</v>
      </c>
      <c r="AV322" s="13" t="s">
        <v>187</v>
      </c>
      <c r="AW322" s="13" t="s">
        <v>38</v>
      </c>
      <c r="AX322" s="13" t="s">
        <v>25</v>
      </c>
      <c r="AY322" s="209" t="s">
        <v>182</v>
      </c>
    </row>
    <row r="323" spans="2:65" s="1" customFormat="1" ht="31.5" customHeight="1">
      <c r="B323" s="39"/>
      <c r="C323" s="210" t="s">
        <v>608</v>
      </c>
      <c r="D323" s="210" t="s">
        <v>301</v>
      </c>
      <c r="E323" s="211" t="s">
        <v>609</v>
      </c>
      <c r="F323" s="409" t="s">
        <v>610</v>
      </c>
      <c r="G323" s="409"/>
      <c r="H323" s="409"/>
      <c r="I323" s="409"/>
      <c r="J323" s="212" t="s">
        <v>203</v>
      </c>
      <c r="K323" s="213">
        <v>56.094000000000001</v>
      </c>
      <c r="L323" s="410">
        <v>0</v>
      </c>
      <c r="M323" s="411"/>
      <c r="N323" s="412">
        <f>ROUND(L323*K323,2)</f>
        <v>0</v>
      </c>
      <c r="O323" s="391"/>
      <c r="P323" s="391"/>
      <c r="Q323" s="391"/>
      <c r="R323" s="41"/>
      <c r="T323" s="183" t="s">
        <v>23</v>
      </c>
      <c r="U323" s="48" t="s">
        <v>46</v>
      </c>
      <c r="V323" s="40"/>
      <c r="W323" s="184">
        <f>V323*K323</f>
        <v>0</v>
      </c>
      <c r="X323" s="184">
        <v>5.1999999999999995E-4</v>
      </c>
      <c r="Y323" s="184">
        <f>X323*K323</f>
        <v>2.9168879999999998E-2</v>
      </c>
      <c r="Z323" s="184">
        <v>0</v>
      </c>
      <c r="AA323" s="185">
        <f>Z323*K323</f>
        <v>0</v>
      </c>
      <c r="AR323" s="22" t="s">
        <v>238</v>
      </c>
      <c r="AT323" s="22" t="s">
        <v>301</v>
      </c>
      <c r="AU323" s="22" t="s">
        <v>92</v>
      </c>
      <c r="AY323" s="22" t="s">
        <v>182</v>
      </c>
      <c r="BE323" s="122">
        <f>IF(U323="základní",N323,0)</f>
        <v>0</v>
      </c>
      <c r="BF323" s="122">
        <f>IF(U323="snížená",N323,0)</f>
        <v>0</v>
      </c>
      <c r="BG323" s="122">
        <f>IF(U323="zákl. přenesená",N323,0)</f>
        <v>0</v>
      </c>
      <c r="BH323" s="122">
        <f>IF(U323="sníž. přenesená",N323,0)</f>
        <v>0</v>
      </c>
      <c r="BI323" s="122">
        <f>IF(U323="nulová",N323,0)</f>
        <v>0</v>
      </c>
      <c r="BJ323" s="22" t="s">
        <v>25</v>
      </c>
      <c r="BK323" s="122">
        <f>ROUND(L323*K323,2)</f>
        <v>0</v>
      </c>
      <c r="BL323" s="22" t="s">
        <v>187</v>
      </c>
      <c r="BM323" s="22" t="s">
        <v>611</v>
      </c>
    </row>
    <row r="324" spans="2:65" s="1" customFormat="1" ht="31.5" customHeight="1">
      <c r="B324" s="39"/>
      <c r="C324" s="210" t="s">
        <v>612</v>
      </c>
      <c r="D324" s="210" t="s">
        <v>301</v>
      </c>
      <c r="E324" s="211" t="s">
        <v>613</v>
      </c>
      <c r="F324" s="409" t="s">
        <v>614</v>
      </c>
      <c r="G324" s="409"/>
      <c r="H324" s="409"/>
      <c r="I324" s="409"/>
      <c r="J324" s="212" t="s">
        <v>203</v>
      </c>
      <c r="K324" s="213">
        <v>21.446000000000002</v>
      </c>
      <c r="L324" s="410">
        <v>0</v>
      </c>
      <c r="M324" s="411"/>
      <c r="N324" s="412">
        <f>ROUND(L324*K324,2)</f>
        <v>0</v>
      </c>
      <c r="O324" s="391"/>
      <c r="P324" s="391"/>
      <c r="Q324" s="391"/>
      <c r="R324" s="41"/>
      <c r="T324" s="183" t="s">
        <v>23</v>
      </c>
      <c r="U324" s="48" t="s">
        <v>46</v>
      </c>
      <c r="V324" s="40"/>
      <c r="W324" s="184">
        <f>V324*K324</f>
        <v>0</v>
      </c>
      <c r="X324" s="184">
        <v>3.2000000000000003E-4</v>
      </c>
      <c r="Y324" s="184">
        <f>X324*K324</f>
        <v>6.862720000000001E-3</v>
      </c>
      <c r="Z324" s="184">
        <v>0</v>
      </c>
      <c r="AA324" s="185">
        <f>Z324*K324</f>
        <v>0</v>
      </c>
      <c r="AR324" s="22" t="s">
        <v>238</v>
      </c>
      <c r="AT324" s="22" t="s">
        <v>301</v>
      </c>
      <c r="AU324" s="22" t="s">
        <v>92</v>
      </c>
      <c r="AY324" s="22" t="s">
        <v>182</v>
      </c>
      <c r="BE324" s="122">
        <f>IF(U324="základní",N324,0)</f>
        <v>0</v>
      </c>
      <c r="BF324" s="122">
        <f>IF(U324="snížená",N324,0)</f>
        <v>0</v>
      </c>
      <c r="BG324" s="122">
        <f>IF(U324="zákl. přenesená",N324,0)</f>
        <v>0</v>
      </c>
      <c r="BH324" s="122">
        <f>IF(U324="sníž. přenesená",N324,0)</f>
        <v>0</v>
      </c>
      <c r="BI324" s="122">
        <f>IF(U324="nulová",N324,0)</f>
        <v>0</v>
      </c>
      <c r="BJ324" s="22" t="s">
        <v>25</v>
      </c>
      <c r="BK324" s="122">
        <f>ROUND(L324*K324,2)</f>
        <v>0</v>
      </c>
      <c r="BL324" s="22" t="s">
        <v>187</v>
      </c>
      <c r="BM324" s="22" t="s">
        <v>615</v>
      </c>
    </row>
    <row r="325" spans="2:65" s="1" customFormat="1" ht="22.5" customHeight="1">
      <c r="B325" s="39"/>
      <c r="C325" s="179" t="s">
        <v>616</v>
      </c>
      <c r="D325" s="179" t="s">
        <v>183</v>
      </c>
      <c r="E325" s="180" t="s">
        <v>617</v>
      </c>
      <c r="F325" s="388" t="s">
        <v>618</v>
      </c>
      <c r="G325" s="388"/>
      <c r="H325" s="388"/>
      <c r="I325" s="388"/>
      <c r="J325" s="181" t="s">
        <v>203</v>
      </c>
      <c r="K325" s="182">
        <v>459.36</v>
      </c>
      <c r="L325" s="389">
        <v>0</v>
      </c>
      <c r="M325" s="390"/>
      <c r="N325" s="391">
        <f>ROUND(L325*K325,2)</f>
        <v>0</v>
      </c>
      <c r="O325" s="391"/>
      <c r="P325" s="391"/>
      <c r="Q325" s="391"/>
      <c r="R325" s="41"/>
      <c r="T325" s="183" t="s">
        <v>23</v>
      </c>
      <c r="U325" s="48" t="s">
        <v>46</v>
      </c>
      <c r="V325" s="40"/>
      <c r="W325" s="184">
        <f>V325*K325</f>
        <v>0</v>
      </c>
      <c r="X325" s="184">
        <v>2.5000000000000001E-4</v>
      </c>
      <c r="Y325" s="184">
        <f>X325*K325</f>
        <v>0.11484000000000001</v>
      </c>
      <c r="Z325" s="184">
        <v>0</v>
      </c>
      <c r="AA325" s="185">
        <f>Z325*K325</f>
        <v>0</v>
      </c>
      <c r="AR325" s="22" t="s">
        <v>187</v>
      </c>
      <c r="AT325" s="22" t="s">
        <v>183</v>
      </c>
      <c r="AU325" s="22" t="s">
        <v>92</v>
      </c>
      <c r="AY325" s="22" t="s">
        <v>182</v>
      </c>
      <c r="BE325" s="122">
        <f>IF(U325="základní",N325,0)</f>
        <v>0</v>
      </c>
      <c r="BF325" s="122">
        <f>IF(U325="snížená",N325,0)</f>
        <v>0</v>
      </c>
      <c r="BG325" s="122">
        <f>IF(U325="zákl. přenesená",N325,0)</f>
        <v>0</v>
      </c>
      <c r="BH325" s="122">
        <f>IF(U325="sníž. přenesená",N325,0)</f>
        <v>0</v>
      </c>
      <c r="BI325" s="122">
        <f>IF(U325="nulová",N325,0)</f>
        <v>0</v>
      </c>
      <c r="BJ325" s="22" t="s">
        <v>25</v>
      </c>
      <c r="BK325" s="122">
        <f>ROUND(L325*K325,2)</f>
        <v>0</v>
      </c>
      <c r="BL325" s="22" t="s">
        <v>187</v>
      </c>
      <c r="BM325" s="22" t="s">
        <v>619</v>
      </c>
    </row>
    <row r="326" spans="2:65" s="12" customFormat="1" ht="22.5" customHeight="1">
      <c r="B326" s="194"/>
      <c r="C326" s="195"/>
      <c r="D326" s="195"/>
      <c r="E326" s="196" t="s">
        <v>23</v>
      </c>
      <c r="F326" s="405" t="s">
        <v>620</v>
      </c>
      <c r="G326" s="406"/>
      <c r="H326" s="406"/>
      <c r="I326" s="406"/>
      <c r="J326" s="195"/>
      <c r="K326" s="197">
        <v>135.94</v>
      </c>
      <c r="L326" s="195"/>
      <c r="M326" s="195"/>
      <c r="N326" s="195"/>
      <c r="O326" s="195"/>
      <c r="P326" s="195"/>
      <c r="Q326" s="195"/>
      <c r="R326" s="198"/>
      <c r="T326" s="199"/>
      <c r="U326" s="195"/>
      <c r="V326" s="195"/>
      <c r="W326" s="195"/>
      <c r="X326" s="195"/>
      <c r="Y326" s="195"/>
      <c r="Z326" s="195"/>
      <c r="AA326" s="200"/>
      <c r="AT326" s="201" t="s">
        <v>190</v>
      </c>
      <c r="AU326" s="201" t="s">
        <v>92</v>
      </c>
      <c r="AV326" s="12" t="s">
        <v>92</v>
      </c>
      <c r="AW326" s="12" t="s">
        <v>38</v>
      </c>
      <c r="AX326" s="12" t="s">
        <v>81</v>
      </c>
      <c r="AY326" s="201" t="s">
        <v>182</v>
      </c>
    </row>
    <row r="327" spans="2:65" s="12" customFormat="1" ht="22.5" customHeight="1">
      <c r="B327" s="194"/>
      <c r="C327" s="195"/>
      <c r="D327" s="195"/>
      <c r="E327" s="196" t="s">
        <v>23</v>
      </c>
      <c r="F327" s="399" t="s">
        <v>621</v>
      </c>
      <c r="G327" s="400"/>
      <c r="H327" s="400"/>
      <c r="I327" s="400"/>
      <c r="J327" s="195"/>
      <c r="K327" s="197">
        <v>36.71</v>
      </c>
      <c r="L327" s="195"/>
      <c r="M327" s="195"/>
      <c r="N327" s="195"/>
      <c r="O327" s="195"/>
      <c r="P327" s="195"/>
      <c r="Q327" s="195"/>
      <c r="R327" s="198"/>
      <c r="T327" s="199"/>
      <c r="U327" s="195"/>
      <c r="V327" s="195"/>
      <c r="W327" s="195"/>
      <c r="X327" s="195"/>
      <c r="Y327" s="195"/>
      <c r="Z327" s="195"/>
      <c r="AA327" s="200"/>
      <c r="AT327" s="201" t="s">
        <v>190</v>
      </c>
      <c r="AU327" s="201" t="s">
        <v>92</v>
      </c>
      <c r="AV327" s="12" t="s">
        <v>92</v>
      </c>
      <c r="AW327" s="12" t="s">
        <v>38</v>
      </c>
      <c r="AX327" s="12" t="s">
        <v>81</v>
      </c>
      <c r="AY327" s="201" t="s">
        <v>182</v>
      </c>
    </row>
    <row r="328" spans="2:65" s="12" customFormat="1" ht="22.5" customHeight="1">
      <c r="B328" s="194"/>
      <c r="C328" s="195"/>
      <c r="D328" s="195"/>
      <c r="E328" s="196" t="s">
        <v>23</v>
      </c>
      <c r="F328" s="399" t="s">
        <v>622</v>
      </c>
      <c r="G328" s="400"/>
      <c r="H328" s="400"/>
      <c r="I328" s="400"/>
      <c r="J328" s="195"/>
      <c r="K328" s="197">
        <v>36.71</v>
      </c>
      <c r="L328" s="195"/>
      <c r="M328" s="195"/>
      <c r="N328" s="195"/>
      <c r="O328" s="195"/>
      <c r="P328" s="195"/>
      <c r="Q328" s="195"/>
      <c r="R328" s="198"/>
      <c r="T328" s="199"/>
      <c r="U328" s="195"/>
      <c r="V328" s="195"/>
      <c r="W328" s="195"/>
      <c r="X328" s="195"/>
      <c r="Y328" s="195"/>
      <c r="Z328" s="195"/>
      <c r="AA328" s="200"/>
      <c r="AT328" s="201" t="s">
        <v>190</v>
      </c>
      <c r="AU328" s="201" t="s">
        <v>92</v>
      </c>
      <c r="AV328" s="12" t="s">
        <v>92</v>
      </c>
      <c r="AW328" s="12" t="s">
        <v>38</v>
      </c>
      <c r="AX328" s="12" t="s">
        <v>81</v>
      </c>
      <c r="AY328" s="201" t="s">
        <v>182</v>
      </c>
    </row>
    <row r="329" spans="2:65" s="12" customFormat="1" ht="22.5" customHeight="1">
      <c r="B329" s="194"/>
      <c r="C329" s="195"/>
      <c r="D329" s="195"/>
      <c r="E329" s="196" t="s">
        <v>23</v>
      </c>
      <c r="F329" s="399" t="s">
        <v>623</v>
      </c>
      <c r="G329" s="400"/>
      <c r="H329" s="400"/>
      <c r="I329" s="400"/>
      <c r="J329" s="195"/>
      <c r="K329" s="197">
        <v>250</v>
      </c>
      <c r="L329" s="195"/>
      <c r="M329" s="195"/>
      <c r="N329" s="195"/>
      <c r="O329" s="195"/>
      <c r="P329" s="195"/>
      <c r="Q329" s="195"/>
      <c r="R329" s="198"/>
      <c r="T329" s="199"/>
      <c r="U329" s="195"/>
      <c r="V329" s="195"/>
      <c r="W329" s="195"/>
      <c r="X329" s="195"/>
      <c r="Y329" s="195"/>
      <c r="Z329" s="195"/>
      <c r="AA329" s="200"/>
      <c r="AT329" s="201" t="s">
        <v>190</v>
      </c>
      <c r="AU329" s="201" t="s">
        <v>92</v>
      </c>
      <c r="AV329" s="12" t="s">
        <v>92</v>
      </c>
      <c r="AW329" s="12" t="s">
        <v>38</v>
      </c>
      <c r="AX329" s="12" t="s">
        <v>81</v>
      </c>
      <c r="AY329" s="201" t="s">
        <v>182</v>
      </c>
    </row>
    <row r="330" spans="2:65" s="13" customFormat="1" ht="22.5" customHeight="1">
      <c r="B330" s="202"/>
      <c r="C330" s="203"/>
      <c r="D330" s="203"/>
      <c r="E330" s="204" t="s">
        <v>23</v>
      </c>
      <c r="F330" s="401" t="s">
        <v>193</v>
      </c>
      <c r="G330" s="402"/>
      <c r="H330" s="402"/>
      <c r="I330" s="402"/>
      <c r="J330" s="203"/>
      <c r="K330" s="205">
        <v>459.36</v>
      </c>
      <c r="L330" s="203"/>
      <c r="M330" s="203"/>
      <c r="N330" s="203"/>
      <c r="O330" s="203"/>
      <c r="P330" s="203"/>
      <c r="Q330" s="203"/>
      <c r="R330" s="206"/>
      <c r="T330" s="207"/>
      <c r="U330" s="203"/>
      <c r="V330" s="203"/>
      <c r="W330" s="203"/>
      <c r="X330" s="203"/>
      <c r="Y330" s="203"/>
      <c r="Z330" s="203"/>
      <c r="AA330" s="208"/>
      <c r="AT330" s="209" t="s">
        <v>190</v>
      </c>
      <c r="AU330" s="209" t="s">
        <v>92</v>
      </c>
      <c r="AV330" s="13" t="s">
        <v>187</v>
      </c>
      <c r="AW330" s="13" t="s">
        <v>38</v>
      </c>
      <c r="AX330" s="13" t="s">
        <v>25</v>
      </c>
      <c r="AY330" s="209" t="s">
        <v>182</v>
      </c>
    </row>
    <row r="331" spans="2:65" s="1" customFormat="1" ht="31.5" customHeight="1">
      <c r="B331" s="39"/>
      <c r="C331" s="210" t="s">
        <v>624</v>
      </c>
      <c r="D331" s="210" t="s">
        <v>301</v>
      </c>
      <c r="E331" s="211" t="s">
        <v>625</v>
      </c>
      <c r="F331" s="409" t="s">
        <v>626</v>
      </c>
      <c r="G331" s="409"/>
      <c r="H331" s="409"/>
      <c r="I331" s="409"/>
      <c r="J331" s="212" t="s">
        <v>203</v>
      </c>
      <c r="K331" s="213">
        <v>142.73699999999999</v>
      </c>
      <c r="L331" s="410">
        <v>0</v>
      </c>
      <c r="M331" s="411"/>
      <c r="N331" s="412">
        <f>ROUND(L331*K331,2)</f>
        <v>0</v>
      </c>
      <c r="O331" s="391"/>
      <c r="P331" s="391"/>
      <c r="Q331" s="391"/>
      <c r="R331" s="41"/>
      <c r="T331" s="183" t="s">
        <v>23</v>
      </c>
      <c r="U331" s="48" t="s">
        <v>46</v>
      </c>
      <c r="V331" s="40"/>
      <c r="W331" s="184">
        <f>V331*K331</f>
        <v>0</v>
      </c>
      <c r="X331" s="184">
        <v>3.0000000000000001E-5</v>
      </c>
      <c r="Y331" s="184">
        <f>X331*K331</f>
        <v>4.2821099999999996E-3</v>
      </c>
      <c r="Z331" s="184">
        <v>0</v>
      </c>
      <c r="AA331" s="185">
        <f>Z331*K331</f>
        <v>0</v>
      </c>
      <c r="AR331" s="22" t="s">
        <v>238</v>
      </c>
      <c r="AT331" s="22" t="s">
        <v>301</v>
      </c>
      <c r="AU331" s="22" t="s">
        <v>92</v>
      </c>
      <c r="AY331" s="22" t="s">
        <v>182</v>
      </c>
      <c r="BE331" s="122">
        <f>IF(U331="základní",N331,0)</f>
        <v>0</v>
      </c>
      <c r="BF331" s="122">
        <f>IF(U331="snížená",N331,0)</f>
        <v>0</v>
      </c>
      <c r="BG331" s="122">
        <f>IF(U331="zákl. přenesená",N331,0)</f>
        <v>0</v>
      </c>
      <c r="BH331" s="122">
        <f>IF(U331="sníž. přenesená",N331,0)</f>
        <v>0</v>
      </c>
      <c r="BI331" s="122">
        <f>IF(U331="nulová",N331,0)</f>
        <v>0</v>
      </c>
      <c r="BJ331" s="22" t="s">
        <v>25</v>
      </c>
      <c r="BK331" s="122">
        <f>ROUND(L331*K331,2)</f>
        <v>0</v>
      </c>
      <c r="BL331" s="22" t="s">
        <v>187</v>
      </c>
      <c r="BM331" s="22" t="s">
        <v>627</v>
      </c>
    </row>
    <row r="332" spans="2:65" s="1" customFormat="1" ht="22.5" customHeight="1">
      <c r="B332" s="39"/>
      <c r="C332" s="210" t="s">
        <v>628</v>
      </c>
      <c r="D332" s="210" t="s">
        <v>301</v>
      </c>
      <c r="E332" s="211" t="s">
        <v>629</v>
      </c>
      <c r="F332" s="409" t="s">
        <v>630</v>
      </c>
      <c r="G332" s="409"/>
      <c r="H332" s="409"/>
      <c r="I332" s="409"/>
      <c r="J332" s="212" t="s">
        <v>203</v>
      </c>
      <c r="K332" s="213">
        <v>262.5</v>
      </c>
      <c r="L332" s="410">
        <v>0</v>
      </c>
      <c r="M332" s="411"/>
      <c r="N332" s="412">
        <f>ROUND(L332*K332,2)</f>
        <v>0</v>
      </c>
      <c r="O332" s="391"/>
      <c r="P332" s="391"/>
      <c r="Q332" s="391"/>
      <c r="R332" s="41"/>
      <c r="T332" s="183" t="s">
        <v>23</v>
      </c>
      <c r="U332" s="48" t="s">
        <v>46</v>
      </c>
      <c r="V332" s="40"/>
      <c r="W332" s="184">
        <f>V332*K332</f>
        <v>0</v>
      </c>
      <c r="X332" s="184">
        <v>3.0000000000000001E-5</v>
      </c>
      <c r="Y332" s="184">
        <f>X332*K332</f>
        <v>7.8750000000000001E-3</v>
      </c>
      <c r="Z332" s="184">
        <v>0</v>
      </c>
      <c r="AA332" s="185">
        <f>Z332*K332</f>
        <v>0</v>
      </c>
      <c r="AR332" s="22" t="s">
        <v>238</v>
      </c>
      <c r="AT332" s="22" t="s">
        <v>301</v>
      </c>
      <c r="AU332" s="22" t="s">
        <v>92</v>
      </c>
      <c r="AY332" s="22" t="s">
        <v>182</v>
      </c>
      <c r="BE332" s="122">
        <f>IF(U332="základní",N332,0)</f>
        <v>0</v>
      </c>
      <c r="BF332" s="122">
        <f>IF(U332="snížená",N332,0)</f>
        <v>0</v>
      </c>
      <c r="BG332" s="122">
        <f>IF(U332="zákl. přenesená",N332,0)</f>
        <v>0</v>
      </c>
      <c r="BH332" s="122">
        <f>IF(U332="sníž. přenesená",N332,0)</f>
        <v>0</v>
      </c>
      <c r="BI332" s="122">
        <f>IF(U332="nulová",N332,0)</f>
        <v>0</v>
      </c>
      <c r="BJ332" s="22" t="s">
        <v>25</v>
      </c>
      <c r="BK332" s="122">
        <f>ROUND(L332*K332,2)</f>
        <v>0</v>
      </c>
      <c r="BL332" s="22" t="s">
        <v>187</v>
      </c>
      <c r="BM332" s="22" t="s">
        <v>631</v>
      </c>
    </row>
    <row r="333" spans="2:65" s="1" customFormat="1" ht="22.5" customHeight="1">
      <c r="B333" s="39"/>
      <c r="C333" s="210" t="s">
        <v>632</v>
      </c>
      <c r="D333" s="210" t="s">
        <v>301</v>
      </c>
      <c r="E333" s="211" t="s">
        <v>633</v>
      </c>
      <c r="F333" s="409" t="s">
        <v>634</v>
      </c>
      <c r="G333" s="409"/>
      <c r="H333" s="409"/>
      <c r="I333" s="409"/>
      <c r="J333" s="212" t="s">
        <v>203</v>
      </c>
      <c r="K333" s="213">
        <v>38.545999999999999</v>
      </c>
      <c r="L333" s="410">
        <v>0</v>
      </c>
      <c r="M333" s="411"/>
      <c r="N333" s="412">
        <f>ROUND(L333*K333,2)</f>
        <v>0</v>
      </c>
      <c r="O333" s="391"/>
      <c r="P333" s="391"/>
      <c r="Q333" s="391"/>
      <c r="R333" s="41"/>
      <c r="T333" s="183" t="s">
        <v>23</v>
      </c>
      <c r="U333" s="48" t="s">
        <v>46</v>
      </c>
      <c r="V333" s="40"/>
      <c r="W333" s="184">
        <f>V333*K333</f>
        <v>0</v>
      </c>
      <c r="X333" s="184">
        <v>2.0000000000000001E-4</v>
      </c>
      <c r="Y333" s="184">
        <f>X333*K333</f>
        <v>7.7092000000000003E-3</v>
      </c>
      <c r="Z333" s="184">
        <v>0</v>
      </c>
      <c r="AA333" s="185">
        <f>Z333*K333</f>
        <v>0</v>
      </c>
      <c r="AR333" s="22" t="s">
        <v>238</v>
      </c>
      <c r="AT333" s="22" t="s">
        <v>301</v>
      </c>
      <c r="AU333" s="22" t="s">
        <v>92</v>
      </c>
      <c r="AY333" s="22" t="s">
        <v>182</v>
      </c>
      <c r="BE333" s="122">
        <f>IF(U333="základní",N333,0)</f>
        <v>0</v>
      </c>
      <c r="BF333" s="122">
        <f>IF(U333="snížená",N333,0)</f>
        <v>0</v>
      </c>
      <c r="BG333" s="122">
        <f>IF(U333="zákl. přenesená",N333,0)</f>
        <v>0</v>
      </c>
      <c r="BH333" s="122">
        <f>IF(U333="sníž. přenesená",N333,0)</f>
        <v>0</v>
      </c>
      <c r="BI333" s="122">
        <f>IF(U333="nulová",N333,0)</f>
        <v>0</v>
      </c>
      <c r="BJ333" s="22" t="s">
        <v>25</v>
      </c>
      <c r="BK333" s="122">
        <f>ROUND(L333*K333,2)</f>
        <v>0</v>
      </c>
      <c r="BL333" s="22" t="s">
        <v>187</v>
      </c>
      <c r="BM333" s="22" t="s">
        <v>635</v>
      </c>
    </row>
    <row r="334" spans="2:65" s="1" customFormat="1" ht="22.5" customHeight="1">
      <c r="B334" s="39"/>
      <c r="C334" s="210" t="s">
        <v>636</v>
      </c>
      <c r="D334" s="210" t="s">
        <v>301</v>
      </c>
      <c r="E334" s="211" t="s">
        <v>637</v>
      </c>
      <c r="F334" s="409" t="s">
        <v>638</v>
      </c>
      <c r="G334" s="409"/>
      <c r="H334" s="409"/>
      <c r="I334" s="409"/>
      <c r="J334" s="212" t="s">
        <v>203</v>
      </c>
      <c r="K334" s="213">
        <v>38.545999999999999</v>
      </c>
      <c r="L334" s="410">
        <v>0</v>
      </c>
      <c r="M334" s="411"/>
      <c r="N334" s="412">
        <f>ROUND(L334*K334,2)</f>
        <v>0</v>
      </c>
      <c r="O334" s="391"/>
      <c r="P334" s="391"/>
      <c r="Q334" s="391"/>
      <c r="R334" s="41"/>
      <c r="T334" s="183" t="s">
        <v>23</v>
      </c>
      <c r="U334" s="48" t="s">
        <v>46</v>
      </c>
      <c r="V334" s="40"/>
      <c r="W334" s="184">
        <f>V334*K334</f>
        <v>0</v>
      </c>
      <c r="X334" s="184">
        <v>2.9999999999999997E-4</v>
      </c>
      <c r="Y334" s="184">
        <f>X334*K334</f>
        <v>1.1563799999999999E-2</v>
      </c>
      <c r="Z334" s="184">
        <v>0</v>
      </c>
      <c r="AA334" s="185">
        <f>Z334*K334</f>
        <v>0</v>
      </c>
      <c r="AR334" s="22" t="s">
        <v>238</v>
      </c>
      <c r="AT334" s="22" t="s">
        <v>301</v>
      </c>
      <c r="AU334" s="22" t="s">
        <v>92</v>
      </c>
      <c r="AY334" s="22" t="s">
        <v>182</v>
      </c>
      <c r="BE334" s="122">
        <f>IF(U334="základní",N334,0)</f>
        <v>0</v>
      </c>
      <c r="BF334" s="122">
        <f>IF(U334="snížená",N334,0)</f>
        <v>0</v>
      </c>
      <c r="BG334" s="122">
        <f>IF(U334="zákl. přenesená",N334,0)</f>
        <v>0</v>
      </c>
      <c r="BH334" s="122">
        <f>IF(U334="sníž. přenesená",N334,0)</f>
        <v>0</v>
      </c>
      <c r="BI334" s="122">
        <f>IF(U334="nulová",N334,0)</f>
        <v>0</v>
      </c>
      <c r="BJ334" s="22" t="s">
        <v>25</v>
      </c>
      <c r="BK334" s="122">
        <f>ROUND(L334*K334,2)</f>
        <v>0</v>
      </c>
      <c r="BL334" s="22" t="s">
        <v>187</v>
      </c>
      <c r="BM334" s="22" t="s">
        <v>639</v>
      </c>
    </row>
    <row r="335" spans="2:65" s="1" customFormat="1" ht="31.5" customHeight="1">
      <c r="B335" s="39"/>
      <c r="C335" s="179" t="s">
        <v>640</v>
      </c>
      <c r="D335" s="179" t="s">
        <v>183</v>
      </c>
      <c r="E335" s="180" t="s">
        <v>641</v>
      </c>
      <c r="F335" s="388" t="s">
        <v>642</v>
      </c>
      <c r="G335" s="388"/>
      <c r="H335" s="388"/>
      <c r="I335" s="388"/>
      <c r="J335" s="181" t="s">
        <v>186</v>
      </c>
      <c r="K335" s="182">
        <v>510</v>
      </c>
      <c r="L335" s="389">
        <v>0</v>
      </c>
      <c r="M335" s="390"/>
      <c r="N335" s="391">
        <f>ROUND(L335*K335,2)</f>
        <v>0</v>
      </c>
      <c r="O335" s="391"/>
      <c r="P335" s="391"/>
      <c r="Q335" s="391"/>
      <c r="R335" s="41"/>
      <c r="T335" s="183" t="s">
        <v>23</v>
      </c>
      <c r="U335" s="48" t="s">
        <v>46</v>
      </c>
      <c r="V335" s="40"/>
      <c r="W335" s="184">
        <f>V335*K335</f>
        <v>0</v>
      </c>
      <c r="X335" s="184">
        <v>1.146E-2</v>
      </c>
      <c r="Y335" s="184">
        <f>X335*K335</f>
        <v>5.8445999999999998</v>
      </c>
      <c r="Z335" s="184">
        <v>0</v>
      </c>
      <c r="AA335" s="185">
        <f>Z335*K335</f>
        <v>0</v>
      </c>
      <c r="AR335" s="22" t="s">
        <v>187</v>
      </c>
      <c r="AT335" s="22" t="s">
        <v>183</v>
      </c>
      <c r="AU335" s="22" t="s">
        <v>92</v>
      </c>
      <c r="AY335" s="22" t="s">
        <v>182</v>
      </c>
      <c r="BE335" s="122">
        <f>IF(U335="základní",N335,0)</f>
        <v>0</v>
      </c>
      <c r="BF335" s="122">
        <f>IF(U335="snížená",N335,0)</f>
        <v>0</v>
      </c>
      <c r="BG335" s="122">
        <f>IF(U335="zákl. přenesená",N335,0)</f>
        <v>0</v>
      </c>
      <c r="BH335" s="122">
        <f>IF(U335="sníž. přenesená",N335,0)</f>
        <v>0</v>
      </c>
      <c r="BI335" s="122">
        <f>IF(U335="nulová",N335,0)</f>
        <v>0</v>
      </c>
      <c r="BJ335" s="22" t="s">
        <v>25</v>
      </c>
      <c r="BK335" s="122">
        <f>ROUND(L335*K335,2)</f>
        <v>0</v>
      </c>
      <c r="BL335" s="22" t="s">
        <v>187</v>
      </c>
      <c r="BM335" s="22" t="s">
        <v>643</v>
      </c>
    </row>
    <row r="336" spans="2:65" s="12" customFormat="1" ht="44.25" customHeight="1">
      <c r="B336" s="194"/>
      <c r="C336" s="195"/>
      <c r="D336" s="195"/>
      <c r="E336" s="196" t="s">
        <v>23</v>
      </c>
      <c r="F336" s="405" t="s">
        <v>644</v>
      </c>
      <c r="G336" s="406"/>
      <c r="H336" s="406"/>
      <c r="I336" s="406"/>
      <c r="J336" s="195"/>
      <c r="K336" s="197">
        <v>510</v>
      </c>
      <c r="L336" s="195"/>
      <c r="M336" s="195"/>
      <c r="N336" s="195"/>
      <c r="O336" s="195"/>
      <c r="P336" s="195"/>
      <c r="Q336" s="195"/>
      <c r="R336" s="198"/>
      <c r="T336" s="199"/>
      <c r="U336" s="195"/>
      <c r="V336" s="195"/>
      <c r="W336" s="195"/>
      <c r="X336" s="195"/>
      <c r="Y336" s="195"/>
      <c r="Z336" s="195"/>
      <c r="AA336" s="200"/>
      <c r="AT336" s="201" t="s">
        <v>190</v>
      </c>
      <c r="AU336" s="201" t="s">
        <v>92</v>
      </c>
      <c r="AV336" s="12" t="s">
        <v>92</v>
      </c>
      <c r="AW336" s="12" t="s">
        <v>38</v>
      </c>
      <c r="AX336" s="12" t="s">
        <v>25</v>
      </c>
      <c r="AY336" s="201" t="s">
        <v>182</v>
      </c>
    </row>
    <row r="337" spans="2:65" s="1" customFormat="1" ht="44.25" customHeight="1">
      <c r="B337" s="39"/>
      <c r="C337" s="179" t="s">
        <v>645</v>
      </c>
      <c r="D337" s="179" t="s">
        <v>183</v>
      </c>
      <c r="E337" s="180" t="s">
        <v>646</v>
      </c>
      <c r="F337" s="388" t="s">
        <v>647</v>
      </c>
      <c r="G337" s="388"/>
      <c r="H337" s="388"/>
      <c r="I337" s="388"/>
      <c r="J337" s="181" t="s">
        <v>186</v>
      </c>
      <c r="K337" s="182">
        <v>67.045000000000002</v>
      </c>
      <c r="L337" s="389">
        <v>0</v>
      </c>
      <c r="M337" s="390"/>
      <c r="N337" s="391">
        <f>ROUND(L337*K337,2)</f>
        <v>0</v>
      </c>
      <c r="O337" s="391"/>
      <c r="P337" s="391"/>
      <c r="Q337" s="391"/>
      <c r="R337" s="41"/>
      <c r="T337" s="183" t="s">
        <v>23</v>
      </c>
      <c r="U337" s="48" t="s">
        <v>46</v>
      </c>
      <c r="V337" s="40"/>
      <c r="W337" s="184">
        <f>V337*K337</f>
        <v>0</v>
      </c>
      <c r="X337" s="184">
        <v>6.28E-3</v>
      </c>
      <c r="Y337" s="184">
        <f>X337*K337</f>
        <v>0.42104259999999999</v>
      </c>
      <c r="Z337" s="184">
        <v>0</v>
      </c>
      <c r="AA337" s="185">
        <f>Z337*K337</f>
        <v>0</v>
      </c>
      <c r="AR337" s="22" t="s">
        <v>187</v>
      </c>
      <c r="AT337" s="22" t="s">
        <v>183</v>
      </c>
      <c r="AU337" s="22" t="s">
        <v>92</v>
      </c>
      <c r="AY337" s="22" t="s">
        <v>182</v>
      </c>
      <c r="BE337" s="122">
        <f>IF(U337="základní",N337,0)</f>
        <v>0</v>
      </c>
      <c r="BF337" s="122">
        <f>IF(U337="snížená",N337,0)</f>
        <v>0</v>
      </c>
      <c r="BG337" s="122">
        <f>IF(U337="zákl. přenesená",N337,0)</f>
        <v>0</v>
      </c>
      <c r="BH337" s="122">
        <f>IF(U337="sníž. přenesená",N337,0)</f>
        <v>0</v>
      </c>
      <c r="BI337" s="122">
        <f>IF(U337="nulová",N337,0)</f>
        <v>0</v>
      </c>
      <c r="BJ337" s="22" t="s">
        <v>25</v>
      </c>
      <c r="BK337" s="122">
        <f>ROUND(L337*K337,2)</f>
        <v>0</v>
      </c>
      <c r="BL337" s="22" t="s">
        <v>187</v>
      </c>
      <c r="BM337" s="22" t="s">
        <v>648</v>
      </c>
    </row>
    <row r="338" spans="2:65" s="11" customFormat="1" ht="22.5" customHeight="1">
      <c r="B338" s="186"/>
      <c r="C338" s="187"/>
      <c r="D338" s="187"/>
      <c r="E338" s="188" t="s">
        <v>23</v>
      </c>
      <c r="F338" s="392" t="s">
        <v>493</v>
      </c>
      <c r="G338" s="393"/>
      <c r="H338" s="393"/>
      <c r="I338" s="393"/>
      <c r="J338" s="187"/>
      <c r="K338" s="189" t="s">
        <v>23</v>
      </c>
      <c r="L338" s="187"/>
      <c r="M338" s="187"/>
      <c r="N338" s="187"/>
      <c r="O338" s="187"/>
      <c r="P338" s="187"/>
      <c r="Q338" s="187"/>
      <c r="R338" s="190"/>
      <c r="T338" s="191"/>
      <c r="U338" s="187"/>
      <c r="V338" s="187"/>
      <c r="W338" s="187"/>
      <c r="X338" s="187"/>
      <c r="Y338" s="187"/>
      <c r="Z338" s="187"/>
      <c r="AA338" s="192"/>
      <c r="AT338" s="193" t="s">
        <v>190</v>
      </c>
      <c r="AU338" s="193" t="s">
        <v>92</v>
      </c>
      <c r="AV338" s="11" t="s">
        <v>25</v>
      </c>
      <c r="AW338" s="11" t="s">
        <v>38</v>
      </c>
      <c r="AX338" s="11" t="s">
        <v>81</v>
      </c>
      <c r="AY338" s="193" t="s">
        <v>182</v>
      </c>
    </row>
    <row r="339" spans="2:65" s="12" customFormat="1" ht="22.5" customHeight="1">
      <c r="B339" s="194"/>
      <c r="C339" s="195"/>
      <c r="D339" s="195"/>
      <c r="E339" s="196" t="s">
        <v>23</v>
      </c>
      <c r="F339" s="399" t="s">
        <v>518</v>
      </c>
      <c r="G339" s="400"/>
      <c r="H339" s="400"/>
      <c r="I339" s="400"/>
      <c r="J339" s="195"/>
      <c r="K339" s="197">
        <v>12.430999999999999</v>
      </c>
      <c r="L339" s="195"/>
      <c r="M339" s="195"/>
      <c r="N339" s="195"/>
      <c r="O339" s="195"/>
      <c r="P339" s="195"/>
      <c r="Q339" s="195"/>
      <c r="R339" s="198"/>
      <c r="T339" s="199"/>
      <c r="U339" s="195"/>
      <c r="V339" s="195"/>
      <c r="W339" s="195"/>
      <c r="X339" s="195"/>
      <c r="Y339" s="195"/>
      <c r="Z339" s="195"/>
      <c r="AA339" s="200"/>
      <c r="AT339" s="201" t="s">
        <v>190</v>
      </c>
      <c r="AU339" s="201" t="s">
        <v>92</v>
      </c>
      <c r="AV339" s="12" t="s">
        <v>92</v>
      </c>
      <c r="AW339" s="12" t="s">
        <v>38</v>
      </c>
      <c r="AX339" s="12" t="s">
        <v>81</v>
      </c>
      <c r="AY339" s="201" t="s">
        <v>182</v>
      </c>
    </row>
    <row r="340" spans="2:65" s="12" customFormat="1" ht="22.5" customHeight="1">
      <c r="B340" s="194"/>
      <c r="C340" s="195"/>
      <c r="D340" s="195"/>
      <c r="E340" s="196" t="s">
        <v>23</v>
      </c>
      <c r="F340" s="399" t="s">
        <v>494</v>
      </c>
      <c r="G340" s="400"/>
      <c r="H340" s="400"/>
      <c r="I340" s="400"/>
      <c r="J340" s="195"/>
      <c r="K340" s="197">
        <v>5.34</v>
      </c>
      <c r="L340" s="195"/>
      <c r="M340" s="195"/>
      <c r="N340" s="195"/>
      <c r="O340" s="195"/>
      <c r="P340" s="195"/>
      <c r="Q340" s="195"/>
      <c r="R340" s="198"/>
      <c r="T340" s="199"/>
      <c r="U340" s="195"/>
      <c r="V340" s="195"/>
      <c r="W340" s="195"/>
      <c r="X340" s="195"/>
      <c r="Y340" s="195"/>
      <c r="Z340" s="195"/>
      <c r="AA340" s="200"/>
      <c r="AT340" s="201" t="s">
        <v>190</v>
      </c>
      <c r="AU340" s="201" t="s">
        <v>92</v>
      </c>
      <c r="AV340" s="12" t="s">
        <v>92</v>
      </c>
      <c r="AW340" s="12" t="s">
        <v>38</v>
      </c>
      <c r="AX340" s="12" t="s">
        <v>81</v>
      </c>
      <c r="AY340" s="201" t="s">
        <v>182</v>
      </c>
    </row>
    <row r="341" spans="2:65" s="11" customFormat="1" ht="22.5" customHeight="1">
      <c r="B341" s="186"/>
      <c r="C341" s="187"/>
      <c r="D341" s="187"/>
      <c r="E341" s="188" t="s">
        <v>23</v>
      </c>
      <c r="F341" s="403" t="s">
        <v>519</v>
      </c>
      <c r="G341" s="404"/>
      <c r="H341" s="404"/>
      <c r="I341" s="404"/>
      <c r="J341" s="187"/>
      <c r="K341" s="189" t="s">
        <v>23</v>
      </c>
      <c r="L341" s="187"/>
      <c r="M341" s="187"/>
      <c r="N341" s="187"/>
      <c r="O341" s="187"/>
      <c r="P341" s="187"/>
      <c r="Q341" s="187"/>
      <c r="R341" s="190"/>
      <c r="T341" s="191"/>
      <c r="U341" s="187"/>
      <c r="V341" s="187"/>
      <c r="W341" s="187"/>
      <c r="X341" s="187"/>
      <c r="Y341" s="187"/>
      <c r="Z341" s="187"/>
      <c r="AA341" s="192"/>
      <c r="AT341" s="193" t="s">
        <v>190</v>
      </c>
      <c r="AU341" s="193" t="s">
        <v>92</v>
      </c>
      <c r="AV341" s="11" t="s">
        <v>25</v>
      </c>
      <c r="AW341" s="11" t="s">
        <v>38</v>
      </c>
      <c r="AX341" s="11" t="s">
        <v>81</v>
      </c>
      <c r="AY341" s="193" t="s">
        <v>182</v>
      </c>
    </row>
    <row r="342" spans="2:65" s="12" customFormat="1" ht="22.5" customHeight="1">
      <c r="B342" s="194"/>
      <c r="C342" s="195"/>
      <c r="D342" s="195"/>
      <c r="E342" s="196" t="s">
        <v>23</v>
      </c>
      <c r="F342" s="399" t="s">
        <v>520</v>
      </c>
      <c r="G342" s="400"/>
      <c r="H342" s="400"/>
      <c r="I342" s="400"/>
      <c r="J342" s="195"/>
      <c r="K342" s="197">
        <v>5.25</v>
      </c>
      <c r="L342" s="195"/>
      <c r="M342" s="195"/>
      <c r="N342" s="195"/>
      <c r="O342" s="195"/>
      <c r="P342" s="195"/>
      <c r="Q342" s="195"/>
      <c r="R342" s="198"/>
      <c r="T342" s="199"/>
      <c r="U342" s="195"/>
      <c r="V342" s="195"/>
      <c r="W342" s="195"/>
      <c r="X342" s="195"/>
      <c r="Y342" s="195"/>
      <c r="Z342" s="195"/>
      <c r="AA342" s="200"/>
      <c r="AT342" s="201" t="s">
        <v>190</v>
      </c>
      <c r="AU342" s="201" t="s">
        <v>92</v>
      </c>
      <c r="AV342" s="12" t="s">
        <v>92</v>
      </c>
      <c r="AW342" s="12" t="s">
        <v>38</v>
      </c>
      <c r="AX342" s="12" t="s">
        <v>81</v>
      </c>
      <c r="AY342" s="201" t="s">
        <v>182</v>
      </c>
    </row>
    <row r="343" spans="2:65" s="11" customFormat="1" ht="22.5" customHeight="1">
      <c r="B343" s="186"/>
      <c r="C343" s="187"/>
      <c r="D343" s="187"/>
      <c r="E343" s="188" t="s">
        <v>23</v>
      </c>
      <c r="F343" s="403" t="s">
        <v>495</v>
      </c>
      <c r="G343" s="404"/>
      <c r="H343" s="404"/>
      <c r="I343" s="404"/>
      <c r="J343" s="187"/>
      <c r="K343" s="189" t="s">
        <v>23</v>
      </c>
      <c r="L343" s="187"/>
      <c r="M343" s="187"/>
      <c r="N343" s="187"/>
      <c r="O343" s="187"/>
      <c r="P343" s="187"/>
      <c r="Q343" s="187"/>
      <c r="R343" s="190"/>
      <c r="T343" s="191"/>
      <c r="U343" s="187"/>
      <c r="V343" s="187"/>
      <c r="W343" s="187"/>
      <c r="X343" s="187"/>
      <c r="Y343" s="187"/>
      <c r="Z343" s="187"/>
      <c r="AA343" s="192"/>
      <c r="AT343" s="193" t="s">
        <v>190</v>
      </c>
      <c r="AU343" s="193" t="s">
        <v>92</v>
      </c>
      <c r="AV343" s="11" t="s">
        <v>25</v>
      </c>
      <c r="AW343" s="11" t="s">
        <v>38</v>
      </c>
      <c r="AX343" s="11" t="s">
        <v>81</v>
      </c>
      <c r="AY343" s="193" t="s">
        <v>182</v>
      </c>
    </row>
    <row r="344" spans="2:65" s="12" customFormat="1" ht="22.5" customHeight="1">
      <c r="B344" s="194"/>
      <c r="C344" s="195"/>
      <c r="D344" s="195"/>
      <c r="E344" s="196" t="s">
        <v>23</v>
      </c>
      <c r="F344" s="399" t="s">
        <v>521</v>
      </c>
      <c r="G344" s="400"/>
      <c r="H344" s="400"/>
      <c r="I344" s="400"/>
      <c r="J344" s="195"/>
      <c r="K344" s="197">
        <v>7.3129999999999997</v>
      </c>
      <c r="L344" s="195"/>
      <c r="M344" s="195"/>
      <c r="N344" s="195"/>
      <c r="O344" s="195"/>
      <c r="P344" s="195"/>
      <c r="Q344" s="195"/>
      <c r="R344" s="198"/>
      <c r="T344" s="199"/>
      <c r="U344" s="195"/>
      <c r="V344" s="195"/>
      <c r="W344" s="195"/>
      <c r="X344" s="195"/>
      <c r="Y344" s="195"/>
      <c r="Z344" s="195"/>
      <c r="AA344" s="200"/>
      <c r="AT344" s="201" t="s">
        <v>190</v>
      </c>
      <c r="AU344" s="201" t="s">
        <v>92</v>
      </c>
      <c r="AV344" s="12" t="s">
        <v>92</v>
      </c>
      <c r="AW344" s="12" t="s">
        <v>38</v>
      </c>
      <c r="AX344" s="12" t="s">
        <v>81</v>
      </c>
      <c r="AY344" s="201" t="s">
        <v>182</v>
      </c>
    </row>
    <row r="345" spans="2:65" s="12" customFormat="1" ht="22.5" customHeight="1">
      <c r="B345" s="194"/>
      <c r="C345" s="195"/>
      <c r="D345" s="195"/>
      <c r="E345" s="196" t="s">
        <v>23</v>
      </c>
      <c r="F345" s="399" t="s">
        <v>496</v>
      </c>
      <c r="G345" s="400"/>
      <c r="H345" s="400"/>
      <c r="I345" s="400"/>
      <c r="J345" s="195"/>
      <c r="K345" s="197">
        <v>12.263</v>
      </c>
      <c r="L345" s="195"/>
      <c r="M345" s="195"/>
      <c r="N345" s="195"/>
      <c r="O345" s="195"/>
      <c r="P345" s="195"/>
      <c r="Q345" s="195"/>
      <c r="R345" s="198"/>
      <c r="T345" s="199"/>
      <c r="U345" s="195"/>
      <c r="V345" s="195"/>
      <c r="W345" s="195"/>
      <c r="X345" s="195"/>
      <c r="Y345" s="195"/>
      <c r="Z345" s="195"/>
      <c r="AA345" s="200"/>
      <c r="AT345" s="201" t="s">
        <v>190</v>
      </c>
      <c r="AU345" s="201" t="s">
        <v>92</v>
      </c>
      <c r="AV345" s="12" t="s">
        <v>92</v>
      </c>
      <c r="AW345" s="12" t="s">
        <v>38</v>
      </c>
      <c r="AX345" s="12" t="s">
        <v>81</v>
      </c>
      <c r="AY345" s="201" t="s">
        <v>182</v>
      </c>
    </row>
    <row r="346" spans="2:65" s="11" customFormat="1" ht="22.5" customHeight="1">
      <c r="B346" s="186"/>
      <c r="C346" s="187"/>
      <c r="D346" s="187"/>
      <c r="E346" s="188" t="s">
        <v>23</v>
      </c>
      <c r="F346" s="403" t="s">
        <v>497</v>
      </c>
      <c r="G346" s="404"/>
      <c r="H346" s="404"/>
      <c r="I346" s="404"/>
      <c r="J346" s="187"/>
      <c r="K346" s="189" t="s">
        <v>23</v>
      </c>
      <c r="L346" s="187"/>
      <c r="M346" s="187"/>
      <c r="N346" s="187"/>
      <c r="O346" s="187"/>
      <c r="P346" s="187"/>
      <c r="Q346" s="187"/>
      <c r="R346" s="190"/>
      <c r="T346" s="191"/>
      <c r="U346" s="187"/>
      <c r="V346" s="187"/>
      <c r="W346" s="187"/>
      <c r="X346" s="187"/>
      <c r="Y346" s="187"/>
      <c r="Z346" s="187"/>
      <c r="AA346" s="192"/>
      <c r="AT346" s="193" t="s">
        <v>190</v>
      </c>
      <c r="AU346" s="193" t="s">
        <v>92</v>
      </c>
      <c r="AV346" s="11" t="s">
        <v>25</v>
      </c>
      <c r="AW346" s="11" t="s">
        <v>38</v>
      </c>
      <c r="AX346" s="11" t="s">
        <v>81</v>
      </c>
      <c r="AY346" s="193" t="s">
        <v>182</v>
      </c>
    </row>
    <row r="347" spans="2:65" s="12" customFormat="1" ht="22.5" customHeight="1">
      <c r="B347" s="194"/>
      <c r="C347" s="195"/>
      <c r="D347" s="195"/>
      <c r="E347" s="196" t="s">
        <v>23</v>
      </c>
      <c r="F347" s="399" t="s">
        <v>522</v>
      </c>
      <c r="G347" s="400"/>
      <c r="H347" s="400"/>
      <c r="I347" s="400"/>
      <c r="J347" s="195"/>
      <c r="K347" s="197">
        <v>11.004</v>
      </c>
      <c r="L347" s="195"/>
      <c r="M347" s="195"/>
      <c r="N347" s="195"/>
      <c r="O347" s="195"/>
      <c r="P347" s="195"/>
      <c r="Q347" s="195"/>
      <c r="R347" s="198"/>
      <c r="T347" s="199"/>
      <c r="U347" s="195"/>
      <c r="V347" s="195"/>
      <c r="W347" s="195"/>
      <c r="X347" s="195"/>
      <c r="Y347" s="195"/>
      <c r="Z347" s="195"/>
      <c r="AA347" s="200"/>
      <c r="AT347" s="201" t="s">
        <v>190</v>
      </c>
      <c r="AU347" s="201" t="s">
        <v>92</v>
      </c>
      <c r="AV347" s="12" t="s">
        <v>92</v>
      </c>
      <c r="AW347" s="12" t="s">
        <v>38</v>
      </c>
      <c r="AX347" s="12" t="s">
        <v>81</v>
      </c>
      <c r="AY347" s="201" t="s">
        <v>182</v>
      </c>
    </row>
    <row r="348" spans="2:65" s="12" customFormat="1" ht="22.5" customHeight="1">
      <c r="B348" s="194"/>
      <c r="C348" s="195"/>
      <c r="D348" s="195"/>
      <c r="E348" s="196" t="s">
        <v>23</v>
      </c>
      <c r="F348" s="399" t="s">
        <v>498</v>
      </c>
      <c r="G348" s="400"/>
      <c r="H348" s="400"/>
      <c r="I348" s="400"/>
      <c r="J348" s="195"/>
      <c r="K348" s="197">
        <v>8.7560000000000002</v>
      </c>
      <c r="L348" s="195"/>
      <c r="M348" s="195"/>
      <c r="N348" s="195"/>
      <c r="O348" s="195"/>
      <c r="P348" s="195"/>
      <c r="Q348" s="195"/>
      <c r="R348" s="198"/>
      <c r="T348" s="199"/>
      <c r="U348" s="195"/>
      <c r="V348" s="195"/>
      <c r="W348" s="195"/>
      <c r="X348" s="195"/>
      <c r="Y348" s="195"/>
      <c r="Z348" s="195"/>
      <c r="AA348" s="200"/>
      <c r="AT348" s="201" t="s">
        <v>190</v>
      </c>
      <c r="AU348" s="201" t="s">
        <v>92</v>
      </c>
      <c r="AV348" s="12" t="s">
        <v>92</v>
      </c>
      <c r="AW348" s="12" t="s">
        <v>38</v>
      </c>
      <c r="AX348" s="12" t="s">
        <v>81</v>
      </c>
      <c r="AY348" s="201" t="s">
        <v>182</v>
      </c>
    </row>
    <row r="349" spans="2:65" s="11" customFormat="1" ht="22.5" customHeight="1">
      <c r="B349" s="186"/>
      <c r="C349" s="187"/>
      <c r="D349" s="187"/>
      <c r="E349" s="188" t="s">
        <v>23</v>
      </c>
      <c r="F349" s="403" t="s">
        <v>523</v>
      </c>
      <c r="G349" s="404"/>
      <c r="H349" s="404"/>
      <c r="I349" s="404"/>
      <c r="J349" s="187"/>
      <c r="K349" s="189" t="s">
        <v>23</v>
      </c>
      <c r="L349" s="187"/>
      <c r="M349" s="187"/>
      <c r="N349" s="187"/>
      <c r="O349" s="187"/>
      <c r="P349" s="187"/>
      <c r="Q349" s="187"/>
      <c r="R349" s="190"/>
      <c r="T349" s="191"/>
      <c r="U349" s="187"/>
      <c r="V349" s="187"/>
      <c r="W349" s="187"/>
      <c r="X349" s="187"/>
      <c r="Y349" s="187"/>
      <c r="Z349" s="187"/>
      <c r="AA349" s="192"/>
      <c r="AT349" s="193" t="s">
        <v>190</v>
      </c>
      <c r="AU349" s="193" t="s">
        <v>92</v>
      </c>
      <c r="AV349" s="11" t="s">
        <v>25</v>
      </c>
      <c r="AW349" s="11" t="s">
        <v>38</v>
      </c>
      <c r="AX349" s="11" t="s">
        <v>81</v>
      </c>
      <c r="AY349" s="193" t="s">
        <v>182</v>
      </c>
    </row>
    <row r="350" spans="2:65" s="12" customFormat="1" ht="22.5" customHeight="1">
      <c r="B350" s="194"/>
      <c r="C350" s="195"/>
      <c r="D350" s="195"/>
      <c r="E350" s="196" t="s">
        <v>23</v>
      </c>
      <c r="F350" s="399" t="s">
        <v>524</v>
      </c>
      <c r="G350" s="400"/>
      <c r="H350" s="400"/>
      <c r="I350" s="400"/>
      <c r="J350" s="195"/>
      <c r="K350" s="197">
        <v>4.6879999999999997</v>
      </c>
      <c r="L350" s="195"/>
      <c r="M350" s="195"/>
      <c r="N350" s="195"/>
      <c r="O350" s="195"/>
      <c r="P350" s="195"/>
      <c r="Q350" s="195"/>
      <c r="R350" s="198"/>
      <c r="T350" s="199"/>
      <c r="U350" s="195"/>
      <c r="V350" s="195"/>
      <c r="W350" s="195"/>
      <c r="X350" s="195"/>
      <c r="Y350" s="195"/>
      <c r="Z350" s="195"/>
      <c r="AA350" s="200"/>
      <c r="AT350" s="201" t="s">
        <v>190</v>
      </c>
      <c r="AU350" s="201" t="s">
        <v>92</v>
      </c>
      <c r="AV350" s="12" t="s">
        <v>92</v>
      </c>
      <c r="AW350" s="12" t="s">
        <v>38</v>
      </c>
      <c r="AX350" s="12" t="s">
        <v>81</v>
      </c>
      <c r="AY350" s="201" t="s">
        <v>182</v>
      </c>
    </row>
    <row r="351" spans="2:65" s="13" customFormat="1" ht="22.5" customHeight="1">
      <c r="B351" s="202"/>
      <c r="C351" s="203"/>
      <c r="D351" s="203"/>
      <c r="E351" s="204" t="s">
        <v>23</v>
      </c>
      <c r="F351" s="401" t="s">
        <v>193</v>
      </c>
      <c r="G351" s="402"/>
      <c r="H351" s="402"/>
      <c r="I351" s="402"/>
      <c r="J351" s="203"/>
      <c r="K351" s="205">
        <v>67.045000000000002</v>
      </c>
      <c r="L351" s="203"/>
      <c r="M351" s="203"/>
      <c r="N351" s="203"/>
      <c r="O351" s="203"/>
      <c r="P351" s="203"/>
      <c r="Q351" s="203"/>
      <c r="R351" s="206"/>
      <c r="T351" s="207"/>
      <c r="U351" s="203"/>
      <c r="V351" s="203"/>
      <c r="W351" s="203"/>
      <c r="X351" s="203"/>
      <c r="Y351" s="203"/>
      <c r="Z351" s="203"/>
      <c r="AA351" s="208"/>
      <c r="AT351" s="209" t="s">
        <v>190</v>
      </c>
      <c r="AU351" s="209" t="s">
        <v>92</v>
      </c>
      <c r="AV351" s="13" t="s">
        <v>187</v>
      </c>
      <c r="AW351" s="13" t="s">
        <v>38</v>
      </c>
      <c r="AX351" s="13" t="s">
        <v>25</v>
      </c>
      <c r="AY351" s="209" t="s">
        <v>182</v>
      </c>
    </row>
    <row r="352" spans="2:65" s="1" customFormat="1" ht="31.5" customHeight="1">
      <c r="B352" s="39"/>
      <c r="C352" s="179" t="s">
        <v>649</v>
      </c>
      <c r="D352" s="179" t="s">
        <v>183</v>
      </c>
      <c r="E352" s="180" t="s">
        <v>650</v>
      </c>
      <c r="F352" s="388" t="s">
        <v>651</v>
      </c>
      <c r="G352" s="388"/>
      <c r="H352" s="388"/>
      <c r="I352" s="388"/>
      <c r="J352" s="181" t="s">
        <v>186</v>
      </c>
      <c r="K352" s="182">
        <v>507.54599999999999</v>
      </c>
      <c r="L352" s="389">
        <v>0</v>
      </c>
      <c r="M352" s="390"/>
      <c r="N352" s="391">
        <f>ROUND(L352*K352,2)</f>
        <v>0</v>
      </c>
      <c r="O352" s="391"/>
      <c r="P352" s="391"/>
      <c r="Q352" s="391"/>
      <c r="R352" s="41"/>
      <c r="T352" s="183" t="s">
        <v>23</v>
      </c>
      <c r="U352" s="48" t="s">
        <v>46</v>
      </c>
      <c r="V352" s="40"/>
      <c r="W352" s="184">
        <f>V352*K352</f>
        <v>0</v>
      </c>
      <c r="X352" s="184">
        <v>3.48E-3</v>
      </c>
      <c r="Y352" s="184">
        <f>X352*K352</f>
        <v>1.7662600799999999</v>
      </c>
      <c r="Z352" s="184">
        <v>0</v>
      </c>
      <c r="AA352" s="185">
        <f>Z352*K352</f>
        <v>0</v>
      </c>
      <c r="AR352" s="22" t="s">
        <v>187</v>
      </c>
      <c r="AT352" s="22" t="s">
        <v>183</v>
      </c>
      <c r="AU352" s="22" t="s">
        <v>92</v>
      </c>
      <c r="AY352" s="22" t="s">
        <v>182</v>
      </c>
      <c r="BE352" s="122">
        <f>IF(U352="základní",N352,0)</f>
        <v>0</v>
      </c>
      <c r="BF352" s="122">
        <f>IF(U352="snížená",N352,0)</f>
        <v>0</v>
      </c>
      <c r="BG352" s="122">
        <f>IF(U352="zákl. přenesená",N352,0)</f>
        <v>0</v>
      </c>
      <c r="BH352" s="122">
        <f>IF(U352="sníž. přenesená",N352,0)</f>
        <v>0</v>
      </c>
      <c r="BI352" s="122">
        <f>IF(U352="nulová",N352,0)</f>
        <v>0</v>
      </c>
      <c r="BJ352" s="22" t="s">
        <v>25</v>
      </c>
      <c r="BK352" s="122">
        <f>ROUND(L352*K352,2)</f>
        <v>0</v>
      </c>
      <c r="BL352" s="22" t="s">
        <v>187</v>
      </c>
      <c r="BM352" s="22" t="s">
        <v>652</v>
      </c>
    </row>
    <row r="353" spans="2:65" s="12" customFormat="1" ht="22.5" customHeight="1">
      <c r="B353" s="194"/>
      <c r="C353" s="195"/>
      <c r="D353" s="195"/>
      <c r="E353" s="196" t="s">
        <v>23</v>
      </c>
      <c r="F353" s="405" t="s">
        <v>653</v>
      </c>
      <c r="G353" s="406"/>
      <c r="H353" s="406"/>
      <c r="I353" s="406"/>
      <c r="J353" s="195"/>
      <c r="K353" s="197">
        <v>454.00299999999999</v>
      </c>
      <c r="L353" s="195"/>
      <c r="M353" s="195"/>
      <c r="N353" s="195"/>
      <c r="O353" s="195"/>
      <c r="P353" s="195"/>
      <c r="Q353" s="195"/>
      <c r="R353" s="198"/>
      <c r="T353" s="199"/>
      <c r="U353" s="195"/>
      <c r="V353" s="195"/>
      <c r="W353" s="195"/>
      <c r="X353" s="195"/>
      <c r="Y353" s="195"/>
      <c r="Z353" s="195"/>
      <c r="AA353" s="200"/>
      <c r="AT353" s="201" t="s">
        <v>190</v>
      </c>
      <c r="AU353" s="201" t="s">
        <v>92</v>
      </c>
      <c r="AV353" s="12" t="s">
        <v>92</v>
      </c>
      <c r="AW353" s="12" t="s">
        <v>38</v>
      </c>
      <c r="AX353" s="12" t="s">
        <v>81</v>
      </c>
      <c r="AY353" s="201" t="s">
        <v>182</v>
      </c>
    </row>
    <row r="354" spans="2:65" s="12" customFormat="1" ht="22.5" customHeight="1">
      <c r="B354" s="194"/>
      <c r="C354" s="195"/>
      <c r="D354" s="195"/>
      <c r="E354" s="196" t="s">
        <v>23</v>
      </c>
      <c r="F354" s="399" t="s">
        <v>654</v>
      </c>
      <c r="G354" s="400"/>
      <c r="H354" s="400"/>
      <c r="I354" s="400"/>
      <c r="J354" s="195"/>
      <c r="K354" s="197">
        <v>53.542999999999999</v>
      </c>
      <c r="L354" s="195"/>
      <c r="M354" s="195"/>
      <c r="N354" s="195"/>
      <c r="O354" s="195"/>
      <c r="P354" s="195"/>
      <c r="Q354" s="195"/>
      <c r="R354" s="198"/>
      <c r="T354" s="199"/>
      <c r="U354" s="195"/>
      <c r="V354" s="195"/>
      <c r="W354" s="195"/>
      <c r="X354" s="195"/>
      <c r="Y354" s="195"/>
      <c r="Z354" s="195"/>
      <c r="AA354" s="200"/>
      <c r="AT354" s="201" t="s">
        <v>190</v>
      </c>
      <c r="AU354" s="201" t="s">
        <v>92</v>
      </c>
      <c r="AV354" s="12" t="s">
        <v>92</v>
      </c>
      <c r="AW354" s="12" t="s">
        <v>38</v>
      </c>
      <c r="AX354" s="12" t="s">
        <v>81</v>
      </c>
      <c r="AY354" s="201" t="s">
        <v>182</v>
      </c>
    </row>
    <row r="355" spans="2:65" s="13" customFormat="1" ht="22.5" customHeight="1">
      <c r="B355" s="202"/>
      <c r="C355" s="203"/>
      <c r="D355" s="203"/>
      <c r="E355" s="204" t="s">
        <v>23</v>
      </c>
      <c r="F355" s="401" t="s">
        <v>193</v>
      </c>
      <c r="G355" s="402"/>
      <c r="H355" s="402"/>
      <c r="I355" s="402"/>
      <c r="J355" s="203"/>
      <c r="K355" s="205">
        <v>507.54599999999999</v>
      </c>
      <c r="L355" s="203"/>
      <c r="M355" s="203"/>
      <c r="N355" s="203"/>
      <c r="O355" s="203"/>
      <c r="P355" s="203"/>
      <c r="Q355" s="203"/>
      <c r="R355" s="206"/>
      <c r="T355" s="207"/>
      <c r="U355" s="203"/>
      <c r="V355" s="203"/>
      <c r="W355" s="203"/>
      <c r="X355" s="203"/>
      <c r="Y355" s="203"/>
      <c r="Z355" s="203"/>
      <c r="AA355" s="208"/>
      <c r="AT355" s="209" t="s">
        <v>190</v>
      </c>
      <c r="AU355" s="209" t="s">
        <v>92</v>
      </c>
      <c r="AV355" s="13" t="s">
        <v>187</v>
      </c>
      <c r="AW355" s="13" t="s">
        <v>38</v>
      </c>
      <c r="AX355" s="13" t="s">
        <v>25</v>
      </c>
      <c r="AY355" s="209" t="s">
        <v>182</v>
      </c>
    </row>
    <row r="356" spans="2:65" s="1" customFormat="1" ht="31.5" customHeight="1">
      <c r="B356" s="39"/>
      <c r="C356" s="179" t="s">
        <v>655</v>
      </c>
      <c r="D356" s="179" t="s">
        <v>183</v>
      </c>
      <c r="E356" s="180" t="s">
        <v>656</v>
      </c>
      <c r="F356" s="388" t="s">
        <v>657</v>
      </c>
      <c r="G356" s="388"/>
      <c r="H356" s="388"/>
      <c r="I356" s="388"/>
      <c r="J356" s="181" t="s">
        <v>203</v>
      </c>
      <c r="K356" s="182">
        <v>31.25</v>
      </c>
      <c r="L356" s="389">
        <v>0</v>
      </c>
      <c r="M356" s="390"/>
      <c r="N356" s="391">
        <f>ROUND(L356*K356,2)</f>
        <v>0</v>
      </c>
      <c r="O356" s="391"/>
      <c r="P356" s="391"/>
      <c r="Q356" s="391"/>
      <c r="R356" s="41"/>
      <c r="T356" s="183" t="s">
        <v>23</v>
      </c>
      <c r="U356" s="48" t="s">
        <v>46</v>
      </c>
      <c r="V356" s="40"/>
      <c r="W356" s="184">
        <f>V356*K356</f>
        <v>0</v>
      </c>
      <c r="X356" s="184">
        <v>5.0000000000000001E-4</v>
      </c>
      <c r="Y356" s="184">
        <f>X356*K356</f>
        <v>1.5625E-2</v>
      </c>
      <c r="Z356" s="184">
        <v>0</v>
      </c>
      <c r="AA356" s="185">
        <f>Z356*K356</f>
        <v>0</v>
      </c>
      <c r="AR356" s="22" t="s">
        <v>187</v>
      </c>
      <c r="AT356" s="22" t="s">
        <v>183</v>
      </c>
      <c r="AU356" s="22" t="s">
        <v>92</v>
      </c>
      <c r="AY356" s="22" t="s">
        <v>182</v>
      </c>
      <c r="BE356" s="122">
        <f>IF(U356="základní",N356,0)</f>
        <v>0</v>
      </c>
      <c r="BF356" s="122">
        <f>IF(U356="snížená",N356,0)</f>
        <v>0</v>
      </c>
      <c r="BG356" s="122">
        <f>IF(U356="zákl. přenesená",N356,0)</f>
        <v>0</v>
      </c>
      <c r="BH356" s="122">
        <f>IF(U356="sníž. přenesená",N356,0)</f>
        <v>0</v>
      </c>
      <c r="BI356" s="122">
        <f>IF(U356="nulová",N356,0)</f>
        <v>0</v>
      </c>
      <c r="BJ356" s="22" t="s">
        <v>25</v>
      </c>
      <c r="BK356" s="122">
        <f>ROUND(L356*K356,2)</f>
        <v>0</v>
      </c>
      <c r="BL356" s="22" t="s">
        <v>187</v>
      </c>
      <c r="BM356" s="22" t="s">
        <v>658</v>
      </c>
    </row>
    <row r="357" spans="2:65" s="12" customFormat="1" ht="22.5" customHeight="1">
      <c r="B357" s="194"/>
      <c r="C357" s="195"/>
      <c r="D357" s="195"/>
      <c r="E357" s="196" t="s">
        <v>23</v>
      </c>
      <c r="F357" s="405" t="s">
        <v>659</v>
      </c>
      <c r="G357" s="406"/>
      <c r="H357" s="406"/>
      <c r="I357" s="406"/>
      <c r="J357" s="195"/>
      <c r="K357" s="197">
        <v>17.5</v>
      </c>
      <c r="L357" s="195"/>
      <c r="M357" s="195"/>
      <c r="N357" s="195"/>
      <c r="O357" s="195"/>
      <c r="P357" s="195"/>
      <c r="Q357" s="195"/>
      <c r="R357" s="198"/>
      <c r="T357" s="199"/>
      <c r="U357" s="195"/>
      <c r="V357" s="195"/>
      <c r="W357" s="195"/>
      <c r="X357" s="195"/>
      <c r="Y357" s="195"/>
      <c r="Z357" s="195"/>
      <c r="AA357" s="200"/>
      <c r="AT357" s="201" t="s">
        <v>190</v>
      </c>
      <c r="AU357" s="201" t="s">
        <v>92</v>
      </c>
      <c r="AV357" s="12" t="s">
        <v>92</v>
      </c>
      <c r="AW357" s="12" t="s">
        <v>38</v>
      </c>
      <c r="AX357" s="12" t="s">
        <v>81</v>
      </c>
      <c r="AY357" s="201" t="s">
        <v>182</v>
      </c>
    </row>
    <row r="358" spans="2:65" s="12" customFormat="1" ht="22.5" customHeight="1">
      <c r="B358" s="194"/>
      <c r="C358" s="195"/>
      <c r="D358" s="195"/>
      <c r="E358" s="196" t="s">
        <v>23</v>
      </c>
      <c r="F358" s="399" t="s">
        <v>660</v>
      </c>
      <c r="G358" s="400"/>
      <c r="H358" s="400"/>
      <c r="I358" s="400"/>
      <c r="J358" s="195"/>
      <c r="K358" s="197">
        <v>13.75</v>
      </c>
      <c r="L358" s="195"/>
      <c r="M358" s="195"/>
      <c r="N358" s="195"/>
      <c r="O358" s="195"/>
      <c r="P358" s="195"/>
      <c r="Q358" s="195"/>
      <c r="R358" s="198"/>
      <c r="T358" s="199"/>
      <c r="U358" s="195"/>
      <c r="V358" s="195"/>
      <c r="W358" s="195"/>
      <c r="X358" s="195"/>
      <c r="Y358" s="195"/>
      <c r="Z358" s="195"/>
      <c r="AA358" s="200"/>
      <c r="AT358" s="201" t="s">
        <v>190</v>
      </c>
      <c r="AU358" s="201" t="s">
        <v>92</v>
      </c>
      <c r="AV358" s="12" t="s">
        <v>92</v>
      </c>
      <c r="AW358" s="12" t="s">
        <v>38</v>
      </c>
      <c r="AX358" s="12" t="s">
        <v>81</v>
      </c>
      <c r="AY358" s="201" t="s">
        <v>182</v>
      </c>
    </row>
    <row r="359" spans="2:65" s="13" customFormat="1" ht="22.5" customHeight="1">
      <c r="B359" s="202"/>
      <c r="C359" s="203"/>
      <c r="D359" s="203"/>
      <c r="E359" s="204" t="s">
        <v>23</v>
      </c>
      <c r="F359" s="401" t="s">
        <v>193</v>
      </c>
      <c r="G359" s="402"/>
      <c r="H359" s="402"/>
      <c r="I359" s="402"/>
      <c r="J359" s="203"/>
      <c r="K359" s="205">
        <v>31.25</v>
      </c>
      <c r="L359" s="203"/>
      <c r="M359" s="203"/>
      <c r="N359" s="203"/>
      <c r="O359" s="203"/>
      <c r="P359" s="203"/>
      <c r="Q359" s="203"/>
      <c r="R359" s="206"/>
      <c r="T359" s="207"/>
      <c r="U359" s="203"/>
      <c r="V359" s="203"/>
      <c r="W359" s="203"/>
      <c r="X359" s="203"/>
      <c r="Y359" s="203"/>
      <c r="Z359" s="203"/>
      <c r="AA359" s="208"/>
      <c r="AT359" s="209" t="s">
        <v>190</v>
      </c>
      <c r="AU359" s="209" t="s">
        <v>92</v>
      </c>
      <c r="AV359" s="13" t="s">
        <v>187</v>
      </c>
      <c r="AW359" s="13" t="s">
        <v>38</v>
      </c>
      <c r="AX359" s="13" t="s">
        <v>25</v>
      </c>
      <c r="AY359" s="209" t="s">
        <v>182</v>
      </c>
    </row>
    <row r="360" spans="2:65" s="1" customFormat="1" ht="31.5" customHeight="1">
      <c r="B360" s="39"/>
      <c r="C360" s="179" t="s">
        <v>661</v>
      </c>
      <c r="D360" s="179" t="s">
        <v>183</v>
      </c>
      <c r="E360" s="180" t="s">
        <v>662</v>
      </c>
      <c r="F360" s="388" t="s">
        <v>663</v>
      </c>
      <c r="G360" s="388"/>
      <c r="H360" s="388"/>
      <c r="I360" s="388"/>
      <c r="J360" s="181" t="s">
        <v>203</v>
      </c>
      <c r="K360" s="182">
        <v>119.25</v>
      </c>
      <c r="L360" s="389">
        <v>0</v>
      </c>
      <c r="M360" s="390"/>
      <c r="N360" s="391">
        <f>ROUND(L360*K360,2)</f>
        <v>0</v>
      </c>
      <c r="O360" s="391"/>
      <c r="P360" s="391"/>
      <c r="Q360" s="391"/>
      <c r="R360" s="41"/>
      <c r="T360" s="183" t="s">
        <v>23</v>
      </c>
      <c r="U360" s="48" t="s">
        <v>46</v>
      </c>
      <c r="V360" s="40"/>
      <c r="W360" s="184">
        <f>V360*K360</f>
        <v>0</v>
      </c>
      <c r="X360" s="184">
        <v>5.0000000000000001E-4</v>
      </c>
      <c r="Y360" s="184">
        <f>X360*K360</f>
        <v>5.9625000000000004E-2</v>
      </c>
      <c r="Z360" s="184">
        <v>0</v>
      </c>
      <c r="AA360" s="185">
        <f>Z360*K360</f>
        <v>0</v>
      </c>
      <c r="AR360" s="22" t="s">
        <v>187</v>
      </c>
      <c r="AT360" s="22" t="s">
        <v>183</v>
      </c>
      <c r="AU360" s="22" t="s">
        <v>92</v>
      </c>
      <c r="AY360" s="22" t="s">
        <v>182</v>
      </c>
      <c r="BE360" s="122">
        <f>IF(U360="základní",N360,0)</f>
        <v>0</v>
      </c>
      <c r="BF360" s="122">
        <f>IF(U360="snížená",N360,0)</f>
        <v>0</v>
      </c>
      <c r="BG360" s="122">
        <f>IF(U360="zákl. přenesená",N360,0)</f>
        <v>0</v>
      </c>
      <c r="BH360" s="122">
        <f>IF(U360="sníž. přenesená",N360,0)</f>
        <v>0</v>
      </c>
      <c r="BI360" s="122">
        <f>IF(U360="nulová",N360,0)</f>
        <v>0</v>
      </c>
      <c r="BJ360" s="22" t="s">
        <v>25</v>
      </c>
      <c r="BK360" s="122">
        <f>ROUND(L360*K360,2)</f>
        <v>0</v>
      </c>
      <c r="BL360" s="22" t="s">
        <v>187</v>
      </c>
      <c r="BM360" s="22" t="s">
        <v>664</v>
      </c>
    </row>
    <row r="361" spans="2:65" s="11" customFormat="1" ht="22.5" customHeight="1">
      <c r="B361" s="186"/>
      <c r="C361" s="187"/>
      <c r="D361" s="187"/>
      <c r="E361" s="188" t="s">
        <v>23</v>
      </c>
      <c r="F361" s="392" t="s">
        <v>665</v>
      </c>
      <c r="G361" s="393"/>
      <c r="H361" s="393"/>
      <c r="I361" s="393"/>
      <c r="J361" s="187"/>
      <c r="K361" s="189" t="s">
        <v>23</v>
      </c>
      <c r="L361" s="187"/>
      <c r="M361" s="187"/>
      <c r="N361" s="187"/>
      <c r="O361" s="187"/>
      <c r="P361" s="187"/>
      <c r="Q361" s="187"/>
      <c r="R361" s="190"/>
      <c r="T361" s="191"/>
      <c r="U361" s="187"/>
      <c r="V361" s="187"/>
      <c r="W361" s="187"/>
      <c r="X361" s="187"/>
      <c r="Y361" s="187"/>
      <c r="Z361" s="187"/>
      <c r="AA361" s="192"/>
      <c r="AT361" s="193" t="s">
        <v>190</v>
      </c>
      <c r="AU361" s="193" t="s">
        <v>92</v>
      </c>
      <c r="AV361" s="11" t="s">
        <v>25</v>
      </c>
      <c r="AW361" s="11" t="s">
        <v>38</v>
      </c>
      <c r="AX361" s="11" t="s">
        <v>81</v>
      </c>
      <c r="AY361" s="193" t="s">
        <v>182</v>
      </c>
    </row>
    <row r="362" spans="2:65" s="12" customFormat="1" ht="22.5" customHeight="1">
      <c r="B362" s="194"/>
      <c r="C362" s="195"/>
      <c r="D362" s="195"/>
      <c r="E362" s="196" t="s">
        <v>23</v>
      </c>
      <c r="F362" s="399" t="s">
        <v>666</v>
      </c>
      <c r="G362" s="400"/>
      <c r="H362" s="400"/>
      <c r="I362" s="400"/>
      <c r="J362" s="195"/>
      <c r="K362" s="197">
        <v>21.4</v>
      </c>
      <c r="L362" s="195"/>
      <c r="M362" s="195"/>
      <c r="N362" s="195"/>
      <c r="O362" s="195"/>
      <c r="P362" s="195"/>
      <c r="Q362" s="195"/>
      <c r="R362" s="198"/>
      <c r="T362" s="199"/>
      <c r="U362" s="195"/>
      <c r="V362" s="195"/>
      <c r="W362" s="195"/>
      <c r="X362" s="195"/>
      <c r="Y362" s="195"/>
      <c r="Z362" s="195"/>
      <c r="AA362" s="200"/>
      <c r="AT362" s="201" t="s">
        <v>190</v>
      </c>
      <c r="AU362" s="201" t="s">
        <v>92</v>
      </c>
      <c r="AV362" s="12" t="s">
        <v>92</v>
      </c>
      <c r="AW362" s="12" t="s">
        <v>38</v>
      </c>
      <c r="AX362" s="12" t="s">
        <v>81</v>
      </c>
      <c r="AY362" s="201" t="s">
        <v>182</v>
      </c>
    </row>
    <row r="363" spans="2:65" s="11" customFormat="1" ht="22.5" customHeight="1">
      <c r="B363" s="186"/>
      <c r="C363" s="187"/>
      <c r="D363" s="187"/>
      <c r="E363" s="188" t="s">
        <v>23</v>
      </c>
      <c r="F363" s="403" t="s">
        <v>509</v>
      </c>
      <c r="G363" s="404"/>
      <c r="H363" s="404"/>
      <c r="I363" s="404"/>
      <c r="J363" s="187"/>
      <c r="K363" s="189" t="s">
        <v>23</v>
      </c>
      <c r="L363" s="187"/>
      <c r="M363" s="187"/>
      <c r="N363" s="187"/>
      <c r="O363" s="187"/>
      <c r="P363" s="187"/>
      <c r="Q363" s="187"/>
      <c r="R363" s="190"/>
      <c r="T363" s="191"/>
      <c r="U363" s="187"/>
      <c r="V363" s="187"/>
      <c r="W363" s="187"/>
      <c r="X363" s="187"/>
      <c r="Y363" s="187"/>
      <c r="Z363" s="187"/>
      <c r="AA363" s="192"/>
      <c r="AT363" s="193" t="s">
        <v>190</v>
      </c>
      <c r="AU363" s="193" t="s">
        <v>92</v>
      </c>
      <c r="AV363" s="11" t="s">
        <v>25</v>
      </c>
      <c r="AW363" s="11" t="s">
        <v>38</v>
      </c>
      <c r="AX363" s="11" t="s">
        <v>81</v>
      </c>
      <c r="AY363" s="193" t="s">
        <v>182</v>
      </c>
    </row>
    <row r="364" spans="2:65" s="12" customFormat="1" ht="22.5" customHeight="1">
      <c r="B364" s="194"/>
      <c r="C364" s="195"/>
      <c r="D364" s="195"/>
      <c r="E364" s="196" t="s">
        <v>23</v>
      </c>
      <c r="F364" s="399" t="s">
        <v>667</v>
      </c>
      <c r="G364" s="400"/>
      <c r="H364" s="400"/>
      <c r="I364" s="400"/>
      <c r="J364" s="195"/>
      <c r="K364" s="197">
        <v>16.850000000000001</v>
      </c>
      <c r="L364" s="195"/>
      <c r="M364" s="195"/>
      <c r="N364" s="195"/>
      <c r="O364" s="195"/>
      <c r="P364" s="195"/>
      <c r="Q364" s="195"/>
      <c r="R364" s="198"/>
      <c r="T364" s="199"/>
      <c r="U364" s="195"/>
      <c r="V364" s="195"/>
      <c r="W364" s="195"/>
      <c r="X364" s="195"/>
      <c r="Y364" s="195"/>
      <c r="Z364" s="195"/>
      <c r="AA364" s="200"/>
      <c r="AT364" s="201" t="s">
        <v>190</v>
      </c>
      <c r="AU364" s="201" t="s">
        <v>92</v>
      </c>
      <c r="AV364" s="12" t="s">
        <v>92</v>
      </c>
      <c r="AW364" s="12" t="s">
        <v>38</v>
      </c>
      <c r="AX364" s="12" t="s">
        <v>81</v>
      </c>
      <c r="AY364" s="201" t="s">
        <v>182</v>
      </c>
    </row>
    <row r="365" spans="2:65" s="11" customFormat="1" ht="22.5" customHeight="1">
      <c r="B365" s="186"/>
      <c r="C365" s="187"/>
      <c r="D365" s="187"/>
      <c r="E365" s="188" t="s">
        <v>23</v>
      </c>
      <c r="F365" s="403" t="s">
        <v>668</v>
      </c>
      <c r="G365" s="404"/>
      <c r="H365" s="404"/>
      <c r="I365" s="404"/>
      <c r="J365" s="187"/>
      <c r="K365" s="189" t="s">
        <v>23</v>
      </c>
      <c r="L365" s="187"/>
      <c r="M365" s="187"/>
      <c r="N365" s="187"/>
      <c r="O365" s="187"/>
      <c r="P365" s="187"/>
      <c r="Q365" s="187"/>
      <c r="R365" s="190"/>
      <c r="T365" s="191"/>
      <c r="U365" s="187"/>
      <c r="V365" s="187"/>
      <c r="W365" s="187"/>
      <c r="X365" s="187"/>
      <c r="Y365" s="187"/>
      <c r="Z365" s="187"/>
      <c r="AA365" s="192"/>
      <c r="AT365" s="193" t="s">
        <v>190</v>
      </c>
      <c r="AU365" s="193" t="s">
        <v>92</v>
      </c>
      <c r="AV365" s="11" t="s">
        <v>25</v>
      </c>
      <c r="AW365" s="11" t="s">
        <v>38</v>
      </c>
      <c r="AX365" s="11" t="s">
        <v>81</v>
      </c>
      <c r="AY365" s="193" t="s">
        <v>182</v>
      </c>
    </row>
    <row r="366" spans="2:65" s="12" customFormat="1" ht="22.5" customHeight="1">
      <c r="B366" s="194"/>
      <c r="C366" s="195"/>
      <c r="D366" s="195"/>
      <c r="E366" s="196" t="s">
        <v>23</v>
      </c>
      <c r="F366" s="399" t="s">
        <v>669</v>
      </c>
      <c r="G366" s="400"/>
      <c r="H366" s="400"/>
      <c r="I366" s="400"/>
      <c r="J366" s="195"/>
      <c r="K366" s="197">
        <v>36.25</v>
      </c>
      <c r="L366" s="195"/>
      <c r="M366" s="195"/>
      <c r="N366" s="195"/>
      <c r="O366" s="195"/>
      <c r="P366" s="195"/>
      <c r="Q366" s="195"/>
      <c r="R366" s="198"/>
      <c r="T366" s="199"/>
      <c r="U366" s="195"/>
      <c r="V366" s="195"/>
      <c r="W366" s="195"/>
      <c r="X366" s="195"/>
      <c r="Y366" s="195"/>
      <c r="Z366" s="195"/>
      <c r="AA366" s="200"/>
      <c r="AT366" s="201" t="s">
        <v>190</v>
      </c>
      <c r="AU366" s="201" t="s">
        <v>92</v>
      </c>
      <c r="AV366" s="12" t="s">
        <v>92</v>
      </c>
      <c r="AW366" s="12" t="s">
        <v>38</v>
      </c>
      <c r="AX366" s="12" t="s">
        <v>81</v>
      </c>
      <c r="AY366" s="201" t="s">
        <v>182</v>
      </c>
    </row>
    <row r="367" spans="2:65" s="11" customFormat="1" ht="22.5" customHeight="1">
      <c r="B367" s="186"/>
      <c r="C367" s="187"/>
      <c r="D367" s="187"/>
      <c r="E367" s="188" t="s">
        <v>23</v>
      </c>
      <c r="F367" s="403" t="s">
        <v>670</v>
      </c>
      <c r="G367" s="404"/>
      <c r="H367" s="404"/>
      <c r="I367" s="404"/>
      <c r="J367" s="187"/>
      <c r="K367" s="189" t="s">
        <v>23</v>
      </c>
      <c r="L367" s="187"/>
      <c r="M367" s="187"/>
      <c r="N367" s="187"/>
      <c r="O367" s="187"/>
      <c r="P367" s="187"/>
      <c r="Q367" s="187"/>
      <c r="R367" s="190"/>
      <c r="T367" s="191"/>
      <c r="U367" s="187"/>
      <c r="V367" s="187"/>
      <c r="W367" s="187"/>
      <c r="X367" s="187"/>
      <c r="Y367" s="187"/>
      <c r="Z367" s="187"/>
      <c r="AA367" s="192"/>
      <c r="AT367" s="193" t="s">
        <v>190</v>
      </c>
      <c r="AU367" s="193" t="s">
        <v>92</v>
      </c>
      <c r="AV367" s="11" t="s">
        <v>25</v>
      </c>
      <c r="AW367" s="11" t="s">
        <v>38</v>
      </c>
      <c r="AX367" s="11" t="s">
        <v>81</v>
      </c>
      <c r="AY367" s="193" t="s">
        <v>182</v>
      </c>
    </row>
    <row r="368" spans="2:65" s="12" customFormat="1" ht="22.5" customHeight="1">
      <c r="B368" s="194"/>
      <c r="C368" s="195"/>
      <c r="D368" s="195"/>
      <c r="E368" s="196" t="s">
        <v>23</v>
      </c>
      <c r="F368" s="399" t="s">
        <v>671</v>
      </c>
      <c r="G368" s="400"/>
      <c r="H368" s="400"/>
      <c r="I368" s="400"/>
      <c r="J368" s="195"/>
      <c r="K368" s="197">
        <v>44.75</v>
      </c>
      <c r="L368" s="195"/>
      <c r="M368" s="195"/>
      <c r="N368" s="195"/>
      <c r="O368" s="195"/>
      <c r="P368" s="195"/>
      <c r="Q368" s="195"/>
      <c r="R368" s="198"/>
      <c r="T368" s="199"/>
      <c r="U368" s="195"/>
      <c r="V368" s="195"/>
      <c r="W368" s="195"/>
      <c r="X368" s="195"/>
      <c r="Y368" s="195"/>
      <c r="Z368" s="195"/>
      <c r="AA368" s="200"/>
      <c r="AT368" s="201" t="s">
        <v>190</v>
      </c>
      <c r="AU368" s="201" t="s">
        <v>92</v>
      </c>
      <c r="AV368" s="12" t="s">
        <v>92</v>
      </c>
      <c r="AW368" s="12" t="s">
        <v>38</v>
      </c>
      <c r="AX368" s="12" t="s">
        <v>81</v>
      </c>
      <c r="AY368" s="201" t="s">
        <v>182</v>
      </c>
    </row>
    <row r="369" spans="2:65" s="13" customFormat="1" ht="22.5" customHeight="1">
      <c r="B369" s="202"/>
      <c r="C369" s="203"/>
      <c r="D369" s="203"/>
      <c r="E369" s="204" t="s">
        <v>23</v>
      </c>
      <c r="F369" s="401" t="s">
        <v>193</v>
      </c>
      <c r="G369" s="402"/>
      <c r="H369" s="402"/>
      <c r="I369" s="402"/>
      <c r="J369" s="203"/>
      <c r="K369" s="205">
        <v>119.25</v>
      </c>
      <c r="L369" s="203"/>
      <c r="M369" s="203"/>
      <c r="N369" s="203"/>
      <c r="O369" s="203"/>
      <c r="P369" s="203"/>
      <c r="Q369" s="203"/>
      <c r="R369" s="206"/>
      <c r="T369" s="207"/>
      <c r="U369" s="203"/>
      <c r="V369" s="203"/>
      <c r="W369" s="203"/>
      <c r="X369" s="203"/>
      <c r="Y369" s="203"/>
      <c r="Z369" s="203"/>
      <c r="AA369" s="208"/>
      <c r="AT369" s="209" t="s">
        <v>190</v>
      </c>
      <c r="AU369" s="209" t="s">
        <v>92</v>
      </c>
      <c r="AV369" s="13" t="s">
        <v>187</v>
      </c>
      <c r="AW369" s="13" t="s">
        <v>38</v>
      </c>
      <c r="AX369" s="13" t="s">
        <v>25</v>
      </c>
      <c r="AY369" s="209" t="s">
        <v>182</v>
      </c>
    </row>
    <row r="370" spans="2:65" s="1" customFormat="1" ht="31.5" customHeight="1">
      <c r="B370" s="39"/>
      <c r="C370" s="179" t="s">
        <v>672</v>
      </c>
      <c r="D370" s="179" t="s">
        <v>183</v>
      </c>
      <c r="E370" s="180" t="s">
        <v>673</v>
      </c>
      <c r="F370" s="388" t="s">
        <v>674</v>
      </c>
      <c r="G370" s="388"/>
      <c r="H370" s="388"/>
      <c r="I370" s="388"/>
      <c r="J370" s="181" t="s">
        <v>203</v>
      </c>
      <c r="K370" s="182">
        <v>48.1</v>
      </c>
      <c r="L370" s="389">
        <v>0</v>
      </c>
      <c r="M370" s="390"/>
      <c r="N370" s="391">
        <f>ROUND(L370*K370,2)</f>
        <v>0</v>
      </c>
      <c r="O370" s="391"/>
      <c r="P370" s="391"/>
      <c r="Q370" s="391"/>
      <c r="R370" s="41"/>
      <c r="T370" s="183" t="s">
        <v>23</v>
      </c>
      <c r="U370" s="48" t="s">
        <v>46</v>
      </c>
      <c r="V370" s="40"/>
      <c r="W370" s="184">
        <f>V370*K370</f>
        <v>0</v>
      </c>
      <c r="X370" s="184">
        <v>5.0000000000000001E-4</v>
      </c>
      <c r="Y370" s="184">
        <f>X370*K370</f>
        <v>2.4050000000000002E-2</v>
      </c>
      <c r="Z370" s="184">
        <v>0</v>
      </c>
      <c r="AA370" s="185">
        <f>Z370*K370</f>
        <v>0</v>
      </c>
      <c r="AR370" s="22" t="s">
        <v>187</v>
      </c>
      <c r="AT370" s="22" t="s">
        <v>183</v>
      </c>
      <c r="AU370" s="22" t="s">
        <v>92</v>
      </c>
      <c r="AY370" s="22" t="s">
        <v>182</v>
      </c>
      <c r="BE370" s="122">
        <f>IF(U370="základní",N370,0)</f>
        <v>0</v>
      </c>
      <c r="BF370" s="122">
        <f>IF(U370="snížená",N370,0)</f>
        <v>0</v>
      </c>
      <c r="BG370" s="122">
        <f>IF(U370="zákl. přenesená",N370,0)</f>
        <v>0</v>
      </c>
      <c r="BH370" s="122">
        <f>IF(U370="sníž. přenesená",N370,0)</f>
        <v>0</v>
      </c>
      <c r="BI370" s="122">
        <f>IF(U370="nulová",N370,0)</f>
        <v>0</v>
      </c>
      <c r="BJ370" s="22" t="s">
        <v>25</v>
      </c>
      <c r="BK370" s="122">
        <f>ROUND(L370*K370,2)</f>
        <v>0</v>
      </c>
      <c r="BL370" s="22" t="s">
        <v>187</v>
      </c>
      <c r="BM370" s="22" t="s">
        <v>675</v>
      </c>
    </row>
    <row r="371" spans="2:65" s="11" customFormat="1" ht="22.5" customHeight="1">
      <c r="B371" s="186"/>
      <c r="C371" s="187"/>
      <c r="D371" s="187"/>
      <c r="E371" s="188" t="s">
        <v>23</v>
      </c>
      <c r="F371" s="392" t="s">
        <v>676</v>
      </c>
      <c r="G371" s="393"/>
      <c r="H371" s="393"/>
      <c r="I371" s="393"/>
      <c r="J371" s="187"/>
      <c r="K371" s="189" t="s">
        <v>23</v>
      </c>
      <c r="L371" s="187"/>
      <c r="M371" s="187"/>
      <c r="N371" s="187"/>
      <c r="O371" s="187"/>
      <c r="P371" s="187"/>
      <c r="Q371" s="187"/>
      <c r="R371" s="190"/>
      <c r="T371" s="191"/>
      <c r="U371" s="187"/>
      <c r="V371" s="187"/>
      <c r="W371" s="187"/>
      <c r="X371" s="187"/>
      <c r="Y371" s="187"/>
      <c r="Z371" s="187"/>
      <c r="AA371" s="192"/>
      <c r="AT371" s="193" t="s">
        <v>190</v>
      </c>
      <c r="AU371" s="193" t="s">
        <v>92</v>
      </c>
      <c r="AV371" s="11" t="s">
        <v>25</v>
      </c>
      <c r="AW371" s="11" t="s">
        <v>38</v>
      </c>
      <c r="AX371" s="11" t="s">
        <v>81</v>
      </c>
      <c r="AY371" s="193" t="s">
        <v>182</v>
      </c>
    </row>
    <row r="372" spans="2:65" s="12" customFormat="1" ht="22.5" customHeight="1">
      <c r="B372" s="194"/>
      <c r="C372" s="195"/>
      <c r="D372" s="195"/>
      <c r="E372" s="196" t="s">
        <v>23</v>
      </c>
      <c r="F372" s="399" t="s">
        <v>677</v>
      </c>
      <c r="G372" s="400"/>
      <c r="H372" s="400"/>
      <c r="I372" s="400"/>
      <c r="J372" s="195"/>
      <c r="K372" s="197">
        <v>13.5</v>
      </c>
      <c r="L372" s="195"/>
      <c r="M372" s="195"/>
      <c r="N372" s="195"/>
      <c r="O372" s="195"/>
      <c r="P372" s="195"/>
      <c r="Q372" s="195"/>
      <c r="R372" s="198"/>
      <c r="T372" s="199"/>
      <c r="U372" s="195"/>
      <c r="V372" s="195"/>
      <c r="W372" s="195"/>
      <c r="X372" s="195"/>
      <c r="Y372" s="195"/>
      <c r="Z372" s="195"/>
      <c r="AA372" s="200"/>
      <c r="AT372" s="201" t="s">
        <v>190</v>
      </c>
      <c r="AU372" s="201" t="s">
        <v>92</v>
      </c>
      <c r="AV372" s="12" t="s">
        <v>92</v>
      </c>
      <c r="AW372" s="12" t="s">
        <v>38</v>
      </c>
      <c r="AX372" s="12" t="s">
        <v>81</v>
      </c>
      <c r="AY372" s="201" t="s">
        <v>182</v>
      </c>
    </row>
    <row r="373" spans="2:65" s="11" customFormat="1" ht="22.5" customHeight="1">
      <c r="B373" s="186"/>
      <c r="C373" s="187"/>
      <c r="D373" s="187"/>
      <c r="E373" s="188" t="s">
        <v>23</v>
      </c>
      <c r="F373" s="403" t="s">
        <v>509</v>
      </c>
      <c r="G373" s="404"/>
      <c r="H373" s="404"/>
      <c r="I373" s="404"/>
      <c r="J373" s="187"/>
      <c r="K373" s="189" t="s">
        <v>23</v>
      </c>
      <c r="L373" s="187"/>
      <c r="M373" s="187"/>
      <c r="N373" s="187"/>
      <c r="O373" s="187"/>
      <c r="P373" s="187"/>
      <c r="Q373" s="187"/>
      <c r="R373" s="190"/>
      <c r="T373" s="191"/>
      <c r="U373" s="187"/>
      <c r="V373" s="187"/>
      <c r="W373" s="187"/>
      <c r="X373" s="187"/>
      <c r="Y373" s="187"/>
      <c r="Z373" s="187"/>
      <c r="AA373" s="192"/>
      <c r="AT373" s="193" t="s">
        <v>190</v>
      </c>
      <c r="AU373" s="193" t="s">
        <v>92</v>
      </c>
      <c r="AV373" s="11" t="s">
        <v>25</v>
      </c>
      <c r="AW373" s="11" t="s">
        <v>38</v>
      </c>
      <c r="AX373" s="11" t="s">
        <v>81</v>
      </c>
      <c r="AY373" s="193" t="s">
        <v>182</v>
      </c>
    </row>
    <row r="374" spans="2:65" s="12" customFormat="1" ht="22.5" customHeight="1">
      <c r="B374" s="194"/>
      <c r="C374" s="195"/>
      <c r="D374" s="195"/>
      <c r="E374" s="196" t="s">
        <v>23</v>
      </c>
      <c r="F374" s="399" t="s">
        <v>678</v>
      </c>
      <c r="G374" s="400"/>
      <c r="H374" s="400"/>
      <c r="I374" s="400"/>
      <c r="J374" s="195"/>
      <c r="K374" s="197">
        <v>6.1</v>
      </c>
      <c r="L374" s="195"/>
      <c r="M374" s="195"/>
      <c r="N374" s="195"/>
      <c r="O374" s="195"/>
      <c r="P374" s="195"/>
      <c r="Q374" s="195"/>
      <c r="R374" s="198"/>
      <c r="T374" s="199"/>
      <c r="U374" s="195"/>
      <c r="V374" s="195"/>
      <c r="W374" s="195"/>
      <c r="X374" s="195"/>
      <c r="Y374" s="195"/>
      <c r="Z374" s="195"/>
      <c r="AA374" s="200"/>
      <c r="AT374" s="201" t="s">
        <v>190</v>
      </c>
      <c r="AU374" s="201" t="s">
        <v>92</v>
      </c>
      <c r="AV374" s="12" t="s">
        <v>92</v>
      </c>
      <c r="AW374" s="12" t="s">
        <v>38</v>
      </c>
      <c r="AX374" s="12" t="s">
        <v>81</v>
      </c>
      <c r="AY374" s="201" t="s">
        <v>182</v>
      </c>
    </row>
    <row r="375" spans="2:65" s="11" customFormat="1" ht="22.5" customHeight="1">
      <c r="B375" s="186"/>
      <c r="C375" s="187"/>
      <c r="D375" s="187"/>
      <c r="E375" s="188" t="s">
        <v>23</v>
      </c>
      <c r="F375" s="403" t="s">
        <v>506</v>
      </c>
      <c r="G375" s="404"/>
      <c r="H375" s="404"/>
      <c r="I375" s="404"/>
      <c r="J375" s="187"/>
      <c r="K375" s="189" t="s">
        <v>23</v>
      </c>
      <c r="L375" s="187"/>
      <c r="M375" s="187"/>
      <c r="N375" s="187"/>
      <c r="O375" s="187"/>
      <c r="P375" s="187"/>
      <c r="Q375" s="187"/>
      <c r="R375" s="190"/>
      <c r="T375" s="191"/>
      <c r="U375" s="187"/>
      <c r="V375" s="187"/>
      <c r="W375" s="187"/>
      <c r="X375" s="187"/>
      <c r="Y375" s="187"/>
      <c r="Z375" s="187"/>
      <c r="AA375" s="192"/>
      <c r="AT375" s="193" t="s">
        <v>190</v>
      </c>
      <c r="AU375" s="193" t="s">
        <v>92</v>
      </c>
      <c r="AV375" s="11" t="s">
        <v>25</v>
      </c>
      <c r="AW375" s="11" t="s">
        <v>38</v>
      </c>
      <c r="AX375" s="11" t="s">
        <v>81</v>
      </c>
      <c r="AY375" s="193" t="s">
        <v>182</v>
      </c>
    </row>
    <row r="376" spans="2:65" s="12" customFormat="1" ht="22.5" customHeight="1">
      <c r="B376" s="194"/>
      <c r="C376" s="195"/>
      <c r="D376" s="195"/>
      <c r="E376" s="196" t="s">
        <v>23</v>
      </c>
      <c r="F376" s="399" t="s">
        <v>679</v>
      </c>
      <c r="G376" s="400"/>
      <c r="H376" s="400"/>
      <c r="I376" s="400"/>
      <c r="J376" s="195"/>
      <c r="K376" s="197">
        <v>11.5</v>
      </c>
      <c r="L376" s="195"/>
      <c r="M376" s="195"/>
      <c r="N376" s="195"/>
      <c r="O376" s="195"/>
      <c r="P376" s="195"/>
      <c r="Q376" s="195"/>
      <c r="R376" s="198"/>
      <c r="T376" s="199"/>
      <c r="U376" s="195"/>
      <c r="V376" s="195"/>
      <c r="W376" s="195"/>
      <c r="X376" s="195"/>
      <c r="Y376" s="195"/>
      <c r="Z376" s="195"/>
      <c r="AA376" s="200"/>
      <c r="AT376" s="201" t="s">
        <v>190</v>
      </c>
      <c r="AU376" s="201" t="s">
        <v>92</v>
      </c>
      <c r="AV376" s="12" t="s">
        <v>92</v>
      </c>
      <c r="AW376" s="12" t="s">
        <v>38</v>
      </c>
      <c r="AX376" s="12" t="s">
        <v>81</v>
      </c>
      <c r="AY376" s="201" t="s">
        <v>182</v>
      </c>
    </row>
    <row r="377" spans="2:65" s="11" customFormat="1" ht="22.5" customHeight="1">
      <c r="B377" s="186"/>
      <c r="C377" s="187"/>
      <c r="D377" s="187"/>
      <c r="E377" s="188" t="s">
        <v>23</v>
      </c>
      <c r="F377" s="403" t="s">
        <v>513</v>
      </c>
      <c r="G377" s="404"/>
      <c r="H377" s="404"/>
      <c r="I377" s="404"/>
      <c r="J377" s="187"/>
      <c r="K377" s="189" t="s">
        <v>23</v>
      </c>
      <c r="L377" s="187"/>
      <c r="M377" s="187"/>
      <c r="N377" s="187"/>
      <c r="O377" s="187"/>
      <c r="P377" s="187"/>
      <c r="Q377" s="187"/>
      <c r="R377" s="190"/>
      <c r="T377" s="191"/>
      <c r="U377" s="187"/>
      <c r="V377" s="187"/>
      <c r="W377" s="187"/>
      <c r="X377" s="187"/>
      <c r="Y377" s="187"/>
      <c r="Z377" s="187"/>
      <c r="AA377" s="192"/>
      <c r="AT377" s="193" t="s">
        <v>190</v>
      </c>
      <c r="AU377" s="193" t="s">
        <v>92</v>
      </c>
      <c r="AV377" s="11" t="s">
        <v>25</v>
      </c>
      <c r="AW377" s="11" t="s">
        <v>38</v>
      </c>
      <c r="AX377" s="11" t="s">
        <v>81</v>
      </c>
      <c r="AY377" s="193" t="s">
        <v>182</v>
      </c>
    </row>
    <row r="378" spans="2:65" s="12" customFormat="1" ht="22.5" customHeight="1">
      <c r="B378" s="194"/>
      <c r="C378" s="195"/>
      <c r="D378" s="195"/>
      <c r="E378" s="196" t="s">
        <v>23</v>
      </c>
      <c r="F378" s="399" t="s">
        <v>680</v>
      </c>
      <c r="G378" s="400"/>
      <c r="H378" s="400"/>
      <c r="I378" s="400"/>
      <c r="J378" s="195"/>
      <c r="K378" s="197">
        <v>17</v>
      </c>
      <c r="L378" s="195"/>
      <c r="M378" s="195"/>
      <c r="N378" s="195"/>
      <c r="O378" s="195"/>
      <c r="P378" s="195"/>
      <c r="Q378" s="195"/>
      <c r="R378" s="198"/>
      <c r="T378" s="199"/>
      <c r="U378" s="195"/>
      <c r="V378" s="195"/>
      <c r="W378" s="195"/>
      <c r="X378" s="195"/>
      <c r="Y378" s="195"/>
      <c r="Z378" s="195"/>
      <c r="AA378" s="200"/>
      <c r="AT378" s="201" t="s">
        <v>190</v>
      </c>
      <c r="AU378" s="201" t="s">
        <v>92</v>
      </c>
      <c r="AV378" s="12" t="s">
        <v>92</v>
      </c>
      <c r="AW378" s="12" t="s">
        <v>38</v>
      </c>
      <c r="AX378" s="12" t="s">
        <v>81</v>
      </c>
      <c r="AY378" s="201" t="s">
        <v>182</v>
      </c>
    </row>
    <row r="379" spans="2:65" s="13" customFormat="1" ht="22.5" customHeight="1">
      <c r="B379" s="202"/>
      <c r="C379" s="203"/>
      <c r="D379" s="203"/>
      <c r="E379" s="204" t="s">
        <v>23</v>
      </c>
      <c r="F379" s="401" t="s">
        <v>193</v>
      </c>
      <c r="G379" s="402"/>
      <c r="H379" s="402"/>
      <c r="I379" s="402"/>
      <c r="J379" s="203"/>
      <c r="K379" s="205">
        <v>48.1</v>
      </c>
      <c r="L379" s="203"/>
      <c r="M379" s="203"/>
      <c r="N379" s="203"/>
      <c r="O379" s="203"/>
      <c r="P379" s="203"/>
      <c r="Q379" s="203"/>
      <c r="R379" s="206"/>
      <c r="T379" s="207"/>
      <c r="U379" s="203"/>
      <c r="V379" s="203"/>
      <c r="W379" s="203"/>
      <c r="X379" s="203"/>
      <c r="Y379" s="203"/>
      <c r="Z379" s="203"/>
      <c r="AA379" s="208"/>
      <c r="AT379" s="209" t="s">
        <v>190</v>
      </c>
      <c r="AU379" s="209" t="s">
        <v>92</v>
      </c>
      <c r="AV379" s="13" t="s">
        <v>187</v>
      </c>
      <c r="AW379" s="13" t="s">
        <v>38</v>
      </c>
      <c r="AX379" s="13" t="s">
        <v>25</v>
      </c>
      <c r="AY379" s="209" t="s">
        <v>182</v>
      </c>
    </row>
    <row r="380" spans="2:65" s="1" customFormat="1" ht="31.5" customHeight="1">
      <c r="B380" s="39"/>
      <c r="C380" s="179" t="s">
        <v>681</v>
      </c>
      <c r="D380" s="179" t="s">
        <v>183</v>
      </c>
      <c r="E380" s="180" t="s">
        <v>682</v>
      </c>
      <c r="F380" s="388" t="s">
        <v>683</v>
      </c>
      <c r="G380" s="388"/>
      <c r="H380" s="388"/>
      <c r="I380" s="388"/>
      <c r="J380" s="181" t="s">
        <v>203</v>
      </c>
      <c r="K380" s="182">
        <v>147.33000000000001</v>
      </c>
      <c r="L380" s="389">
        <v>0</v>
      </c>
      <c r="M380" s="390"/>
      <c r="N380" s="391">
        <f>ROUND(L380*K380,2)</f>
        <v>0</v>
      </c>
      <c r="O380" s="391"/>
      <c r="P380" s="391"/>
      <c r="Q380" s="391"/>
      <c r="R380" s="41"/>
      <c r="T380" s="183" t="s">
        <v>23</v>
      </c>
      <c r="U380" s="48" t="s">
        <v>46</v>
      </c>
      <c r="V380" s="40"/>
      <c r="W380" s="184">
        <f>V380*K380</f>
        <v>0</v>
      </c>
      <c r="X380" s="184">
        <v>5.0000000000000001E-4</v>
      </c>
      <c r="Y380" s="184">
        <f>X380*K380</f>
        <v>7.3665000000000008E-2</v>
      </c>
      <c r="Z380" s="184">
        <v>0</v>
      </c>
      <c r="AA380" s="185">
        <f>Z380*K380</f>
        <v>0</v>
      </c>
      <c r="AR380" s="22" t="s">
        <v>187</v>
      </c>
      <c r="AT380" s="22" t="s">
        <v>183</v>
      </c>
      <c r="AU380" s="22" t="s">
        <v>92</v>
      </c>
      <c r="AY380" s="22" t="s">
        <v>182</v>
      </c>
      <c r="BE380" s="122">
        <f>IF(U380="základní",N380,0)</f>
        <v>0</v>
      </c>
      <c r="BF380" s="122">
        <f>IF(U380="snížená",N380,0)</f>
        <v>0</v>
      </c>
      <c r="BG380" s="122">
        <f>IF(U380="zákl. přenesená",N380,0)</f>
        <v>0</v>
      </c>
      <c r="BH380" s="122">
        <f>IF(U380="sníž. přenesená",N380,0)</f>
        <v>0</v>
      </c>
      <c r="BI380" s="122">
        <f>IF(U380="nulová",N380,0)</f>
        <v>0</v>
      </c>
      <c r="BJ380" s="22" t="s">
        <v>25</v>
      </c>
      <c r="BK380" s="122">
        <f>ROUND(L380*K380,2)</f>
        <v>0</v>
      </c>
      <c r="BL380" s="22" t="s">
        <v>187</v>
      </c>
      <c r="BM380" s="22" t="s">
        <v>684</v>
      </c>
    </row>
    <row r="381" spans="2:65" s="11" customFormat="1" ht="22.5" customHeight="1">
      <c r="B381" s="186"/>
      <c r="C381" s="187"/>
      <c r="D381" s="187"/>
      <c r="E381" s="188" t="s">
        <v>23</v>
      </c>
      <c r="F381" s="392" t="s">
        <v>676</v>
      </c>
      <c r="G381" s="393"/>
      <c r="H381" s="393"/>
      <c r="I381" s="393"/>
      <c r="J381" s="187"/>
      <c r="K381" s="189" t="s">
        <v>23</v>
      </c>
      <c r="L381" s="187"/>
      <c r="M381" s="187"/>
      <c r="N381" s="187"/>
      <c r="O381" s="187"/>
      <c r="P381" s="187"/>
      <c r="Q381" s="187"/>
      <c r="R381" s="190"/>
      <c r="T381" s="191"/>
      <c r="U381" s="187"/>
      <c r="V381" s="187"/>
      <c r="W381" s="187"/>
      <c r="X381" s="187"/>
      <c r="Y381" s="187"/>
      <c r="Z381" s="187"/>
      <c r="AA381" s="192"/>
      <c r="AT381" s="193" t="s">
        <v>190</v>
      </c>
      <c r="AU381" s="193" t="s">
        <v>92</v>
      </c>
      <c r="AV381" s="11" t="s">
        <v>25</v>
      </c>
      <c r="AW381" s="11" t="s">
        <v>38</v>
      </c>
      <c r="AX381" s="11" t="s">
        <v>81</v>
      </c>
      <c r="AY381" s="193" t="s">
        <v>182</v>
      </c>
    </row>
    <row r="382" spans="2:65" s="12" customFormat="1" ht="22.5" customHeight="1">
      <c r="B382" s="194"/>
      <c r="C382" s="195"/>
      <c r="D382" s="195"/>
      <c r="E382" s="196" t="s">
        <v>23</v>
      </c>
      <c r="F382" s="399" t="s">
        <v>685</v>
      </c>
      <c r="G382" s="400"/>
      <c r="H382" s="400"/>
      <c r="I382" s="400"/>
      <c r="J382" s="195"/>
      <c r="K382" s="197">
        <v>39.78</v>
      </c>
      <c r="L382" s="195"/>
      <c r="M382" s="195"/>
      <c r="N382" s="195"/>
      <c r="O382" s="195"/>
      <c r="P382" s="195"/>
      <c r="Q382" s="195"/>
      <c r="R382" s="198"/>
      <c r="T382" s="199"/>
      <c r="U382" s="195"/>
      <c r="V382" s="195"/>
      <c r="W382" s="195"/>
      <c r="X382" s="195"/>
      <c r="Y382" s="195"/>
      <c r="Z382" s="195"/>
      <c r="AA382" s="200"/>
      <c r="AT382" s="201" t="s">
        <v>190</v>
      </c>
      <c r="AU382" s="201" t="s">
        <v>92</v>
      </c>
      <c r="AV382" s="12" t="s">
        <v>92</v>
      </c>
      <c r="AW382" s="12" t="s">
        <v>38</v>
      </c>
      <c r="AX382" s="12" t="s">
        <v>81</v>
      </c>
      <c r="AY382" s="201" t="s">
        <v>182</v>
      </c>
    </row>
    <row r="383" spans="2:65" s="11" customFormat="1" ht="22.5" customHeight="1">
      <c r="B383" s="186"/>
      <c r="C383" s="187"/>
      <c r="D383" s="187"/>
      <c r="E383" s="188" t="s">
        <v>23</v>
      </c>
      <c r="F383" s="403" t="s">
        <v>509</v>
      </c>
      <c r="G383" s="404"/>
      <c r="H383" s="404"/>
      <c r="I383" s="404"/>
      <c r="J383" s="187"/>
      <c r="K383" s="189" t="s">
        <v>23</v>
      </c>
      <c r="L383" s="187"/>
      <c r="M383" s="187"/>
      <c r="N383" s="187"/>
      <c r="O383" s="187"/>
      <c r="P383" s="187"/>
      <c r="Q383" s="187"/>
      <c r="R383" s="190"/>
      <c r="T383" s="191"/>
      <c r="U383" s="187"/>
      <c r="V383" s="187"/>
      <c r="W383" s="187"/>
      <c r="X383" s="187"/>
      <c r="Y383" s="187"/>
      <c r="Z383" s="187"/>
      <c r="AA383" s="192"/>
      <c r="AT383" s="193" t="s">
        <v>190</v>
      </c>
      <c r="AU383" s="193" t="s">
        <v>92</v>
      </c>
      <c r="AV383" s="11" t="s">
        <v>25</v>
      </c>
      <c r="AW383" s="11" t="s">
        <v>38</v>
      </c>
      <c r="AX383" s="11" t="s">
        <v>81</v>
      </c>
      <c r="AY383" s="193" t="s">
        <v>182</v>
      </c>
    </row>
    <row r="384" spans="2:65" s="12" customFormat="1" ht="22.5" customHeight="1">
      <c r="B384" s="194"/>
      <c r="C384" s="195"/>
      <c r="D384" s="195"/>
      <c r="E384" s="196" t="s">
        <v>23</v>
      </c>
      <c r="F384" s="399" t="s">
        <v>686</v>
      </c>
      <c r="G384" s="400"/>
      <c r="H384" s="400"/>
      <c r="I384" s="400"/>
      <c r="J384" s="195"/>
      <c r="K384" s="197">
        <v>18.66</v>
      </c>
      <c r="L384" s="195"/>
      <c r="M384" s="195"/>
      <c r="N384" s="195"/>
      <c r="O384" s="195"/>
      <c r="P384" s="195"/>
      <c r="Q384" s="195"/>
      <c r="R384" s="198"/>
      <c r="T384" s="199"/>
      <c r="U384" s="195"/>
      <c r="V384" s="195"/>
      <c r="W384" s="195"/>
      <c r="X384" s="195"/>
      <c r="Y384" s="195"/>
      <c r="Z384" s="195"/>
      <c r="AA384" s="200"/>
      <c r="AT384" s="201" t="s">
        <v>190</v>
      </c>
      <c r="AU384" s="201" t="s">
        <v>92</v>
      </c>
      <c r="AV384" s="12" t="s">
        <v>92</v>
      </c>
      <c r="AW384" s="12" t="s">
        <v>38</v>
      </c>
      <c r="AX384" s="12" t="s">
        <v>81</v>
      </c>
      <c r="AY384" s="201" t="s">
        <v>182</v>
      </c>
    </row>
    <row r="385" spans="2:65" s="11" customFormat="1" ht="22.5" customHeight="1">
      <c r="B385" s="186"/>
      <c r="C385" s="187"/>
      <c r="D385" s="187"/>
      <c r="E385" s="188" t="s">
        <v>23</v>
      </c>
      <c r="F385" s="403" t="s">
        <v>506</v>
      </c>
      <c r="G385" s="404"/>
      <c r="H385" s="404"/>
      <c r="I385" s="404"/>
      <c r="J385" s="187"/>
      <c r="K385" s="189" t="s">
        <v>23</v>
      </c>
      <c r="L385" s="187"/>
      <c r="M385" s="187"/>
      <c r="N385" s="187"/>
      <c r="O385" s="187"/>
      <c r="P385" s="187"/>
      <c r="Q385" s="187"/>
      <c r="R385" s="190"/>
      <c r="T385" s="191"/>
      <c r="U385" s="187"/>
      <c r="V385" s="187"/>
      <c r="W385" s="187"/>
      <c r="X385" s="187"/>
      <c r="Y385" s="187"/>
      <c r="Z385" s="187"/>
      <c r="AA385" s="192"/>
      <c r="AT385" s="193" t="s">
        <v>190</v>
      </c>
      <c r="AU385" s="193" t="s">
        <v>92</v>
      </c>
      <c r="AV385" s="11" t="s">
        <v>25</v>
      </c>
      <c r="AW385" s="11" t="s">
        <v>38</v>
      </c>
      <c r="AX385" s="11" t="s">
        <v>81</v>
      </c>
      <c r="AY385" s="193" t="s">
        <v>182</v>
      </c>
    </row>
    <row r="386" spans="2:65" s="12" customFormat="1" ht="22.5" customHeight="1">
      <c r="B386" s="194"/>
      <c r="C386" s="195"/>
      <c r="D386" s="195"/>
      <c r="E386" s="196" t="s">
        <v>23</v>
      </c>
      <c r="F386" s="399" t="s">
        <v>687</v>
      </c>
      <c r="G386" s="400"/>
      <c r="H386" s="400"/>
      <c r="I386" s="400"/>
      <c r="J386" s="195"/>
      <c r="K386" s="197">
        <v>35.020000000000003</v>
      </c>
      <c r="L386" s="195"/>
      <c r="M386" s="195"/>
      <c r="N386" s="195"/>
      <c r="O386" s="195"/>
      <c r="P386" s="195"/>
      <c r="Q386" s="195"/>
      <c r="R386" s="198"/>
      <c r="T386" s="199"/>
      <c r="U386" s="195"/>
      <c r="V386" s="195"/>
      <c r="W386" s="195"/>
      <c r="X386" s="195"/>
      <c r="Y386" s="195"/>
      <c r="Z386" s="195"/>
      <c r="AA386" s="200"/>
      <c r="AT386" s="201" t="s">
        <v>190</v>
      </c>
      <c r="AU386" s="201" t="s">
        <v>92</v>
      </c>
      <c r="AV386" s="12" t="s">
        <v>92</v>
      </c>
      <c r="AW386" s="12" t="s">
        <v>38</v>
      </c>
      <c r="AX386" s="12" t="s">
        <v>81</v>
      </c>
      <c r="AY386" s="201" t="s">
        <v>182</v>
      </c>
    </row>
    <row r="387" spans="2:65" s="11" customFormat="1" ht="22.5" customHeight="1">
      <c r="B387" s="186"/>
      <c r="C387" s="187"/>
      <c r="D387" s="187"/>
      <c r="E387" s="188" t="s">
        <v>23</v>
      </c>
      <c r="F387" s="403" t="s">
        <v>513</v>
      </c>
      <c r="G387" s="404"/>
      <c r="H387" s="404"/>
      <c r="I387" s="404"/>
      <c r="J387" s="187"/>
      <c r="K387" s="189" t="s">
        <v>23</v>
      </c>
      <c r="L387" s="187"/>
      <c r="M387" s="187"/>
      <c r="N387" s="187"/>
      <c r="O387" s="187"/>
      <c r="P387" s="187"/>
      <c r="Q387" s="187"/>
      <c r="R387" s="190"/>
      <c r="T387" s="191"/>
      <c r="U387" s="187"/>
      <c r="V387" s="187"/>
      <c r="W387" s="187"/>
      <c r="X387" s="187"/>
      <c r="Y387" s="187"/>
      <c r="Z387" s="187"/>
      <c r="AA387" s="192"/>
      <c r="AT387" s="193" t="s">
        <v>190</v>
      </c>
      <c r="AU387" s="193" t="s">
        <v>92</v>
      </c>
      <c r="AV387" s="11" t="s">
        <v>25</v>
      </c>
      <c r="AW387" s="11" t="s">
        <v>38</v>
      </c>
      <c r="AX387" s="11" t="s">
        <v>81</v>
      </c>
      <c r="AY387" s="193" t="s">
        <v>182</v>
      </c>
    </row>
    <row r="388" spans="2:65" s="12" customFormat="1" ht="22.5" customHeight="1">
      <c r="B388" s="194"/>
      <c r="C388" s="195"/>
      <c r="D388" s="195"/>
      <c r="E388" s="196" t="s">
        <v>23</v>
      </c>
      <c r="F388" s="399" t="s">
        <v>688</v>
      </c>
      <c r="G388" s="400"/>
      <c r="H388" s="400"/>
      <c r="I388" s="400"/>
      <c r="J388" s="195"/>
      <c r="K388" s="197">
        <v>53.87</v>
      </c>
      <c r="L388" s="195"/>
      <c r="M388" s="195"/>
      <c r="N388" s="195"/>
      <c r="O388" s="195"/>
      <c r="P388" s="195"/>
      <c r="Q388" s="195"/>
      <c r="R388" s="198"/>
      <c r="T388" s="199"/>
      <c r="U388" s="195"/>
      <c r="V388" s="195"/>
      <c r="W388" s="195"/>
      <c r="X388" s="195"/>
      <c r="Y388" s="195"/>
      <c r="Z388" s="195"/>
      <c r="AA388" s="200"/>
      <c r="AT388" s="201" t="s">
        <v>190</v>
      </c>
      <c r="AU388" s="201" t="s">
        <v>92</v>
      </c>
      <c r="AV388" s="12" t="s">
        <v>92</v>
      </c>
      <c r="AW388" s="12" t="s">
        <v>38</v>
      </c>
      <c r="AX388" s="12" t="s">
        <v>81</v>
      </c>
      <c r="AY388" s="201" t="s">
        <v>182</v>
      </c>
    </row>
    <row r="389" spans="2:65" s="13" customFormat="1" ht="22.5" customHeight="1">
      <c r="B389" s="202"/>
      <c r="C389" s="203"/>
      <c r="D389" s="203"/>
      <c r="E389" s="204" t="s">
        <v>23</v>
      </c>
      <c r="F389" s="401" t="s">
        <v>193</v>
      </c>
      <c r="G389" s="402"/>
      <c r="H389" s="402"/>
      <c r="I389" s="402"/>
      <c r="J389" s="203"/>
      <c r="K389" s="205">
        <v>147.33000000000001</v>
      </c>
      <c r="L389" s="203"/>
      <c r="M389" s="203"/>
      <c r="N389" s="203"/>
      <c r="O389" s="203"/>
      <c r="P389" s="203"/>
      <c r="Q389" s="203"/>
      <c r="R389" s="206"/>
      <c r="T389" s="207"/>
      <c r="U389" s="203"/>
      <c r="V389" s="203"/>
      <c r="W389" s="203"/>
      <c r="X389" s="203"/>
      <c r="Y389" s="203"/>
      <c r="Z389" s="203"/>
      <c r="AA389" s="208"/>
      <c r="AT389" s="209" t="s">
        <v>190</v>
      </c>
      <c r="AU389" s="209" t="s">
        <v>92</v>
      </c>
      <c r="AV389" s="13" t="s">
        <v>187</v>
      </c>
      <c r="AW389" s="13" t="s">
        <v>38</v>
      </c>
      <c r="AX389" s="13" t="s">
        <v>25</v>
      </c>
      <c r="AY389" s="209" t="s">
        <v>182</v>
      </c>
    </row>
    <row r="390" spans="2:65" s="1" customFormat="1" ht="31.5" customHeight="1">
      <c r="B390" s="39"/>
      <c r="C390" s="179" t="s">
        <v>689</v>
      </c>
      <c r="D390" s="179" t="s">
        <v>183</v>
      </c>
      <c r="E390" s="180" t="s">
        <v>690</v>
      </c>
      <c r="F390" s="388" t="s">
        <v>691</v>
      </c>
      <c r="G390" s="388"/>
      <c r="H390" s="388"/>
      <c r="I390" s="388"/>
      <c r="J390" s="181" t="s">
        <v>278</v>
      </c>
      <c r="K390" s="182">
        <v>1</v>
      </c>
      <c r="L390" s="389">
        <v>0</v>
      </c>
      <c r="M390" s="390"/>
      <c r="N390" s="391">
        <f>ROUND(L390*K390,2)</f>
        <v>0</v>
      </c>
      <c r="O390" s="391"/>
      <c r="P390" s="391"/>
      <c r="Q390" s="391"/>
      <c r="R390" s="41"/>
      <c r="T390" s="183" t="s">
        <v>23</v>
      </c>
      <c r="U390" s="48" t="s">
        <v>46</v>
      </c>
      <c r="V390" s="40"/>
      <c r="W390" s="184">
        <f>V390*K390</f>
        <v>0</v>
      </c>
      <c r="X390" s="184">
        <v>5.0000000000000001E-4</v>
      </c>
      <c r="Y390" s="184">
        <f>X390*K390</f>
        <v>5.0000000000000001E-4</v>
      </c>
      <c r="Z390" s="184">
        <v>0</v>
      </c>
      <c r="AA390" s="185">
        <f>Z390*K390</f>
        <v>0</v>
      </c>
      <c r="AR390" s="22" t="s">
        <v>187</v>
      </c>
      <c r="AT390" s="22" t="s">
        <v>183</v>
      </c>
      <c r="AU390" s="22" t="s">
        <v>92</v>
      </c>
      <c r="AY390" s="22" t="s">
        <v>182</v>
      </c>
      <c r="BE390" s="122">
        <f>IF(U390="základní",N390,0)</f>
        <v>0</v>
      </c>
      <c r="BF390" s="122">
        <f>IF(U390="snížená",N390,0)</f>
        <v>0</v>
      </c>
      <c r="BG390" s="122">
        <f>IF(U390="zákl. přenesená",N390,0)</f>
        <v>0</v>
      </c>
      <c r="BH390" s="122">
        <f>IF(U390="sníž. přenesená",N390,0)</f>
        <v>0</v>
      </c>
      <c r="BI390" s="122">
        <f>IF(U390="nulová",N390,0)</f>
        <v>0</v>
      </c>
      <c r="BJ390" s="22" t="s">
        <v>25</v>
      </c>
      <c r="BK390" s="122">
        <f>ROUND(L390*K390,2)</f>
        <v>0</v>
      </c>
      <c r="BL390" s="22" t="s">
        <v>187</v>
      </c>
      <c r="BM390" s="22" t="s">
        <v>692</v>
      </c>
    </row>
    <row r="391" spans="2:65" s="1" customFormat="1" ht="44.25" customHeight="1">
      <c r="B391" s="39"/>
      <c r="C391" s="179" t="s">
        <v>693</v>
      </c>
      <c r="D391" s="179" t="s">
        <v>183</v>
      </c>
      <c r="E391" s="180" t="s">
        <v>694</v>
      </c>
      <c r="F391" s="388" t="s">
        <v>695</v>
      </c>
      <c r="G391" s="388"/>
      <c r="H391" s="388"/>
      <c r="I391" s="388"/>
      <c r="J391" s="181" t="s">
        <v>278</v>
      </c>
      <c r="K391" s="182">
        <v>1</v>
      </c>
      <c r="L391" s="389">
        <v>0</v>
      </c>
      <c r="M391" s="390"/>
      <c r="N391" s="391">
        <f>ROUND(L391*K391,2)</f>
        <v>0</v>
      </c>
      <c r="O391" s="391"/>
      <c r="P391" s="391"/>
      <c r="Q391" s="391"/>
      <c r="R391" s="41"/>
      <c r="T391" s="183" t="s">
        <v>23</v>
      </c>
      <c r="U391" s="48" t="s">
        <v>46</v>
      </c>
      <c r="V391" s="40"/>
      <c r="W391" s="184">
        <f>V391*K391</f>
        <v>0</v>
      </c>
      <c r="X391" s="184">
        <v>5.0000000000000001E-4</v>
      </c>
      <c r="Y391" s="184">
        <f>X391*K391</f>
        <v>5.0000000000000001E-4</v>
      </c>
      <c r="Z391" s="184">
        <v>0</v>
      </c>
      <c r="AA391" s="185">
        <f>Z391*K391</f>
        <v>0</v>
      </c>
      <c r="AR391" s="22" t="s">
        <v>187</v>
      </c>
      <c r="AT391" s="22" t="s">
        <v>183</v>
      </c>
      <c r="AU391" s="22" t="s">
        <v>92</v>
      </c>
      <c r="AY391" s="22" t="s">
        <v>182</v>
      </c>
      <c r="BE391" s="122">
        <f>IF(U391="základní",N391,0)</f>
        <v>0</v>
      </c>
      <c r="BF391" s="122">
        <f>IF(U391="snížená",N391,0)</f>
        <v>0</v>
      </c>
      <c r="BG391" s="122">
        <f>IF(U391="zákl. přenesená",N391,0)</f>
        <v>0</v>
      </c>
      <c r="BH391" s="122">
        <f>IF(U391="sníž. přenesená",N391,0)</f>
        <v>0</v>
      </c>
      <c r="BI391" s="122">
        <f>IF(U391="nulová",N391,0)</f>
        <v>0</v>
      </c>
      <c r="BJ391" s="22" t="s">
        <v>25</v>
      </c>
      <c r="BK391" s="122">
        <f>ROUND(L391*K391,2)</f>
        <v>0</v>
      </c>
      <c r="BL391" s="22" t="s">
        <v>187</v>
      </c>
      <c r="BM391" s="22" t="s">
        <v>696</v>
      </c>
    </row>
    <row r="392" spans="2:65" s="1" customFormat="1" ht="31.5" customHeight="1">
      <c r="B392" s="39"/>
      <c r="C392" s="179" t="s">
        <v>697</v>
      </c>
      <c r="D392" s="179" t="s">
        <v>183</v>
      </c>
      <c r="E392" s="180" t="s">
        <v>698</v>
      </c>
      <c r="F392" s="388" t="s">
        <v>699</v>
      </c>
      <c r="G392" s="388"/>
      <c r="H392" s="388"/>
      <c r="I392" s="388"/>
      <c r="J392" s="181" t="s">
        <v>186</v>
      </c>
      <c r="K392" s="182">
        <v>42.746000000000002</v>
      </c>
      <c r="L392" s="389">
        <v>0</v>
      </c>
      <c r="M392" s="390"/>
      <c r="N392" s="391">
        <f>ROUND(L392*K392,2)</f>
        <v>0</v>
      </c>
      <c r="O392" s="391"/>
      <c r="P392" s="391"/>
      <c r="Q392" s="391"/>
      <c r="R392" s="41"/>
      <c r="T392" s="183" t="s">
        <v>23</v>
      </c>
      <c r="U392" s="48" t="s">
        <v>46</v>
      </c>
      <c r="V392" s="40"/>
      <c r="W392" s="184">
        <f>V392*K392</f>
        <v>0</v>
      </c>
      <c r="X392" s="184">
        <v>5.0000000000000001E-4</v>
      </c>
      <c r="Y392" s="184">
        <f>X392*K392</f>
        <v>2.1373000000000003E-2</v>
      </c>
      <c r="Z392" s="184">
        <v>0</v>
      </c>
      <c r="AA392" s="185">
        <f>Z392*K392</f>
        <v>0</v>
      </c>
      <c r="AR392" s="22" t="s">
        <v>187</v>
      </c>
      <c r="AT392" s="22" t="s">
        <v>183</v>
      </c>
      <c r="AU392" s="22" t="s">
        <v>92</v>
      </c>
      <c r="AY392" s="22" t="s">
        <v>182</v>
      </c>
      <c r="BE392" s="122">
        <f>IF(U392="základní",N392,0)</f>
        <v>0</v>
      </c>
      <c r="BF392" s="122">
        <f>IF(U392="snížená",N392,0)</f>
        <v>0</v>
      </c>
      <c r="BG392" s="122">
        <f>IF(U392="zákl. přenesená",N392,0)</f>
        <v>0</v>
      </c>
      <c r="BH392" s="122">
        <f>IF(U392="sníž. přenesená",N392,0)</f>
        <v>0</v>
      </c>
      <c r="BI392" s="122">
        <f>IF(U392="nulová",N392,0)</f>
        <v>0</v>
      </c>
      <c r="BJ392" s="22" t="s">
        <v>25</v>
      </c>
      <c r="BK392" s="122">
        <f>ROUND(L392*K392,2)</f>
        <v>0</v>
      </c>
      <c r="BL392" s="22" t="s">
        <v>187</v>
      </c>
      <c r="BM392" s="22" t="s">
        <v>700</v>
      </c>
    </row>
    <row r="393" spans="2:65" s="12" customFormat="1" ht="22.5" customHeight="1">
      <c r="B393" s="194"/>
      <c r="C393" s="195"/>
      <c r="D393" s="195"/>
      <c r="E393" s="196" t="s">
        <v>23</v>
      </c>
      <c r="F393" s="405" t="s">
        <v>701</v>
      </c>
      <c r="G393" s="406"/>
      <c r="H393" s="406"/>
      <c r="I393" s="406"/>
      <c r="J393" s="195"/>
      <c r="K393" s="197">
        <v>36.159999999999997</v>
      </c>
      <c r="L393" s="195"/>
      <c r="M393" s="195"/>
      <c r="N393" s="195"/>
      <c r="O393" s="195"/>
      <c r="P393" s="195"/>
      <c r="Q393" s="195"/>
      <c r="R393" s="198"/>
      <c r="T393" s="199"/>
      <c r="U393" s="195"/>
      <c r="V393" s="195"/>
      <c r="W393" s="195"/>
      <c r="X393" s="195"/>
      <c r="Y393" s="195"/>
      <c r="Z393" s="195"/>
      <c r="AA393" s="200"/>
      <c r="AT393" s="201" t="s">
        <v>190</v>
      </c>
      <c r="AU393" s="201" t="s">
        <v>92</v>
      </c>
      <c r="AV393" s="12" t="s">
        <v>92</v>
      </c>
      <c r="AW393" s="12" t="s">
        <v>38</v>
      </c>
      <c r="AX393" s="12" t="s">
        <v>81</v>
      </c>
      <c r="AY393" s="201" t="s">
        <v>182</v>
      </c>
    </row>
    <row r="394" spans="2:65" s="12" customFormat="1" ht="22.5" customHeight="1">
      <c r="B394" s="194"/>
      <c r="C394" s="195"/>
      <c r="D394" s="195"/>
      <c r="E394" s="196" t="s">
        <v>23</v>
      </c>
      <c r="F394" s="399" t="s">
        <v>702</v>
      </c>
      <c r="G394" s="400"/>
      <c r="H394" s="400"/>
      <c r="I394" s="400"/>
      <c r="J394" s="195"/>
      <c r="K394" s="197">
        <v>5.1559999999999997</v>
      </c>
      <c r="L394" s="195"/>
      <c r="M394" s="195"/>
      <c r="N394" s="195"/>
      <c r="O394" s="195"/>
      <c r="P394" s="195"/>
      <c r="Q394" s="195"/>
      <c r="R394" s="198"/>
      <c r="T394" s="199"/>
      <c r="U394" s="195"/>
      <c r="V394" s="195"/>
      <c r="W394" s="195"/>
      <c r="X394" s="195"/>
      <c r="Y394" s="195"/>
      <c r="Z394" s="195"/>
      <c r="AA394" s="200"/>
      <c r="AT394" s="201" t="s">
        <v>190</v>
      </c>
      <c r="AU394" s="201" t="s">
        <v>92</v>
      </c>
      <c r="AV394" s="12" t="s">
        <v>92</v>
      </c>
      <c r="AW394" s="12" t="s">
        <v>38</v>
      </c>
      <c r="AX394" s="12" t="s">
        <v>81</v>
      </c>
      <c r="AY394" s="201" t="s">
        <v>182</v>
      </c>
    </row>
    <row r="395" spans="2:65" s="12" customFormat="1" ht="22.5" customHeight="1">
      <c r="B395" s="194"/>
      <c r="C395" s="195"/>
      <c r="D395" s="195"/>
      <c r="E395" s="196" t="s">
        <v>23</v>
      </c>
      <c r="F395" s="399" t="s">
        <v>703</v>
      </c>
      <c r="G395" s="400"/>
      <c r="H395" s="400"/>
      <c r="I395" s="400"/>
      <c r="J395" s="195"/>
      <c r="K395" s="197">
        <v>1.43</v>
      </c>
      <c r="L395" s="195"/>
      <c r="M395" s="195"/>
      <c r="N395" s="195"/>
      <c r="O395" s="195"/>
      <c r="P395" s="195"/>
      <c r="Q395" s="195"/>
      <c r="R395" s="198"/>
      <c r="T395" s="199"/>
      <c r="U395" s="195"/>
      <c r="V395" s="195"/>
      <c r="W395" s="195"/>
      <c r="X395" s="195"/>
      <c r="Y395" s="195"/>
      <c r="Z395" s="195"/>
      <c r="AA395" s="200"/>
      <c r="AT395" s="201" t="s">
        <v>190</v>
      </c>
      <c r="AU395" s="201" t="s">
        <v>92</v>
      </c>
      <c r="AV395" s="12" t="s">
        <v>92</v>
      </c>
      <c r="AW395" s="12" t="s">
        <v>38</v>
      </c>
      <c r="AX395" s="12" t="s">
        <v>81</v>
      </c>
      <c r="AY395" s="201" t="s">
        <v>182</v>
      </c>
    </row>
    <row r="396" spans="2:65" s="13" customFormat="1" ht="22.5" customHeight="1">
      <c r="B396" s="202"/>
      <c r="C396" s="203"/>
      <c r="D396" s="203"/>
      <c r="E396" s="204" t="s">
        <v>23</v>
      </c>
      <c r="F396" s="401" t="s">
        <v>193</v>
      </c>
      <c r="G396" s="402"/>
      <c r="H396" s="402"/>
      <c r="I396" s="402"/>
      <c r="J396" s="203"/>
      <c r="K396" s="205">
        <v>42.746000000000002</v>
      </c>
      <c r="L396" s="203"/>
      <c r="M396" s="203"/>
      <c r="N396" s="203"/>
      <c r="O396" s="203"/>
      <c r="P396" s="203"/>
      <c r="Q396" s="203"/>
      <c r="R396" s="206"/>
      <c r="T396" s="207"/>
      <c r="U396" s="203"/>
      <c r="V396" s="203"/>
      <c r="W396" s="203"/>
      <c r="X396" s="203"/>
      <c r="Y396" s="203"/>
      <c r="Z396" s="203"/>
      <c r="AA396" s="208"/>
      <c r="AT396" s="209" t="s">
        <v>190</v>
      </c>
      <c r="AU396" s="209" t="s">
        <v>92</v>
      </c>
      <c r="AV396" s="13" t="s">
        <v>187</v>
      </c>
      <c r="AW396" s="13" t="s">
        <v>38</v>
      </c>
      <c r="AX396" s="13" t="s">
        <v>25</v>
      </c>
      <c r="AY396" s="209" t="s">
        <v>182</v>
      </c>
    </row>
    <row r="397" spans="2:65" s="1" customFormat="1" ht="31.5" customHeight="1">
      <c r="B397" s="39"/>
      <c r="C397" s="179" t="s">
        <v>704</v>
      </c>
      <c r="D397" s="179" t="s">
        <v>183</v>
      </c>
      <c r="E397" s="180" t="s">
        <v>705</v>
      </c>
      <c r="F397" s="388" t="s">
        <v>706</v>
      </c>
      <c r="G397" s="388"/>
      <c r="H397" s="388"/>
      <c r="I397" s="388"/>
      <c r="J397" s="181" t="s">
        <v>186</v>
      </c>
      <c r="K397" s="182">
        <v>6.3</v>
      </c>
      <c r="L397" s="389">
        <v>0</v>
      </c>
      <c r="M397" s="390"/>
      <c r="N397" s="391">
        <f>ROUND(L397*K397,2)</f>
        <v>0</v>
      </c>
      <c r="O397" s="391"/>
      <c r="P397" s="391"/>
      <c r="Q397" s="391"/>
      <c r="R397" s="41"/>
      <c r="T397" s="183" t="s">
        <v>23</v>
      </c>
      <c r="U397" s="48" t="s">
        <v>46</v>
      </c>
      <c r="V397" s="40"/>
      <c r="W397" s="184">
        <f>V397*K397</f>
        <v>0</v>
      </c>
      <c r="X397" s="184">
        <v>2.5999999999999998E-4</v>
      </c>
      <c r="Y397" s="184">
        <f>X397*K397</f>
        <v>1.6379999999999999E-3</v>
      </c>
      <c r="Z397" s="184">
        <v>0</v>
      </c>
      <c r="AA397" s="185">
        <f>Z397*K397</f>
        <v>0</v>
      </c>
      <c r="AR397" s="22" t="s">
        <v>187</v>
      </c>
      <c r="AT397" s="22" t="s">
        <v>183</v>
      </c>
      <c r="AU397" s="22" t="s">
        <v>92</v>
      </c>
      <c r="AY397" s="22" t="s">
        <v>182</v>
      </c>
      <c r="BE397" s="122">
        <f>IF(U397="základní",N397,0)</f>
        <v>0</v>
      </c>
      <c r="BF397" s="122">
        <f>IF(U397="snížená",N397,0)</f>
        <v>0</v>
      </c>
      <c r="BG397" s="122">
        <f>IF(U397="zákl. přenesená",N397,0)</f>
        <v>0</v>
      </c>
      <c r="BH397" s="122">
        <f>IF(U397="sníž. přenesená",N397,0)</f>
        <v>0</v>
      </c>
      <c r="BI397" s="122">
        <f>IF(U397="nulová",N397,0)</f>
        <v>0</v>
      </c>
      <c r="BJ397" s="22" t="s">
        <v>25</v>
      </c>
      <c r="BK397" s="122">
        <f>ROUND(L397*K397,2)</f>
        <v>0</v>
      </c>
      <c r="BL397" s="22" t="s">
        <v>187</v>
      </c>
      <c r="BM397" s="22" t="s">
        <v>707</v>
      </c>
    </row>
    <row r="398" spans="2:65" s="11" customFormat="1" ht="22.5" customHeight="1">
      <c r="B398" s="186"/>
      <c r="C398" s="187"/>
      <c r="D398" s="187"/>
      <c r="E398" s="188" t="s">
        <v>23</v>
      </c>
      <c r="F398" s="392" t="s">
        <v>708</v>
      </c>
      <c r="G398" s="393"/>
      <c r="H398" s="393"/>
      <c r="I398" s="393"/>
      <c r="J398" s="187"/>
      <c r="K398" s="189" t="s">
        <v>23</v>
      </c>
      <c r="L398" s="187"/>
      <c r="M398" s="187"/>
      <c r="N398" s="187"/>
      <c r="O398" s="187"/>
      <c r="P398" s="187"/>
      <c r="Q398" s="187"/>
      <c r="R398" s="190"/>
      <c r="T398" s="191"/>
      <c r="U398" s="187"/>
      <c r="V398" s="187"/>
      <c r="W398" s="187"/>
      <c r="X398" s="187"/>
      <c r="Y398" s="187"/>
      <c r="Z398" s="187"/>
      <c r="AA398" s="192"/>
      <c r="AT398" s="193" t="s">
        <v>190</v>
      </c>
      <c r="AU398" s="193" t="s">
        <v>92</v>
      </c>
      <c r="AV398" s="11" t="s">
        <v>25</v>
      </c>
      <c r="AW398" s="11" t="s">
        <v>38</v>
      </c>
      <c r="AX398" s="11" t="s">
        <v>81</v>
      </c>
      <c r="AY398" s="193" t="s">
        <v>182</v>
      </c>
    </row>
    <row r="399" spans="2:65" s="12" customFormat="1" ht="22.5" customHeight="1">
      <c r="B399" s="194"/>
      <c r="C399" s="195"/>
      <c r="D399" s="195"/>
      <c r="E399" s="196" t="s">
        <v>23</v>
      </c>
      <c r="F399" s="399" t="s">
        <v>709</v>
      </c>
      <c r="G399" s="400"/>
      <c r="H399" s="400"/>
      <c r="I399" s="400"/>
      <c r="J399" s="195"/>
      <c r="K399" s="197">
        <v>6.3</v>
      </c>
      <c r="L399" s="195"/>
      <c r="M399" s="195"/>
      <c r="N399" s="195"/>
      <c r="O399" s="195"/>
      <c r="P399" s="195"/>
      <c r="Q399" s="195"/>
      <c r="R399" s="198"/>
      <c r="T399" s="199"/>
      <c r="U399" s="195"/>
      <c r="V399" s="195"/>
      <c r="W399" s="195"/>
      <c r="X399" s="195"/>
      <c r="Y399" s="195"/>
      <c r="Z399" s="195"/>
      <c r="AA399" s="200"/>
      <c r="AT399" s="201" t="s">
        <v>190</v>
      </c>
      <c r="AU399" s="201" t="s">
        <v>92</v>
      </c>
      <c r="AV399" s="12" t="s">
        <v>92</v>
      </c>
      <c r="AW399" s="12" t="s">
        <v>38</v>
      </c>
      <c r="AX399" s="12" t="s">
        <v>25</v>
      </c>
      <c r="AY399" s="201" t="s">
        <v>182</v>
      </c>
    </row>
    <row r="400" spans="2:65" s="1" customFormat="1" ht="44.25" customHeight="1">
      <c r="B400" s="39"/>
      <c r="C400" s="179" t="s">
        <v>710</v>
      </c>
      <c r="D400" s="179" t="s">
        <v>183</v>
      </c>
      <c r="E400" s="180" t="s">
        <v>711</v>
      </c>
      <c r="F400" s="388" t="s">
        <v>712</v>
      </c>
      <c r="G400" s="388"/>
      <c r="H400" s="388"/>
      <c r="I400" s="388"/>
      <c r="J400" s="181" t="s">
        <v>186</v>
      </c>
      <c r="K400" s="182">
        <v>6.3</v>
      </c>
      <c r="L400" s="389">
        <v>0</v>
      </c>
      <c r="M400" s="390"/>
      <c r="N400" s="391">
        <f>ROUND(L400*K400,2)</f>
        <v>0</v>
      </c>
      <c r="O400" s="391"/>
      <c r="P400" s="391"/>
      <c r="Q400" s="391"/>
      <c r="R400" s="41"/>
      <c r="T400" s="183" t="s">
        <v>23</v>
      </c>
      <c r="U400" s="48" t="s">
        <v>46</v>
      </c>
      <c r="V400" s="40"/>
      <c r="W400" s="184">
        <f>V400*K400</f>
        <v>0</v>
      </c>
      <c r="X400" s="184">
        <v>4.9800000000000001E-3</v>
      </c>
      <c r="Y400" s="184">
        <f>X400*K400</f>
        <v>3.1373999999999999E-2</v>
      </c>
      <c r="Z400" s="184">
        <v>0</v>
      </c>
      <c r="AA400" s="185">
        <f>Z400*K400</f>
        <v>0</v>
      </c>
      <c r="AR400" s="22" t="s">
        <v>187</v>
      </c>
      <c r="AT400" s="22" t="s">
        <v>183</v>
      </c>
      <c r="AU400" s="22" t="s">
        <v>92</v>
      </c>
      <c r="AY400" s="22" t="s">
        <v>182</v>
      </c>
      <c r="BE400" s="122">
        <f>IF(U400="základní",N400,0)</f>
        <v>0</v>
      </c>
      <c r="BF400" s="122">
        <f>IF(U400="snížená",N400,0)</f>
        <v>0</v>
      </c>
      <c r="BG400" s="122">
        <f>IF(U400="zákl. přenesená",N400,0)</f>
        <v>0</v>
      </c>
      <c r="BH400" s="122">
        <f>IF(U400="sníž. přenesená",N400,0)</f>
        <v>0</v>
      </c>
      <c r="BI400" s="122">
        <f>IF(U400="nulová",N400,0)</f>
        <v>0</v>
      </c>
      <c r="BJ400" s="22" t="s">
        <v>25</v>
      </c>
      <c r="BK400" s="122">
        <f>ROUND(L400*K400,2)</f>
        <v>0</v>
      </c>
      <c r="BL400" s="22" t="s">
        <v>187</v>
      </c>
      <c r="BM400" s="22" t="s">
        <v>713</v>
      </c>
    </row>
    <row r="401" spans="2:65" s="11" customFormat="1" ht="22.5" customHeight="1">
      <c r="B401" s="186"/>
      <c r="C401" s="187"/>
      <c r="D401" s="187"/>
      <c r="E401" s="188" t="s">
        <v>23</v>
      </c>
      <c r="F401" s="392" t="s">
        <v>714</v>
      </c>
      <c r="G401" s="393"/>
      <c r="H401" s="393"/>
      <c r="I401" s="393"/>
      <c r="J401" s="187"/>
      <c r="K401" s="189" t="s">
        <v>23</v>
      </c>
      <c r="L401" s="187"/>
      <c r="M401" s="187"/>
      <c r="N401" s="187"/>
      <c r="O401" s="187"/>
      <c r="P401" s="187"/>
      <c r="Q401" s="187"/>
      <c r="R401" s="190"/>
      <c r="T401" s="191"/>
      <c r="U401" s="187"/>
      <c r="V401" s="187"/>
      <c r="W401" s="187"/>
      <c r="X401" s="187"/>
      <c r="Y401" s="187"/>
      <c r="Z401" s="187"/>
      <c r="AA401" s="192"/>
      <c r="AT401" s="193" t="s">
        <v>190</v>
      </c>
      <c r="AU401" s="193" t="s">
        <v>92</v>
      </c>
      <c r="AV401" s="11" t="s">
        <v>25</v>
      </c>
      <c r="AW401" s="11" t="s">
        <v>38</v>
      </c>
      <c r="AX401" s="11" t="s">
        <v>81</v>
      </c>
      <c r="AY401" s="193" t="s">
        <v>182</v>
      </c>
    </row>
    <row r="402" spans="2:65" s="12" customFormat="1" ht="22.5" customHeight="1">
      <c r="B402" s="194"/>
      <c r="C402" s="195"/>
      <c r="D402" s="195"/>
      <c r="E402" s="196" t="s">
        <v>23</v>
      </c>
      <c r="F402" s="399" t="s">
        <v>709</v>
      </c>
      <c r="G402" s="400"/>
      <c r="H402" s="400"/>
      <c r="I402" s="400"/>
      <c r="J402" s="195"/>
      <c r="K402" s="197">
        <v>6.3</v>
      </c>
      <c r="L402" s="195"/>
      <c r="M402" s="195"/>
      <c r="N402" s="195"/>
      <c r="O402" s="195"/>
      <c r="P402" s="195"/>
      <c r="Q402" s="195"/>
      <c r="R402" s="198"/>
      <c r="T402" s="199"/>
      <c r="U402" s="195"/>
      <c r="V402" s="195"/>
      <c r="W402" s="195"/>
      <c r="X402" s="195"/>
      <c r="Y402" s="195"/>
      <c r="Z402" s="195"/>
      <c r="AA402" s="200"/>
      <c r="AT402" s="201" t="s">
        <v>190</v>
      </c>
      <c r="AU402" s="201" t="s">
        <v>92</v>
      </c>
      <c r="AV402" s="12" t="s">
        <v>92</v>
      </c>
      <c r="AW402" s="12" t="s">
        <v>38</v>
      </c>
      <c r="AX402" s="12" t="s">
        <v>25</v>
      </c>
      <c r="AY402" s="201" t="s">
        <v>182</v>
      </c>
    </row>
    <row r="403" spans="2:65" s="1" customFormat="1" ht="31.5" customHeight="1">
      <c r="B403" s="39"/>
      <c r="C403" s="179" t="s">
        <v>715</v>
      </c>
      <c r="D403" s="179" t="s">
        <v>183</v>
      </c>
      <c r="E403" s="180" t="s">
        <v>716</v>
      </c>
      <c r="F403" s="388" t="s">
        <v>717</v>
      </c>
      <c r="G403" s="388"/>
      <c r="H403" s="388"/>
      <c r="I403" s="388"/>
      <c r="J403" s="181" t="s">
        <v>186</v>
      </c>
      <c r="K403" s="182">
        <v>6.3</v>
      </c>
      <c r="L403" s="389">
        <v>0</v>
      </c>
      <c r="M403" s="390"/>
      <c r="N403" s="391">
        <f>ROUND(L403*K403,2)</f>
        <v>0</v>
      </c>
      <c r="O403" s="391"/>
      <c r="P403" s="391"/>
      <c r="Q403" s="391"/>
      <c r="R403" s="41"/>
      <c r="T403" s="183" t="s">
        <v>23</v>
      </c>
      <c r="U403" s="48" t="s">
        <v>46</v>
      </c>
      <c r="V403" s="40"/>
      <c r="W403" s="184">
        <f>V403*K403</f>
        <v>0</v>
      </c>
      <c r="X403" s="184">
        <v>3.48E-3</v>
      </c>
      <c r="Y403" s="184">
        <f>X403*K403</f>
        <v>2.1923999999999999E-2</v>
      </c>
      <c r="Z403" s="184">
        <v>0</v>
      </c>
      <c r="AA403" s="185">
        <f>Z403*K403</f>
        <v>0</v>
      </c>
      <c r="AR403" s="22" t="s">
        <v>187</v>
      </c>
      <c r="AT403" s="22" t="s">
        <v>183</v>
      </c>
      <c r="AU403" s="22" t="s">
        <v>92</v>
      </c>
      <c r="AY403" s="22" t="s">
        <v>182</v>
      </c>
      <c r="BE403" s="122">
        <f>IF(U403="základní",N403,0)</f>
        <v>0</v>
      </c>
      <c r="BF403" s="122">
        <f>IF(U403="snížená",N403,0)</f>
        <v>0</v>
      </c>
      <c r="BG403" s="122">
        <f>IF(U403="zákl. přenesená",N403,0)</f>
        <v>0</v>
      </c>
      <c r="BH403" s="122">
        <f>IF(U403="sníž. přenesená",N403,0)</f>
        <v>0</v>
      </c>
      <c r="BI403" s="122">
        <f>IF(U403="nulová",N403,0)</f>
        <v>0</v>
      </c>
      <c r="BJ403" s="22" t="s">
        <v>25</v>
      </c>
      <c r="BK403" s="122">
        <f>ROUND(L403*K403,2)</f>
        <v>0</v>
      </c>
      <c r="BL403" s="22" t="s">
        <v>187</v>
      </c>
      <c r="BM403" s="22" t="s">
        <v>718</v>
      </c>
    </row>
    <row r="404" spans="2:65" s="1" customFormat="1" ht="31.5" customHeight="1">
      <c r="B404" s="39"/>
      <c r="C404" s="179" t="s">
        <v>719</v>
      </c>
      <c r="D404" s="179" t="s">
        <v>183</v>
      </c>
      <c r="E404" s="180" t="s">
        <v>720</v>
      </c>
      <c r="F404" s="388" t="s">
        <v>721</v>
      </c>
      <c r="G404" s="388"/>
      <c r="H404" s="388"/>
      <c r="I404" s="388"/>
      <c r="J404" s="181" t="s">
        <v>186</v>
      </c>
      <c r="K404" s="182">
        <v>83.185000000000002</v>
      </c>
      <c r="L404" s="389">
        <v>0</v>
      </c>
      <c r="M404" s="390"/>
      <c r="N404" s="391">
        <f>ROUND(L404*K404,2)</f>
        <v>0</v>
      </c>
      <c r="O404" s="391"/>
      <c r="P404" s="391"/>
      <c r="Q404" s="391"/>
      <c r="R404" s="41"/>
      <c r="T404" s="183" t="s">
        <v>23</v>
      </c>
      <c r="U404" s="48" t="s">
        <v>46</v>
      </c>
      <c r="V404" s="40"/>
      <c r="W404" s="184">
        <f>V404*K404</f>
        <v>0</v>
      </c>
      <c r="X404" s="184">
        <v>0</v>
      </c>
      <c r="Y404" s="184">
        <f>X404*K404</f>
        <v>0</v>
      </c>
      <c r="Z404" s="184">
        <v>0</v>
      </c>
      <c r="AA404" s="185">
        <f>Z404*K404</f>
        <v>0</v>
      </c>
      <c r="AR404" s="22" t="s">
        <v>187</v>
      </c>
      <c r="AT404" s="22" t="s">
        <v>183</v>
      </c>
      <c r="AU404" s="22" t="s">
        <v>92</v>
      </c>
      <c r="AY404" s="22" t="s">
        <v>182</v>
      </c>
      <c r="BE404" s="122">
        <f>IF(U404="základní",N404,0)</f>
        <v>0</v>
      </c>
      <c r="BF404" s="122">
        <f>IF(U404="snížená",N404,0)</f>
        <v>0</v>
      </c>
      <c r="BG404" s="122">
        <f>IF(U404="zákl. přenesená",N404,0)</f>
        <v>0</v>
      </c>
      <c r="BH404" s="122">
        <f>IF(U404="sníž. přenesená",N404,0)</f>
        <v>0</v>
      </c>
      <c r="BI404" s="122">
        <f>IF(U404="nulová",N404,0)</f>
        <v>0</v>
      </c>
      <c r="BJ404" s="22" t="s">
        <v>25</v>
      </c>
      <c r="BK404" s="122">
        <f>ROUND(L404*K404,2)</f>
        <v>0</v>
      </c>
      <c r="BL404" s="22" t="s">
        <v>187</v>
      </c>
      <c r="BM404" s="22" t="s">
        <v>722</v>
      </c>
    </row>
    <row r="405" spans="2:65" s="11" customFormat="1" ht="22.5" customHeight="1">
      <c r="B405" s="186"/>
      <c r="C405" s="187"/>
      <c r="D405" s="187"/>
      <c r="E405" s="188" t="s">
        <v>23</v>
      </c>
      <c r="F405" s="392" t="s">
        <v>723</v>
      </c>
      <c r="G405" s="393"/>
      <c r="H405" s="393"/>
      <c r="I405" s="393"/>
      <c r="J405" s="187"/>
      <c r="K405" s="189" t="s">
        <v>23</v>
      </c>
      <c r="L405" s="187"/>
      <c r="M405" s="187"/>
      <c r="N405" s="187"/>
      <c r="O405" s="187"/>
      <c r="P405" s="187"/>
      <c r="Q405" s="187"/>
      <c r="R405" s="190"/>
      <c r="T405" s="191"/>
      <c r="U405" s="187"/>
      <c r="V405" s="187"/>
      <c r="W405" s="187"/>
      <c r="X405" s="187"/>
      <c r="Y405" s="187"/>
      <c r="Z405" s="187"/>
      <c r="AA405" s="192"/>
      <c r="AT405" s="193" t="s">
        <v>190</v>
      </c>
      <c r="AU405" s="193" t="s">
        <v>92</v>
      </c>
      <c r="AV405" s="11" t="s">
        <v>25</v>
      </c>
      <c r="AW405" s="11" t="s">
        <v>38</v>
      </c>
      <c r="AX405" s="11" t="s">
        <v>81</v>
      </c>
      <c r="AY405" s="193" t="s">
        <v>182</v>
      </c>
    </row>
    <row r="406" spans="2:65" s="12" customFormat="1" ht="22.5" customHeight="1">
      <c r="B406" s="194"/>
      <c r="C406" s="195"/>
      <c r="D406" s="195"/>
      <c r="E406" s="196" t="s">
        <v>23</v>
      </c>
      <c r="F406" s="399" t="s">
        <v>724</v>
      </c>
      <c r="G406" s="400"/>
      <c r="H406" s="400"/>
      <c r="I406" s="400"/>
      <c r="J406" s="195"/>
      <c r="K406" s="197">
        <v>83.185000000000002</v>
      </c>
      <c r="L406" s="195"/>
      <c r="M406" s="195"/>
      <c r="N406" s="195"/>
      <c r="O406" s="195"/>
      <c r="P406" s="195"/>
      <c r="Q406" s="195"/>
      <c r="R406" s="198"/>
      <c r="T406" s="199"/>
      <c r="U406" s="195"/>
      <c r="V406" s="195"/>
      <c r="W406" s="195"/>
      <c r="X406" s="195"/>
      <c r="Y406" s="195"/>
      <c r="Z406" s="195"/>
      <c r="AA406" s="200"/>
      <c r="AT406" s="201" t="s">
        <v>190</v>
      </c>
      <c r="AU406" s="201" t="s">
        <v>92</v>
      </c>
      <c r="AV406" s="12" t="s">
        <v>92</v>
      </c>
      <c r="AW406" s="12" t="s">
        <v>38</v>
      </c>
      <c r="AX406" s="12" t="s">
        <v>25</v>
      </c>
      <c r="AY406" s="201" t="s">
        <v>182</v>
      </c>
    </row>
    <row r="407" spans="2:65" s="1" customFormat="1" ht="31.5" customHeight="1">
      <c r="B407" s="39"/>
      <c r="C407" s="179" t="s">
        <v>725</v>
      </c>
      <c r="D407" s="179" t="s">
        <v>183</v>
      </c>
      <c r="E407" s="180" t="s">
        <v>726</v>
      </c>
      <c r="F407" s="388" t="s">
        <v>727</v>
      </c>
      <c r="G407" s="388"/>
      <c r="H407" s="388"/>
      <c r="I407" s="388"/>
      <c r="J407" s="181" t="s">
        <v>186</v>
      </c>
      <c r="K407" s="182">
        <v>25</v>
      </c>
      <c r="L407" s="389">
        <v>0</v>
      </c>
      <c r="M407" s="390"/>
      <c r="N407" s="391">
        <f>ROUND(L407*K407,2)</f>
        <v>0</v>
      </c>
      <c r="O407" s="391"/>
      <c r="P407" s="391"/>
      <c r="Q407" s="391"/>
      <c r="R407" s="41"/>
      <c r="T407" s="183" t="s">
        <v>23</v>
      </c>
      <c r="U407" s="48" t="s">
        <v>46</v>
      </c>
      <c r="V407" s="40"/>
      <c r="W407" s="184">
        <f>V407*K407</f>
        <v>0</v>
      </c>
      <c r="X407" s="184">
        <v>1.2E-4</v>
      </c>
      <c r="Y407" s="184">
        <f>X407*K407</f>
        <v>3.0000000000000001E-3</v>
      </c>
      <c r="Z407" s="184">
        <v>0</v>
      </c>
      <c r="AA407" s="185">
        <f>Z407*K407</f>
        <v>0</v>
      </c>
      <c r="AR407" s="22" t="s">
        <v>187</v>
      </c>
      <c r="AT407" s="22" t="s">
        <v>183</v>
      </c>
      <c r="AU407" s="22" t="s">
        <v>92</v>
      </c>
      <c r="AY407" s="22" t="s">
        <v>182</v>
      </c>
      <c r="BE407" s="122">
        <f>IF(U407="základní",N407,0)</f>
        <v>0</v>
      </c>
      <c r="BF407" s="122">
        <f>IF(U407="snížená",N407,0)</f>
        <v>0</v>
      </c>
      <c r="BG407" s="122">
        <f>IF(U407="zákl. přenesená",N407,0)</f>
        <v>0</v>
      </c>
      <c r="BH407" s="122">
        <f>IF(U407="sníž. přenesená",N407,0)</f>
        <v>0</v>
      </c>
      <c r="BI407" s="122">
        <f>IF(U407="nulová",N407,0)</f>
        <v>0</v>
      </c>
      <c r="BJ407" s="22" t="s">
        <v>25</v>
      </c>
      <c r="BK407" s="122">
        <f>ROUND(L407*K407,2)</f>
        <v>0</v>
      </c>
      <c r="BL407" s="22" t="s">
        <v>187</v>
      </c>
      <c r="BM407" s="22" t="s">
        <v>728</v>
      </c>
    </row>
    <row r="408" spans="2:65" s="12" customFormat="1" ht="22.5" customHeight="1">
      <c r="B408" s="194"/>
      <c r="C408" s="195"/>
      <c r="D408" s="195"/>
      <c r="E408" s="196" t="s">
        <v>23</v>
      </c>
      <c r="F408" s="405" t="s">
        <v>729</v>
      </c>
      <c r="G408" s="406"/>
      <c r="H408" s="406"/>
      <c r="I408" s="406"/>
      <c r="J408" s="195"/>
      <c r="K408" s="197">
        <v>25</v>
      </c>
      <c r="L408" s="195"/>
      <c r="M408" s="195"/>
      <c r="N408" s="195"/>
      <c r="O408" s="195"/>
      <c r="P408" s="195"/>
      <c r="Q408" s="195"/>
      <c r="R408" s="198"/>
      <c r="T408" s="199"/>
      <c r="U408" s="195"/>
      <c r="V408" s="195"/>
      <c r="W408" s="195"/>
      <c r="X408" s="195"/>
      <c r="Y408" s="195"/>
      <c r="Z408" s="195"/>
      <c r="AA408" s="200"/>
      <c r="AT408" s="201" t="s">
        <v>190</v>
      </c>
      <c r="AU408" s="201" t="s">
        <v>92</v>
      </c>
      <c r="AV408" s="12" t="s">
        <v>92</v>
      </c>
      <c r="AW408" s="12" t="s">
        <v>38</v>
      </c>
      <c r="AX408" s="12" t="s">
        <v>25</v>
      </c>
      <c r="AY408" s="201" t="s">
        <v>182</v>
      </c>
    </row>
    <row r="409" spans="2:65" s="1" customFormat="1" ht="31.5" customHeight="1">
      <c r="B409" s="39"/>
      <c r="C409" s="179" t="s">
        <v>730</v>
      </c>
      <c r="D409" s="179" t="s">
        <v>183</v>
      </c>
      <c r="E409" s="180" t="s">
        <v>731</v>
      </c>
      <c r="F409" s="388" t="s">
        <v>732</v>
      </c>
      <c r="G409" s="388"/>
      <c r="H409" s="388"/>
      <c r="I409" s="388"/>
      <c r="J409" s="181" t="s">
        <v>186</v>
      </c>
      <c r="K409" s="182">
        <v>57.865000000000002</v>
      </c>
      <c r="L409" s="389">
        <v>0</v>
      </c>
      <c r="M409" s="390"/>
      <c r="N409" s="391">
        <f>ROUND(L409*K409,2)</f>
        <v>0</v>
      </c>
      <c r="O409" s="391"/>
      <c r="P409" s="391"/>
      <c r="Q409" s="391"/>
      <c r="R409" s="41"/>
      <c r="T409" s="183" t="s">
        <v>23</v>
      </c>
      <c r="U409" s="48" t="s">
        <v>46</v>
      </c>
      <c r="V409" s="40"/>
      <c r="W409" s="184">
        <f>V409*K409</f>
        <v>0</v>
      </c>
      <c r="X409" s="184">
        <v>1.2E-4</v>
      </c>
      <c r="Y409" s="184">
        <f>X409*K409</f>
        <v>6.9438000000000008E-3</v>
      </c>
      <c r="Z409" s="184">
        <v>0</v>
      </c>
      <c r="AA409" s="185">
        <f>Z409*K409</f>
        <v>0</v>
      </c>
      <c r="AR409" s="22" t="s">
        <v>187</v>
      </c>
      <c r="AT409" s="22" t="s">
        <v>183</v>
      </c>
      <c r="AU409" s="22" t="s">
        <v>92</v>
      </c>
      <c r="AY409" s="22" t="s">
        <v>182</v>
      </c>
      <c r="BE409" s="122">
        <f>IF(U409="základní",N409,0)</f>
        <v>0</v>
      </c>
      <c r="BF409" s="122">
        <f>IF(U409="snížená",N409,0)</f>
        <v>0</v>
      </c>
      <c r="BG409" s="122">
        <f>IF(U409="zákl. přenesená",N409,0)</f>
        <v>0</v>
      </c>
      <c r="BH409" s="122">
        <f>IF(U409="sníž. přenesená",N409,0)</f>
        <v>0</v>
      </c>
      <c r="BI409" s="122">
        <f>IF(U409="nulová",N409,0)</f>
        <v>0</v>
      </c>
      <c r="BJ409" s="22" t="s">
        <v>25</v>
      </c>
      <c r="BK409" s="122">
        <f>ROUND(L409*K409,2)</f>
        <v>0</v>
      </c>
      <c r="BL409" s="22" t="s">
        <v>187</v>
      </c>
      <c r="BM409" s="22" t="s">
        <v>733</v>
      </c>
    </row>
    <row r="410" spans="2:65" s="11" customFormat="1" ht="22.5" customHeight="1">
      <c r="B410" s="186"/>
      <c r="C410" s="187"/>
      <c r="D410" s="187"/>
      <c r="E410" s="188" t="s">
        <v>23</v>
      </c>
      <c r="F410" s="392" t="s">
        <v>205</v>
      </c>
      <c r="G410" s="393"/>
      <c r="H410" s="393"/>
      <c r="I410" s="393"/>
      <c r="J410" s="187"/>
      <c r="K410" s="189" t="s">
        <v>23</v>
      </c>
      <c r="L410" s="187"/>
      <c r="M410" s="187"/>
      <c r="N410" s="187"/>
      <c r="O410" s="187"/>
      <c r="P410" s="187"/>
      <c r="Q410" s="187"/>
      <c r="R410" s="190"/>
      <c r="T410" s="191"/>
      <c r="U410" s="187"/>
      <c r="V410" s="187"/>
      <c r="W410" s="187"/>
      <c r="X410" s="187"/>
      <c r="Y410" s="187"/>
      <c r="Z410" s="187"/>
      <c r="AA410" s="192"/>
      <c r="AT410" s="193" t="s">
        <v>190</v>
      </c>
      <c r="AU410" s="193" t="s">
        <v>92</v>
      </c>
      <c r="AV410" s="11" t="s">
        <v>25</v>
      </c>
      <c r="AW410" s="11" t="s">
        <v>38</v>
      </c>
      <c r="AX410" s="11" t="s">
        <v>81</v>
      </c>
      <c r="AY410" s="193" t="s">
        <v>182</v>
      </c>
    </row>
    <row r="411" spans="2:65" s="12" customFormat="1" ht="22.5" customHeight="1">
      <c r="B411" s="194"/>
      <c r="C411" s="195"/>
      <c r="D411" s="195"/>
      <c r="E411" s="196" t="s">
        <v>23</v>
      </c>
      <c r="F411" s="399" t="s">
        <v>242</v>
      </c>
      <c r="G411" s="400"/>
      <c r="H411" s="400"/>
      <c r="I411" s="400"/>
      <c r="J411" s="195"/>
      <c r="K411" s="197">
        <v>41.698</v>
      </c>
      <c r="L411" s="195"/>
      <c r="M411" s="195"/>
      <c r="N411" s="195"/>
      <c r="O411" s="195"/>
      <c r="P411" s="195"/>
      <c r="Q411" s="195"/>
      <c r="R411" s="198"/>
      <c r="T411" s="199"/>
      <c r="U411" s="195"/>
      <c r="V411" s="195"/>
      <c r="W411" s="195"/>
      <c r="X411" s="195"/>
      <c r="Y411" s="195"/>
      <c r="Z411" s="195"/>
      <c r="AA411" s="200"/>
      <c r="AT411" s="201" t="s">
        <v>190</v>
      </c>
      <c r="AU411" s="201" t="s">
        <v>92</v>
      </c>
      <c r="AV411" s="12" t="s">
        <v>92</v>
      </c>
      <c r="AW411" s="12" t="s">
        <v>38</v>
      </c>
      <c r="AX411" s="12" t="s">
        <v>81</v>
      </c>
      <c r="AY411" s="201" t="s">
        <v>182</v>
      </c>
    </row>
    <row r="412" spans="2:65" s="11" customFormat="1" ht="22.5" customHeight="1">
      <c r="B412" s="186"/>
      <c r="C412" s="187"/>
      <c r="D412" s="187"/>
      <c r="E412" s="188" t="s">
        <v>23</v>
      </c>
      <c r="F412" s="403" t="s">
        <v>207</v>
      </c>
      <c r="G412" s="404"/>
      <c r="H412" s="404"/>
      <c r="I412" s="404"/>
      <c r="J412" s="187"/>
      <c r="K412" s="189" t="s">
        <v>23</v>
      </c>
      <c r="L412" s="187"/>
      <c r="M412" s="187"/>
      <c r="N412" s="187"/>
      <c r="O412" s="187"/>
      <c r="P412" s="187"/>
      <c r="Q412" s="187"/>
      <c r="R412" s="190"/>
      <c r="T412" s="191"/>
      <c r="U412" s="187"/>
      <c r="V412" s="187"/>
      <c r="W412" s="187"/>
      <c r="X412" s="187"/>
      <c r="Y412" s="187"/>
      <c r="Z412" s="187"/>
      <c r="AA412" s="192"/>
      <c r="AT412" s="193" t="s">
        <v>190</v>
      </c>
      <c r="AU412" s="193" t="s">
        <v>92</v>
      </c>
      <c r="AV412" s="11" t="s">
        <v>25</v>
      </c>
      <c r="AW412" s="11" t="s">
        <v>38</v>
      </c>
      <c r="AX412" s="11" t="s">
        <v>81</v>
      </c>
      <c r="AY412" s="193" t="s">
        <v>182</v>
      </c>
    </row>
    <row r="413" spans="2:65" s="12" customFormat="1" ht="22.5" customHeight="1">
      <c r="B413" s="194"/>
      <c r="C413" s="195"/>
      <c r="D413" s="195"/>
      <c r="E413" s="196" t="s">
        <v>23</v>
      </c>
      <c r="F413" s="399" t="s">
        <v>236</v>
      </c>
      <c r="G413" s="400"/>
      <c r="H413" s="400"/>
      <c r="I413" s="400"/>
      <c r="J413" s="195"/>
      <c r="K413" s="197">
        <v>4.8639999999999999</v>
      </c>
      <c r="L413" s="195"/>
      <c r="M413" s="195"/>
      <c r="N413" s="195"/>
      <c r="O413" s="195"/>
      <c r="P413" s="195"/>
      <c r="Q413" s="195"/>
      <c r="R413" s="198"/>
      <c r="T413" s="199"/>
      <c r="U413" s="195"/>
      <c r="V413" s="195"/>
      <c r="W413" s="195"/>
      <c r="X413" s="195"/>
      <c r="Y413" s="195"/>
      <c r="Z413" s="195"/>
      <c r="AA413" s="200"/>
      <c r="AT413" s="201" t="s">
        <v>190</v>
      </c>
      <c r="AU413" s="201" t="s">
        <v>92</v>
      </c>
      <c r="AV413" s="12" t="s">
        <v>92</v>
      </c>
      <c r="AW413" s="12" t="s">
        <v>38</v>
      </c>
      <c r="AX413" s="12" t="s">
        <v>81</v>
      </c>
      <c r="AY413" s="201" t="s">
        <v>182</v>
      </c>
    </row>
    <row r="414" spans="2:65" s="11" customFormat="1" ht="22.5" customHeight="1">
      <c r="B414" s="186"/>
      <c r="C414" s="187"/>
      <c r="D414" s="187"/>
      <c r="E414" s="188" t="s">
        <v>23</v>
      </c>
      <c r="F414" s="403" t="s">
        <v>209</v>
      </c>
      <c r="G414" s="404"/>
      <c r="H414" s="404"/>
      <c r="I414" s="404"/>
      <c r="J414" s="187"/>
      <c r="K414" s="189" t="s">
        <v>23</v>
      </c>
      <c r="L414" s="187"/>
      <c r="M414" s="187"/>
      <c r="N414" s="187"/>
      <c r="O414" s="187"/>
      <c r="P414" s="187"/>
      <c r="Q414" s="187"/>
      <c r="R414" s="190"/>
      <c r="T414" s="191"/>
      <c r="U414" s="187"/>
      <c r="V414" s="187"/>
      <c r="W414" s="187"/>
      <c r="X414" s="187"/>
      <c r="Y414" s="187"/>
      <c r="Z414" s="187"/>
      <c r="AA414" s="192"/>
      <c r="AT414" s="193" t="s">
        <v>190</v>
      </c>
      <c r="AU414" s="193" t="s">
        <v>92</v>
      </c>
      <c r="AV414" s="11" t="s">
        <v>25</v>
      </c>
      <c r="AW414" s="11" t="s">
        <v>38</v>
      </c>
      <c r="AX414" s="11" t="s">
        <v>81</v>
      </c>
      <c r="AY414" s="193" t="s">
        <v>182</v>
      </c>
    </row>
    <row r="415" spans="2:65" s="12" customFormat="1" ht="22.5" customHeight="1">
      <c r="B415" s="194"/>
      <c r="C415" s="195"/>
      <c r="D415" s="195"/>
      <c r="E415" s="196" t="s">
        <v>23</v>
      </c>
      <c r="F415" s="399" t="s">
        <v>243</v>
      </c>
      <c r="G415" s="400"/>
      <c r="H415" s="400"/>
      <c r="I415" s="400"/>
      <c r="J415" s="195"/>
      <c r="K415" s="197">
        <v>2.625</v>
      </c>
      <c r="L415" s="195"/>
      <c r="M415" s="195"/>
      <c r="N415" s="195"/>
      <c r="O415" s="195"/>
      <c r="P415" s="195"/>
      <c r="Q415" s="195"/>
      <c r="R415" s="198"/>
      <c r="T415" s="199"/>
      <c r="U415" s="195"/>
      <c r="V415" s="195"/>
      <c r="W415" s="195"/>
      <c r="X415" s="195"/>
      <c r="Y415" s="195"/>
      <c r="Z415" s="195"/>
      <c r="AA415" s="200"/>
      <c r="AT415" s="201" t="s">
        <v>190</v>
      </c>
      <c r="AU415" s="201" t="s">
        <v>92</v>
      </c>
      <c r="AV415" s="12" t="s">
        <v>92</v>
      </c>
      <c r="AW415" s="12" t="s">
        <v>38</v>
      </c>
      <c r="AX415" s="12" t="s">
        <v>81</v>
      </c>
      <c r="AY415" s="201" t="s">
        <v>182</v>
      </c>
    </row>
    <row r="416" spans="2:65" s="11" customFormat="1" ht="22.5" customHeight="1">
      <c r="B416" s="186"/>
      <c r="C416" s="187"/>
      <c r="D416" s="187"/>
      <c r="E416" s="188" t="s">
        <v>23</v>
      </c>
      <c r="F416" s="403" t="s">
        <v>211</v>
      </c>
      <c r="G416" s="404"/>
      <c r="H416" s="404"/>
      <c r="I416" s="404"/>
      <c r="J416" s="187"/>
      <c r="K416" s="189" t="s">
        <v>23</v>
      </c>
      <c r="L416" s="187"/>
      <c r="M416" s="187"/>
      <c r="N416" s="187"/>
      <c r="O416" s="187"/>
      <c r="P416" s="187"/>
      <c r="Q416" s="187"/>
      <c r="R416" s="190"/>
      <c r="T416" s="191"/>
      <c r="U416" s="187"/>
      <c r="V416" s="187"/>
      <c r="W416" s="187"/>
      <c r="X416" s="187"/>
      <c r="Y416" s="187"/>
      <c r="Z416" s="187"/>
      <c r="AA416" s="192"/>
      <c r="AT416" s="193" t="s">
        <v>190</v>
      </c>
      <c r="AU416" s="193" t="s">
        <v>92</v>
      </c>
      <c r="AV416" s="11" t="s">
        <v>25</v>
      </c>
      <c r="AW416" s="11" t="s">
        <v>38</v>
      </c>
      <c r="AX416" s="11" t="s">
        <v>81</v>
      </c>
      <c r="AY416" s="193" t="s">
        <v>182</v>
      </c>
    </row>
    <row r="417" spans="2:65" s="12" customFormat="1" ht="22.5" customHeight="1">
      <c r="B417" s="194"/>
      <c r="C417" s="195"/>
      <c r="D417" s="195"/>
      <c r="E417" s="196" t="s">
        <v>23</v>
      </c>
      <c r="F417" s="399" t="s">
        <v>244</v>
      </c>
      <c r="G417" s="400"/>
      <c r="H417" s="400"/>
      <c r="I417" s="400"/>
      <c r="J417" s="195"/>
      <c r="K417" s="197">
        <v>2.92</v>
      </c>
      <c r="L417" s="195"/>
      <c r="M417" s="195"/>
      <c r="N417" s="195"/>
      <c r="O417" s="195"/>
      <c r="P417" s="195"/>
      <c r="Q417" s="195"/>
      <c r="R417" s="198"/>
      <c r="T417" s="199"/>
      <c r="U417" s="195"/>
      <c r="V417" s="195"/>
      <c r="W417" s="195"/>
      <c r="X417" s="195"/>
      <c r="Y417" s="195"/>
      <c r="Z417" s="195"/>
      <c r="AA417" s="200"/>
      <c r="AT417" s="201" t="s">
        <v>190</v>
      </c>
      <c r="AU417" s="201" t="s">
        <v>92</v>
      </c>
      <c r="AV417" s="12" t="s">
        <v>92</v>
      </c>
      <c r="AW417" s="12" t="s">
        <v>38</v>
      </c>
      <c r="AX417" s="12" t="s">
        <v>81</v>
      </c>
      <c r="AY417" s="201" t="s">
        <v>182</v>
      </c>
    </row>
    <row r="418" spans="2:65" s="11" customFormat="1" ht="22.5" customHeight="1">
      <c r="B418" s="186"/>
      <c r="C418" s="187"/>
      <c r="D418" s="187"/>
      <c r="E418" s="188" t="s">
        <v>23</v>
      </c>
      <c r="F418" s="403" t="s">
        <v>213</v>
      </c>
      <c r="G418" s="404"/>
      <c r="H418" s="404"/>
      <c r="I418" s="404"/>
      <c r="J418" s="187"/>
      <c r="K418" s="189" t="s">
        <v>23</v>
      </c>
      <c r="L418" s="187"/>
      <c r="M418" s="187"/>
      <c r="N418" s="187"/>
      <c r="O418" s="187"/>
      <c r="P418" s="187"/>
      <c r="Q418" s="187"/>
      <c r="R418" s="190"/>
      <c r="T418" s="191"/>
      <c r="U418" s="187"/>
      <c r="V418" s="187"/>
      <c r="W418" s="187"/>
      <c r="X418" s="187"/>
      <c r="Y418" s="187"/>
      <c r="Z418" s="187"/>
      <c r="AA418" s="192"/>
      <c r="AT418" s="193" t="s">
        <v>190</v>
      </c>
      <c r="AU418" s="193" t="s">
        <v>92</v>
      </c>
      <c r="AV418" s="11" t="s">
        <v>25</v>
      </c>
      <c r="AW418" s="11" t="s">
        <v>38</v>
      </c>
      <c r="AX418" s="11" t="s">
        <v>81</v>
      </c>
      <c r="AY418" s="193" t="s">
        <v>182</v>
      </c>
    </row>
    <row r="419" spans="2:65" s="12" customFormat="1" ht="22.5" customHeight="1">
      <c r="B419" s="194"/>
      <c r="C419" s="195"/>
      <c r="D419" s="195"/>
      <c r="E419" s="196" t="s">
        <v>23</v>
      </c>
      <c r="F419" s="399" t="s">
        <v>237</v>
      </c>
      <c r="G419" s="400"/>
      <c r="H419" s="400"/>
      <c r="I419" s="400"/>
      <c r="J419" s="195"/>
      <c r="K419" s="197">
        <v>0.76</v>
      </c>
      <c r="L419" s="195"/>
      <c r="M419" s="195"/>
      <c r="N419" s="195"/>
      <c r="O419" s="195"/>
      <c r="P419" s="195"/>
      <c r="Q419" s="195"/>
      <c r="R419" s="198"/>
      <c r="T419" s="199"/>
      <c r="U419" s="195"/>
      <c r="V419" s="195"/>
      <c r="W419" s="195"/>
      <c r="X419" s="195"/>
      <c r="Y419" s="195"/>
      <c r="Z419" s="195"/>
      <c r="AA419" s="200"/>
      <c r="AT419" s="201" t="s">
        <v>190</v>
      </c>
      <c r="AU419" s="201" t="s">
        <v>92</v>
      </c>
      <c r="AV419" s="12" t="s">
        <v>92</v>
      </c>
      <c r="AW419" s="12" t="s">
        <v>38</v>
      </c>
      <c r="AX419" s="12" t="s">
        <v>81</v>
      </c>
      <c r="AY419" s="201" t="s">
        <v>182</v>
      </c>
    </row>
    <row r="420" spans="2:65" s="14" customFormat="1" ht="22.5" customHeight="1">
      <c r="B420" s="214"/>
      <c r="C420" s="215"/>
      <c r="D420" s="215"/>
      <c r="E420" s="216" t="s">
        <v>23</v>
      </c>
      <c r="F420" s="418" t="s">
        <v>516</v>
      </c>
      <c r="G420" s="419"/>
      <c r="H420" s="419"/>
      <c r="I420" s="419"/>
      <c r="J420" s="215"/>
      <c r="K420" s="217">
        <v>52.866999999999997</v>
      </c>
      <c r="L420" s="215"/>
      <c r="M420" s="215"/>
      <c r="N420" s="215"/>
      <c r="O420" s="215"/>
      <c r="P420" s="215"/>
      <c r="Q420" s="215"/>
      <c r="R420" s="218"/>
      <c r="T420" s="219"/>
      <c r="U420" s="215"/>
      <c r="V420" s="215"/>
      <c r="W420" s="215"/>
      <c r="X420" s="215"/>
      <c r="Y420" s="215"/>
      <c r="Z420" s="215"/>
      <c r="AA420" s="220"/>
      <c r="AT420" s="221" t="s">
        <v>190</v>
      </c>
      <c r="AU420" s="221" t="s">
        <v>92</v>
      </c>
      <c r="AV420" s="14" t="s">
        <v>200</v>
      </c>
      <c r="AW420" s="14" t="s">
        <v>38</v>
      </c>
      <c r="AX420" s="14" t="s">
        <v>81</v>
      </c>
      <c r="AY420" s="221" t="s">
        <v>182</v>
      </c>
    </row>
    <row r="421" spans="2:65" s="12" customFormat="1" ht="22.5" customHeight="1">
      <c r="B421" s="194"/>
      <c r="C421" s="195"/>
      <c r="D421" s="195"/>
      <c r="E421" s="196" t="s">
        <v>23</v>
      </c>
      <c r="F421" s="399" t="s">
        <v>734</v>
      </c>
      <c r="G421" s="400"/>
      <c r="H421" s="400"/>
      <c r="I421" s="400"/>
      <c r="J421" s="195"/>
      <c r="K421" s="197">
        <v>4.9980000000000002</v>
      </c>
      <c r="L421" s="195"/>
      <c r="M421" s="195"/>
      <c r="N421" s="195"/>
      <c r="O421" s="195"/>
      <c r="P421" s="195"/>
      <c r="Q421" s="195"/>
      <c r="R421" s="198"/>
      <c r="T421" s="199"/>
      <c r="U421" s="195"/>
      <c r="V421" s="195"/>
      <c r="W421" s="195"/>
      <c r="X421" s="195"/>
      <c r="Y421" s="195"/>
      <c r="Z421" s="195"/>
      <c r="AA421" s="200"/>
      <c r="AT421" s="201" t="s">
        <v>190</v>
      </c>
      <c r="AU421" s="201" t="s">
        <v>92</v>
      </c>
      <c r="AV421" s="12" t="s">
        <v>92</v>
      </c>
      <c r="AW421" s="12" t="s">
        <v>38</v>
      </c>
      <c r="AX421" s="12" t="s">
        <v>81</v>
      </c>
      <c r="AY421" s="201" t="s">
        <v>182</v>
      </c>
    </row>
    <row r="422" spans="2:65" s="13" customFormat="1" ht="22.5" customHeight="1">
      <c r="B422" s="202"/>
      <c r="C422" s="203"/>
      <c r="D422" s="203"/>
      <c r="E422" s="204" t="s">
        <v>23</v>
      </c>
      <c r="F422" s="401" t="s">
        <v>193</v>
      </c>
      <c r="G422" s="402"/>
      <c r="H422" s="402"/>
      <c r="I422" s="402"/>
      <c r="J422" s="203"/>
      <c r="K422" s="205">
        <v>57.865000000000002</v>
      </c>
      <c r="L422" s="203"/>
      <c r="M422" s="203"/>
      <c r="N422" s="203"/>
      <c r="O422" s="203"/>
      <c r="P422" s="203"/>
      <c r="Q422" s="203"/>
      <c r="R422" s="206"/>
      <c r="T422" s="207"/>
      <c r="U422" s="203"/>
      <c r="V422" s="203"/>
      <c r="W422" s="203"/>
      <c r="X422" s="203"/>
      <c r="Y422" s="203"/>
      <c r="Z422" s="203"/>
      <c r="AA422" s="208"/>
      <c r="AT422" s="209" t="s">
        <v>190</v>
      </c>
      <c r="AU422" s="209" t="s">
        <v>92</v>
      </c>
      <c r="AV422" s="13" t="s">
        <v>187</v>
      </c>
      <c r="AW422" s="13" t="s">
        <v>38</v>
      </c>
      <c r="AX422" s="13" t="s">
        <v>25</v>
      </c>
      <c r="AY422" s="209" t="s">
        <v>182</v>
      </c>
    </row>
    <row r="423" spans="2:65" s="1" customFormat="1" ht="22.5" customHeight="1">
      <c r="B423" s="39"/>
      <c r="C423" s="179" t="s">
        <v>735</v>
      </c>
      <c r="D423" s="179" t="s">
        <v>183</v>
      </c>
      <c r="E423" s="180" t="s">
        <v>736</v>
      </c>
      <c r="F423" s="388" t="s">
        <v>737</v>
      </c>
      <c r="G423" s="388"/>
      <c r="H423" s="388"/>
      <c r="I423" s="388"/>
      <c r="J423" s="181" t="s">
        <v>186</v>
      </c>
      <c r="K423" s="182">
        <v>510</v>
      </c>
      <c r="L423" s="389">
        <v>0</v>
      </c>
      <c r="M423" s="390"/>
      <c r="N423" s="391">
        <f>ROUND(L423*K423,2)</f>
        <v>0</v>
      </c>
      <c r="O423" s="391"/>
      <c r="P423" s="391"/>
      <c r="Q423" s="391"/>
      <c r="R423" s="41"/>
      <c r="T423" s="183" t="s">
        <v>23</v>
      </c>
      <c r="U423" s="48" t="s">
        <v>46</v>
      </c>
      <c r="V423" s="40"/>
      <c r="W423" s="184">
        <f>V423*K423</f>
        <v>0</v>
      </c>
      <c r="X423" s="184">
        <v>0</v>
      </c>
      <c r="Y423" s="184">
        <f>X423*K423</f>
        <v>0</v>
      </c>
      <c r="Z423" s="184">
        <v>0</v>
      </c>
      <c r="AA423" s="185">
        <f>Z423*K423</f>
        <v>0</v>
      </c>
      <c r="AR423" s="22" t="s">
        <v>187</v>
      </c>
      <c r="AT423" s="22" t="s">
        <v>183</v>
      </c>
      <c r="AU423" s="22" t="s">
        <v>92</v>
      </c>
      <c r="AY423" s="22" t="s">
        <v>182</v>
      </c>
      <c r="BE423" s="122">
        <f>IF(U423="základní",N423,0)</f>
        <v>0</v>
      </c>
      <c r="BF423" s="122">
        <f>IF(U423="snížená",N423,0)</f>
        <v>0</v>
      </c>
      <c r="BG423" s="122">
        <f>IF(U423="zákl. přenesená",N423,0)</f>
        <v>0</v>
      </c>
      <c r="BH423" s="122">
        <f>IF(U423="sníž. přenesená",N423,0)</f>
        <v>0</v>
      </c>
      <c r="BI423" s="122">
        <f>IF(U423="nulová",N423,0)</f>
        <v>0</v>
      </c>
      <c r="BJ423" s="22" t="s">
        <v>25</v>
      </c>
      <c r="BK423" s="122">
        <f>ROUND(L423*K423,2)</f>
        <v>0</v>
      </c>
      <c r="BL423" s="22" t="s">
        <v>187</v>
      </c>
      <c r="BM423" s="22" t="s">
        <v>738</v>
      </c>
    </row>
    <row r="424" spans="2:65" s="12" customFormat="1" ht="31.5" customHeight="1">
      <c r="B424" s="194"/>
      <c r="C424" s="195"/>
      <c r="D424" s="195"/>
      <c r="E424" s="196" t="s">
        <v>23</v>
      </c>
      <c r="F424" s="405" t="s">
        <v>739</v>
      </c>
      <c r="G424" s="406"/>
      <c r="H424" s="406"/>
      <c r="I424" s="406"/>
      <c r="J424" s="195"/>
      <c r="K424" s="197">
        <v>510</v>
      </c>
      <c r="L424" s="195"/>
      <c r="M424" s="195"/>
      <c r="N424" s="195"/>
      <c r="O424" s="195"/>
      <c r="P424" s="195"/>
      <c r="Q424" s="195"/>
      <c r="R424" s="198"/>
      <c r="T424" s="199"/>
      <c r="U424" s="195"/>
      <c r="V424" s="195"/>
      <c r="W424" s="195"/>
      <c r="X424" s="195"/>
      <c r="Y424" s="195"/>
      <c r="Z424" s="195"/>
      <c r="AA424" s="200"/>
      <c r="AT424" s="201" t="s">
        <v>190</v>
      </c>
      <c r="AU424" s="201" t="s">
        <v>92</v>
      </c>
      <c r="AV424" s="12" t="s">
        <v>92</v>
      </c>
      <c r="AW424" s="12" t="s">
        <v>38</v>
      </c>
      <c r="AX424" s="12" t="s">
        <v>25</v>
      </c>
      <c r="AY424" s="201" t="s">
        <v>182</v>
      </c>
    </row>
    <row r="425" spans="2:65" s="1" customFormat="1" ht="31.5" customHeight="1">
      <c r="B425" s="39"/>
      <c r="C425" s="179" t="s">
        <v>740</v>
      </c>
      <c r="D425" s="179" t="s">
        <v>183</v>
      </c>
      <c r="E425" s="180" t="s">
        <v>741</v>
      </c>
      <c r="F425" s="388" t="s">
        <v>742</v>
      </c>
      <c r="G425" s="388"/>
      <c r="H425" s="388"/>
      <c r="I425" s="388"/>
      <c r="J425" s="181" t="s">
        <v>186</v>
      </c>
      <c r="K425" s="182">
        <v>507.54599999999999</v>
      </c>
      <c r="L425" s="389">
        <v>0</v>
      </c>
      <c r="M425" s="390"/>
      <c r="N425" s="391">
        <f>ROUND(L425*K425,2)</f>
        <v>0</v>
      </c>
      <c r="O425" s="391"/>
      <c r="P425" s="391"/>
      <c r="Q425" s="391"/>
      <c r="R425" s="41"/>
      <c r="T425" s="183" t="s">
        <v>23</v>
      </c>
      <c r="U425" s="48" t="s">
        <v>46</v>
      </c>
      <c r="V425" s="40"/>
      <c r="W425" s="184">
        <f>V425*K425</f>
        <v>0</v>
      </c>
      <c r="X425" s="184">
        <v>0</v>
      </c>
      <c r="Y425" s="184">
        <f>X425*K425</f>
        <v>0</v>
      </c>
      <c r="Z425" s="184">
        <v>0</v>
      </c>
      <c r="AA425" s="185">
        <f>Z425*K425</f>
        <v>0</v>
      </c>
      <c r="AR425" s="22" t="s">
        <v>187</v>
      </c>
      <c r="AT425" s="22" t="s">
        <v>183</v>
      </c>
      <c r="AU425" s="22" t="s">
        <v>92</v>
      </c>
      <c r="AY425" s="22" t="s">
        <v>182</v>
      </c>
      <c r="BE425" s="122">
        <f>IF(U425="základní",N425,0)</f>
        <v>0</v>
      </c>
      <c r="BF425" s="122">
        <f>IF(U425="snížená",N425,0)</f>
        <v>0</v>
      </c>
      <c r="BG425" s="122">
        <f>IF(U425="zákl. přenesená",N425,0)</f>
        <v>0</v>
      </c>
      <c r="BH425" s="122">
        <f>IF(U425="sníž. přenesená",N425,0)</f>
        <v>0</v>
      </c>
      <c r="BI425" s="122">
        <f>IF(U425="nulová",N425,0)</f>
        <v>0</v>
      </c>
      <c r="BJ425" s="22" t="s">
        <v>25</v>
      </c>
      <c r="BK425" s="122">
        <f>ROUND(L425*K425,2)</f>
        <v>0</v>
      </c>
      <c r="BL425" s="22" t="s">
        <v>187</v>
      </c>
      <c r="BM425" s="22" t="s">
        <v>743</v>
      </c>
    </row>
    <row r="426" spans="2:65" s="1" customFormat="1" ht="31.5" customHeight="1">
      <c r="B426" s="39"/>
      <c r="C426" s="179" t="s">
        <v>744</v>
      </c>
      <c r="D426" s="179" t="s">
        <v>183</v>
      </c>
      <c r="E426" s="180" t="s">
        <v>745</v>
      </c>
      <c r="F426" s="388" t="s">
        <v>746</v>
      </c>
      <c r="G426" s="388"/>
      <c r="H426" s="388"/>
      <c r="I426" s="388"/>
      <c r="J426" s="181" t="s">
        <v>186</v>
      </c>
      <c r="K426" s="182">
        <v>35</v>
      </c>
      <c r="L426" s="389">
        <v>0</v>
      </c>
      <c r="M426" s="390"/>
      <c r="N426" s="391">
        <f>ROUND(L426*K426,2)</f>
        <v>0</v>
      </c>
      <c r="O426" s="391"/>
      <c r="P426" s="391"/>
      <c r="Q426" s="391"/>
      <c r="R426" s="41"/>
      <c r="T426" s="183" t="s">
        <v>23</v>
      </c>
      <c r="U426" s="48" t="s">
        <v>46</v>
      </c>
      <c r="V426" s="40"/>
      <c r="W426" s="184">
        <f>V426*K426</f>
        <v>0</v>
      </c>
      <c r="X426" s="184">
        <v>0</v>
      </c>
      <c r="Y426" s="184">
        <f>X426*K426</f>
        <v>0</v>
      </c>
      <c r="Z426" s="184">
        <v>0</v>
      </c>
      <c r="AA426" s="185">
        <f>Z426*K426</f>
        <v>0</v>
      </c>
      <c r="AR426" s="22" t="s">
        <v>187</v>
      </c>
      <c r="AT426" s="22" t="s">
        <v>183</v>
      </c>
      <c r="AU426" s="22" t="s">
        <v>92</v>
      </c>
      <c r="AY426" s="22" t="s">
        <v>182</v>
      </c>
      <c r="BE426" s="122">
        <f>IF(U426="základní",N426,0)</f>
        <v>0</v>
      </c>
      <c r="BF426" s="122">
        <f>IF(U426="snížená",N426,0)</f>
        <v>0</v>
      </c>
      <c r="BG426" s="122">
        <f>IF(U426="zákl. přenesená",N426,0)</f>
        <v>0</v>
      </c>
      <c r="BH426" s="122">
        <f>IF(U426="sníž. přenesená",N426,0)</f>
        <v>0</v>
      </c>
      <c r="BI426" s="122">
        <f>IF(U426="nulová",N426,0)</f>
        <v>0</v>
      </c>
      <c r="BJ426" s="22" t="s">
        <v>25</v>
      </c>
      <c r="BK426" s="122">
        <f>ROUND(L426*K426,2)</f>
        <v>0</v>
      </c>
      <c r="BL426" s="22" t="s">
        <v>187</v>
      </c>
      <c r="BM426" s="22" t="s">
        <v>747</v>
      </c>
    </row>
    <row r="427" spans="2:65" s="12" customFormat="1" ht="22.5" customHeight="1">
      <c r="B427" s="194"/>
      <c r="C427" s="195"/>
      <c r="D427" s="195"/>
      <c r="E427" s="196" t="s">
        <v>23</v>
      </c>
      <c r="F427" s="405" t="s">
        <v>748</v>
      </c>
      <c r="G427" s="406"/>
      <c r="H427" s="406"/>
      <c r="I427" s="406"/>
      <c r="J427" s="195"/>
      <c r="K427" s="197">
        <v>35</v>
      </c>
      <c r="L427" s="195"/>
      <c r="M427" s="195"/>
      <c r="N427" s="195"/>
      <c r="O427" s="195"/>
      <c r="P427" s="195"/>
      <c r="Q427" s="195"/>
      <c r="R427" s="198"/>
      <c r="T427" s="199"/>
      <c r="U427" s="195"/>
      <c r="V427" s="195"/>
      <c r="W427" s="195"/>
      <c r="X427" s="195"/>
      <c r="Y427" s="195"/>
      <c r="Z427" s="195"/>
      <c r="AA427" s="200"/>
      <c r="AT427" s="201" t="s">
        <v>190</v>
      </c>
      <c r="AU427" s="201" t="s">
        <v>92</v>
      </c>
      <c r="AV427" s="12" t="s">
        <v>92</v>
      </c>
      <c r="AW427" s="12" t="s">
        <v>38</v>
      </c>
      <c r="AX427" s="12" t="s">
        <v>25</v>
      </c>
      <c r="AY427" s="201" t="s">
        <v>182</v>
      </c>
    </row>
    <row r="428" spans="2:65" s="1" customFormat="1" ht="31.5" customHeight="1">
      <c r="B428" s="39"/>
      <c r="C428" s="179" t="s">
        <v>749</v>
      </c>
      <c r="D428" s="179" t="s">
        <v>183</v>
      </c>
      <c r="E428" s="180" t="s">
        <v>750</v>
      </c>
      <c r="F428" s="388" t="s">
        <v>751</v>
      </c>
      <c r="G428" s="388"/>
      <c r="H428" s="388"/>
      <c r="I428" s="388"/>
      <c r="J428" s="181" t="s">
        <v>186</v>
      </c>
      <c r="K428" s="182">
        <v>29.504000000000001</v>
      </c>
      <c r="L428" s="389">
        <v>0</v>
      </c>
      <c r="M428" s="390"/>
      <c r="N428" s="391">
        <f>ROUND(L428*K428,2)</f>
        <v>0</v>
      </c>
      <c r="O428" s="391"/>
      <c r="P428" s="391"/>
      <c r="Q428" s="391"/>
      <c r="R428" s="41"/>
      <c r="T428" s="183" t="s">
        <v>23</v>
      </c>
      <c r="U428" s="48" t="s">
        <v>46</v>
      </c>
      <c r="V428" s="40"/>
      <c r="W428" s="184">
        <f>V428*K428</f>
        <v>0</v>
      </c>
      <c r="X428" s="184">
        <v>0.24101</v>
      </c>
      <c r="Y428" s="184">
        <f>X428*K428</f>
        <v>7.1107590400000005</v>
      </c>
      <c r="Z428" s="184">
        <v>0</v>
      </c>
      <c r="AA428" s="185">
        <f>Z428*K428</f>
        <v>0</v>
      </c>
      <c r="AR428" s="22" t="s">
        <v>187</v>
      </c>
      <c r="AT428" s="22" t="s">
        <v>183</v>
      </c>
      <c r="AU428" s="22" t="s">
        <v>92</v>
      </c>
      <c r="AY428" s="22" t="s">
        <v>182</v>
      </c>
      <c r="BE428" s="122">
        <f>IF(U428="základní",N428,0)</f>
        <v>0</v>
      </c>
      <c r="BF428" s="122">
        <f>IF(U428="snížená",N428,0)</f>
        <v>0</v>
      </c>
      <c r="BG428" s="122">
        <f>IF(U428="zákl. přenesená",N428,0)</f>
        <v>0</v>
      </c>
      <c r="BH428" s="122">
        <f>IF(U428="sníž. přenesená",N428,0)</f>
        <v>0</v>
      </c>
      <c r="BI428" s="122">
        <f>IF(U428="nulová",N428,0)</f>
        <v>0</v>
      </c>
      <c r="BJ428" s="22" t="s">
        <v>25</v>
      </c>
      <c r="BK428" s="122">
        <f>ROUND(L428*K428,2)</f>
        <v>0</v>
      </c>
      <c r="BL428" s="22" t="s">
        <v>187</v>
      </c>
      <c r="BM428" s="22" t="s">
        <v>752</v>
      </c>
    </row>
    <row r="429" spans="2:65" s="12" customFormat="1" ht="22.5" customHeight="1">
      <c r="B429" s="194"/>
      <c r="C429" s="195"/>
      <c r="D429" s="195"/>
      <c r="E429" s="196" t="s">
        <v>23</v>
      </c>
      <c r="F429" s="405" t="s">
        <v>753</v>
      </c>
      <c r="G429" s="406"/>
      <c r="H429" s="406"/>
      <c r="I429" s="406"/>
      <c r="J429" s="195"/>
      <c r="K429" s="197">
        <v>29.504000000000001</v>
      </c>
      <c r="L429" s="195"/>
      <c r="M429" s="195"/>
      <c r="N429" s="195"/>
      <c r="O429" s="195"/>
      <c r="P429" s="195"/>
      <c r="Q429" s="195"/>
      <c r="R429" s="198"/>
      <c r="T429" s="199"/>
      <c r="U429" s="195"/>
      <c r="V429" s="195"/>
      <c r="W429" s="195"/>
      <c r="X429" s="195"/>
      <c r="Y429" s="195"/>
      <c r="Z429" s="195"/>
      <c r="AA429" s="200"/>
      <c r="AT429" s="201" t="s">
        <v>190</v>
      </c>
      <c r="AU429" s="201" t="s">
        <v>92</v>
      </c>
      <c r="AV429" s="12" t="s">
        <v>92</v>
      </c>
      <c r="AW429" s="12" t="s">
        <v>38</v>
      </c>
      <c r="AX429" s="12" t="s">
        <v>25</v>
      </c>
      <c r="AY429" s="201" t="s">
        <v>182</v>
      </c>
    </row>
    <row r="430" spans="2:65" s="10" customFormat="1" ht="29.85" customHeight="1">
      <c r="B430" s="168"/>
      <c r="C430" s="169"/>
      <c r="D430" s="178" t="s">
        <v>151</v>
      </c>
      <c r="E430" s="178"/>
      <c r="F430" s="178"/>
      <c r="G430" s="178"/>
      <c r="H430" s="178"/>
      <c r="I430" s="178"/>
      <c r="J430" s="178"/>
      <c r="K430" s="178"/>
      <c r="L430" s="178"/>
      <c r="M430" s="178"/>
      <c r="N430" s="397">
        <f>BK430</f>
        <v>0</v>
      </c>
      <c r="O430" s="398"/>
      <c r="P430" s="398"/>
      <c r="Q430" s="398"/>
      <c r="R430" s="171"/>
      <c r="T430" s="172"/>
      <c r="U430" s="169"/>
      <c r="V430" s="169"/>
      <c r="W430" s="173">
        <f>SUM(W431:W502)</f>
        <v>0</v>
      </c>
      <c r="X430" s="169"/>
      <c r="Y430" s="173">
        <f>SUM(Y431:Y502)</f>
        <v>12.62167006</v>
      </c>
      <c r="Z430" s="169"/>
      <c r="AA430" s="174">
        <f>SUM(AA431:AA502)</f>
        <v>19.062179999999998</v>
      </c>
      <c r="AR430" s="175" t="s">
        <v>25</v>
      </c>
      <c r="AT430" s="176" t="s">
        <v>80</v>
      </c>
      <c r="AU430" s="176" t="s">
        <v>25</v>
      </c>
      <c r="AY430" s="175" t="s">
        <v>182</v>
      </c>
      <c r="BK430" s="177">
        <f>SUM(BK431:BK502)</f>
        <v>0</v>
      </c>
    </row>
    <row r="431" spans="2:65" s="1" customFormat="1" ht="31.5" customHeight="1">
      <c r="B431" s="39"/>
      <c r="C431" s="179" t="s">
        <v>754</v>
      </c>
      <c r="D431" s="179" t="s">
        <v>183</v>
      </c>
      <c r="E431" s="180" t="s">
        <v>755</v>
      </c>
      <c r="F431" s="388" t="s">
        <v>756</v>
      </c>
      <c r="G431" s="388"/>
      <c r="H431" s="388"/>
      <c r="I431" s="388"/>
      <c r="J431" s="181" t="s">
        <v>203</v>
      </c>
      <c r="K431" s="182">
        <v>75.760000000000005</v>
      </c>
      <c r="L431" s="389">
        <v>0</v>
      </c>
      <c r="M431" s="390"/>
      <c r="N431" s="391">
        <f>ROUND(L431*K431,2)</f>
        <v>0</v>
      </c>
      <c r="O431" s="391"/>
      <c r="P431" s="391"/>
      <c r="Q431" s="391"/>
      <c r="R431" s="41"/>
      <c r="T431" s="183" t="s">
        <v>23</v>
      </c>
      <c r="U431" s="48" t="s">
        <v>46</v>
      </c>
      <c r="V431" s="40"/>
      <c r="W431" s="184">
        <f>V431*K431</f>
        <v>0</v>
      </c>
      <c r="X431" s="184">
        <v>0.10095</v>
      </c>
      <c r="Y431" s="184">
        <f>X431*K431</f>
        <v>7.6479720000000002</v>
      </c>
      <c r="Z431" s="184">
        <v>0</v>
      </c>
      <c r="AA431" s="185">
        <f>Z431*K431</f>
        <v>0</v>
      </c>
      <c r="AR431" s="22" t="s">
        <v>187</v>
      </c>
      <c r="AT431" s="22" t="s">
        <v>183</v>
      </c>
      <c r="AU431" s="22" t="s">
        <v>92</v>
      </c>
      <c r="AY431" s="22" t="s">
        <v>182</v>
      </c>
      <c r="BE431" s="122">
        <f>IF(U431="základní",N431,0)</f>
        <v>0</v>
      </c>
      <c r="BF431" s="122">
        <f>IF(U431="snížená",N431,0)</f>
        <v>0</v>
      </c>
      <c r="BG431" s="122">
        <f>IF(U431="zákl. přenesená",N431,0)</f>
        <v>0</v>
      </c>
      <c r="BH431" s="122">
        <f>IF(U431="sníž. přenesená",N431,0)</f>
        <v>0</v>
      </c>
      <c r="BI431" s="122">
        <f>IF(U431="nulová",N431,0)</f>
        <v>0</v>
      </c>
      <c r="BJ431" s="22" t="s">
        <v>25</v>
      </c>
      <c r="BK431" s="122">
        <f>ROUND(L431*K431,2)</f>
        <v>0</v>
      </c>
      <c r="BL431" s="22" t="s">
        <v>187</v>
      </c>
      <c r="BM431" s="22" t="s">
        <v>757</v>
      </c>
    </row>
    <row r="432" spans="2:65" s="12" customFormat="1" ht="22.5" customHeight="1">
      <c r="B432" s="194"/>
      <c r="C432" s="195"/>
      <c r="D432" s="195"/>
      <c r="E432" s="196" t="s">
        <v>23</v>
      </c>
      <c r="F432" s="405" t="s">
        <v>758</v>
      </c>
      <c r="G432" s="406"/>
      <c r="H432" s="406"/>
      <c r="I432" s="406"/>
      <c r="J432" s="195"/>
      <c r="K432" s="197">
        <v>75.760000000000005</v>
      </c>
      <c r="L432" s="195"/>
      <c r="M432" s="195"/>
      <c r="N432" s="195"/>
      <c r="O432" s="195"/>
      <c r="P432" s="195"/>
      <c r="Q432" s="195"/>
      <c r="R432" s="198"/>
      <c r="T432" s="199"/>
      <c r="U432" s="195"/>
      <c r="V432" s="195"/>
      <c r="W432" s="195"/>
      <c r="X432" s="195"/>
      <c r="Y432" s="195"/>
      <c r="Z432" s="195"/>
      <c r="AA432" s="200"/>
      <c r="AT432" s="201" t="s">
        <v>190</v>
      </c>
      <c r="AU432" s="201" t="s">
        <v>92</v>
      </c>
      <c r="AV432" s="12" t="s">
        <v>92</v>
      </c>
      <c r="AW432" s="12" t="s">
        <v>38</v>
      </c>
      <c r="AX432" s="12" t="s">
        <v>25</v>
      </c>
      <c r="AY432" s="201" t="s">
        <v>182</v>
      </c>
    </row>
    <row r="433" spans="2:65" s="1" customFormat="1" ht="31.5" customHeight="1">
      <c r="B433" s="39"/>
      <c r="C433" s="210" t="s">
        <v>759</v>
      </c>
      <c r="D433" s="210" t="s">
        <v>301</v>
      </c>
      <c r="E433" s="211" t="s">
        <v>760</v>
      </c>
      <c r="F433" s="409" t="s">
        <v>761</v>
      </c>
      <c r="G433" s="409"/>
      <c r="H433" s="409"/>
      <c r="I433" s="409"/>
      <c r="J433" s="212" t="s">
        <v>291</v>
      </c>
      <c r="K433" s="213">
        <v>77.275000000000006</v>
      </c>
      <c r="L433" s="410">
        <v>0</v>
      </c>
      <c r="M433" s="411"/>
      <c r="N433" s="412">
        <f>ROUND(L433*K433,2)</f>
        <v>0</v>
      </c>
      <c r="O433" s="391"/>
      <c r="P433" s="391"/>
      <c r="Q433" s="391"/>
      <c r="R433" s="41"/>
      <c r="T433" s="183" t="s">
        <v>23</v>
      </c>
      <c r="U433" s="48" t="s">
        <v>46</v>
      </c>
      <c r="V433" s="40"/>
      <c r="W433" s="184">
        <f>V433*K433</f>
        <v>0</v>
      </c>
      <c r="X433" s="184">
        <v>2.4E-2</v>
      </c>
      <c r="Y433" s="184">
        <f>X433*K433</f>
        <v>1.8546000000000002</v>
      </c>
      <c r="Z433" s="184">
        <v>0</v>
      </c>
      <c r="AA433" s="185">
        <f>Z433*K433</f>
        <v>0</v>
      </c>
      <c r="AR433" s="22" t="s">
        <v>238</v>
      </c>
      <c r="AT433" s="22" t="s">
        <v>301</v>
      </c>
      <c r="AU433" s="22" t="s">
        <v>92</v>
      </c>
      <c r="AY433" s="22" t="s">
        <v>182</v>
      </c>
      <c r="BE433" s="122">
        <f>IF(U433="základní",N433,0)</f>
        <v>0</v>
      </c>
      <c r="BF433" s="122">
        <f>IF(U433="snížená",N433,0)</f>
        <v>0</v>
      </c>
      <c r="BG433" s="122">
        <f>IF(U433="zákl. přenesená",N433,0)</f>
        <v>0</v>
      </c>
      <c r="BH433" s="122">
        <f>IF(U433="sníž. přenesená",N433,0)</f>
        <v>0</v>
      </c>
      <c r="BI433" s="122">
        <f>IF(U433="nulová",N433,0)</f>
        <v>0</v>
      </c>
      <c r="BJ433" s="22" t="s">
        <v>25</v>
      </c>
      <c r="BK433" s="122">
        <f>ROUND(L433*K433,2)</f>
        <v>0</v>
      </c>
      <c r="BL433" s="22" t="s">
        <v>187</v>
      </c>
      <c r="BM433" s="22" t="s">
        <v>762</v>
      </c>
    </row>
    <row r="434" spans="2:65" s="1" customFormat="1" ht="31.5" customHeight="1">
      <c r="B434" s="39"/>
      <c r="C434" s="179" t="s">
        <v>763</v>
      </c>
      <c r="D434" s="179" t="s">
        <v>183</v>
      </c>
      <c r="E434" s="180" t="s">
        <v>764</v>
      </c>
      <c r="F434" s="388" t="s">
        <v>765</v>
      </c>
      <c r="G434" s="388"/>
      <c r="H434" s="388"/>
      <c r="I434" s="388"/>
      <c r="J434" s="181" t="s">
        <v>394</v>
      </c>
      <c r="K434" s="182">
        <v>1.159</v>
      </c>
      <c r="L434" s="389">
        <v>0</v>
      </c>
      <c r="M434" s="390"/>
      <c r="N434" s="391">
        <f>ROUND(L434*K434,2)</f>
        <v>0</v>
      </c>
      <c r="O434" s="391"/>
      <c r="P434" s="391"/>
      <c r="Q434" s="391"/>
      <c r="R434" s="41"/>
      <c r="T434" s="183" t="s">
        <v>23</v>
      </c>
      <c r="U434" s="48" t="s">
        <v>46</v>
      </c>
      <c r="V434" s="40"/>
      <c r="W434" s="184">
        <f>V434*K434</f>
        <v>0</v>
      </c>
      <c r="X434" s="184">
        <v>2.2563399999999998</v>
      </c>
      <c r="Y434" s="184">
        <f>X434*K434</f>
        <v>2.6150980599999998</v>
      </c>
      <c r="Z434" s="184">
        <v>0</v>
      </c>
      <c r="AA434" s="185">
        <f>Z434*K434</f>
        <v>0</v>
      </c>
      <c r="AR434" s="22" t="s">
        <v>187</v>
      </c>
      <c r="AT434" s="22" t="s">
        <v>183</v>
      </c>
      <c r="AU434" s="22" t="s">
        <v>92</v>
      </c>
      <c r="AY434" s="22" t="s">
        <v>182</v>
      </c>
      <c r="BE434" s="122">
        <f>IF(U434="základní",N434,0)</f>
        <v>0</v>
      </c>
      <c r="BF434" s="122">
        <f>IF(U434="snížená",N434,0)</f>
        <v>0</v>
      </c>
      <c r="BG434" s="122">
        <f>IF(U434="zákl. přenesená",N434,0)</f>
        <v>0</v>
      </c>
      <c r="BH434" s="122">
        <f>IF(U434="sníž. přenesená",N434,0)</f>
        <v>0</v>
      </c>
      <c r="BI434" s="122">
        <f>IF(U434="nulová",N434,0)</f>
        <v>0</v>
      </c>
      <c r="BJ434" s="22" t="s">
        <v>25</v>
      </c>
      <c r="BK434" s="122">
        <f>ROUND(L434*K434,2)</f>
        <v>0</v>
      </c>
      <c r="BL434" s="22" t="s">
        <v>187</v>
      </c>
      <c r="BM434" s="22" t="s">
        <v>766</v>
      </c>
    </row>
    <row r="435" spans="2:65" s="12" customFormat="1" ht="22.5" customHeight="1">
      <c r="B435" s="194"/>
      <c r="C435" s="195"/>
      <c r="D435" s="195"/>
      <c r="E435" s="196" t="s">
        <v>23</v>
      </c>
      <c r="F435" s="405" t="s">
        <v>767</v>
      </c>
      <c r="G435" s="406"/>
      <c r="H435" s="406"/>
      <c r="I435" s="406"/>
      <c r="J435" s="195"/>
      <c r="K435" s="197">
        <v>1.159</v>
      </c>
      <c r="L435" s="195"/>
      <c r="M435" s="195"/>
      <c r="N435" s="195"/>
      <c r="O435" s="195"/>
      <c r="P435" s="195"/>
      <c r="Q435" s="195"/>
      <c r="R435" s="198"/>
      <c r="T435" s="199"/>
      <c r="U435" s="195"/>
      <c r="V435" s="195"/>
      <c r="W435" s="195"/>
      <c r="X435" s="195"/>
      <c r="Y435" s="195"/>
      <c r="Z435" s="195"/>
      <c r="AA435" s="200"/>
      <c r="AT435" s="201" t="s">
        <v>190</v>
      </c>
      <c r="AU435" s="201" t="s">
        <v>92</v>
      </c>
      <c r="AV435" s="12" t="s">
        <v>92</v>
      </c>
      <c r="AW435" s="12" t="s">
        <v>38</v>
      </c>
      <c r="AX435" s="12" t="s">
        <v>25</v>
      </c>
      <c r="AY435" s="201" t="s">
        <v>182</v>
      </c>
    </row>
    <row r="436" spans="2:65" s="1" customFormat="1" ht="31.5" customHeight="1">
      <c r="B436" s="39"/>
      <c r="C436" s="179" t="s">
        <v>768</v>
      </c>
      <c r="D436" s="179" t="s">
        <v>183</v>
      </c>
      <c r="E436" s="180" t="s">
        <v>769</v>
      </c>
      <c r="F436" s="388" t="s">
        <v>770</v>
      </c>
      <c r="G436" s="388"/>
      <c r="H436" s="388"/>
      <c r="I436" s="388"/>
      <c r="J436" s="181" t="s">
        <v>186</v>
      </c>
      <c r="K436" s="182">
        <v>665.59699999999998</v>
      </c>
      <c r="L436" s="389">
        <v>0</v>
      </c>
      <c r="M436" s="390"/>
      <c r="N436" s="391">
        <f>ROUND(L436*K436,2)</f>
        <v>0</v>
      </c>
      <c r="O436" s="391"/>
      <c r="P436" s="391"/>
      <c r="Q436" s="391"/>
      <c r="R436" s="41"/>
      <c r="T436" s="183" t="s">
        <v>23</v>
      </c>
      <c r="U436" s="48" t="s">
        <v>46</v>
      </c>
      <c r="V436" s="40"/>
      <c r="W436" s="184">
        <f>V436*K436</f>
        <v>0</v>
      </c>
      <c r="X436" s="184">
        <v>0</v>
      </c>
      <c r="Y436" s="184">
        <f>X436*K436</f>
        <v>0</v>
      </c>
      <c r="Z436" s="184">
        <v>0</v>
      </c>
      <c r="AA436" s="185">
        <f>Z436*K436</f>
        <v>0</v>
      </c>
      <c r="AR436" s="22" t="s">
        <v>187</v>
      </c>
      <c r="AT436" s="22" t="s">
        <v>183</v>
      </c>
      <c r="AU436" s="22" t="s">
        <v>92</v>
      </c>
      <c r="AY436" s="22" t="s">
        <v>182</v>
      </c>
      <c r="BE436" s="122">
        <f>IF(U436="základní",N436,0)</f>
        <v>0</v>
      </c>
      <c r="BF436" s="122">
        <f>IF(U436="snížená",N436,0)</f>
        <v>0</v>
      </c>
      <c r="BG436" s="122">
        <f>IF(U436="zákl. přenesená",N436,0)</f>
        <v>0</v>
      </c>
      <c r="BH436" s="122">
        <f>IF(U436="sníž. přenesená",N436,0)</f>
        <v>0</v>
      </c>
      <c r="BI436" s="122">
        <f>IF(U436="nulová",N436,0)</f>
        <v>0</v>
      </c>
      <c r="BJ436" s="22" t="s">
        <v>25</v>
      </c>
      <c r="BK436" s="122">
        <f>ROUND(L436*K436,2)</f>
        <v>0</v>
      </c>
      <c r="BL436" s="22" t="s">
        <v>187</v>
      </c>
      <c r="BM436" s="22" t="s">
        <v>771</v>
      </c>
    </row>
    <row r="437" spans="2:65" s="11" customFormat="1" ht="22.5" customHeight="1">
      <c r="B437" s="186"/>
      <c r="C437" s="187"/>
      <c r="D437" s="187"/>
      <c r="E437" s="188" t="s">
        <v>23</v>
      </c>
      <c r="F437" s="392" t="s">
        <v>772</v>
      </c>
      <c r="G437" s="393"/>
      <c r="H437" s="393"/>
      <c r="I437" s="393"/>
      <c r="J437" s="187"/>
      <c r="K437" s="189" t="s">
        <v>23</v>
      </c>
      <c r="L437" s="187"/>
      <c r="M437" s="187"/>
      <c r="N437" s="187"/>
      <c r="O437" s="187"/>
      <c r="P437" s="187"/>
      <c r="Q437" s="187"/>
      <c r="R437" s="190"/>
      <c r="T437" s="191"/>
      <c r="U437" s="187"/>
      <c r="V437" s="187"/>
      <c r="W437" s="187"/>
      <c r="X437" s="187"/>
      <c r="Y437" s="187"/>
      <c r="Z437" s="187"/>
      <c r="AA437" s="192"/>
      <c r="AT437" s="193" t="s">
        <v>190</v>
      </c>
      <c r="AU437" s="193" t="s">
        <v>92</v>
      </c>
      <c r="AV437" s="11" t="s">
        <v>25</v>
      </c>
      <c r="AW437" s="11" t="s">
        <v>38</v>
      </c>
      <c r="AX437" s="11" t="s">
        <v>81</v>
      </c>
      <c r="AY437" s="193" t="s">
        <v>182</v>
      </c>
    </row>
    <row r="438" spans="2:65" s="12" customFormat="1" ht="22.5" customHeight="1">
      <c r="B438" s="194"/>
      <c r="C438" s="195"/>
      <c r="D438" s="195"/>
      <c r="E438" s="196" t="s">
        <v>23</v>
      </c>
      <c r="F438" s="399" t="s">
        <v>773</v>
      </c>
      <c r="G438" s="400"/>
      <c r="H438" s="400"/>
      <c r="I438" s="400"/>
      <c r="J438" s="195"/>
      <c r="K438" s="197">
        <v>99.762</v>
      </c>
      <c r="L438" s="195"/>
      <c r="M438" s="195"/>
      <c r="N438" s="195"/>
      <c r="O438" s="195"/>
      <c r="P438" s="195"/>
      <c r="Q438" s="195"/>
      <c r="R438" s="198"/>
      <c r="T438" s="199"/>
      <c r="U438" s="195"/>
      <c r="V438" s="195"/>
      <c r="W438" s="195"/>
      <c r="X438" s="195"/>
      <c r="Y438" s="195"/>
      <c r="Z438" s="195"/>
      <c r="AA438" s="200"/>
      <c r="AT438" s="201" t="s">
        <v>190</v>
      </c>
      <c r="AU438" s="201" t="s">
        <v>92</v>
      </c>
      <c r="AV438" s="12" t="s">
        <v>92</v>
      </c>
      <c r="AW438" s="12" t="s">
        <v>38</v>
      </c>
      <c r="AX438" s="12" t="s">
        <v>81</v>
      </c>
      <c r="AY438" s="201" t="s">
        <v>182</v>
      </c>
    </row>
    <row r="439" spans="2:65" s="12" customFormat="1" ht="22.5" customHeight="1">
      <c r="B439" s="194"/>
      <c r="C439" s="195"/>
      <c r="D439" s="195"/>
      <c r="E439" s="196" t="s">
        <v>23</v>
      </c>
      <c r="F439" s="399" t="s">
        <v>774</v>
      </c>
      <c r="G439" s="400"/>
      <c r="H439" s="400"/>
      <c r="I439" s="400"/>
      <c r="J439" s="195"/>
      <c r="K439" s="197">
        <v>24.783999999999999</v>
      </c>
      <c r="L439" s="195"/>
      <c r="M439" s="195"/>
      <c r="N439" s="195"/>
      <c r="O439" s="195"/>
      <c r="P439" s="195"/>
      <c r="Q439" s="195"/>
      <c r="R439" s="198"/>
      <c r="T439" s="199"/>
      <c r="U439" s="195"/>
      <c r="V439" s="195"/>
      <c r="W439" s="195"/>
      <c r="X439" s="195"/>
      <c r="Y439" s="195"/>
      <c r="Z439" s="195"/>
      <c r="AA439" s="200"/>
      <c r="AT439" s="201" t="s">
        <v>190</v>
      </c>
      <c r="AU439" s="201" t="s">
        <v>92</v>
      </c>
      <c r="AV439" s="12" t="s">
        <v>92</v>
      </c>
      <c r="AW439" s="12" t="s">
        <v>38</v>
      </c>
      <c r="AX439" s="12" t="s">
        <v>81</v>
      </c>
      <c r="AY439" s="201" t="s">
        <v>182</v>
      </c>
    </row>
    <row r="440" spans="2:65" s="12" customFormat="1" ht="22.5" customHeight="1">
      <c r="B440" s="194"/>
      <c r="C440" s="195"/>
      <c r="D440" s="195"/>
      <c r="E440" s="196" t="s">
        <v>23</v>
      </c>
      <c r="F440" s="399" t="s">
        <v>775</v>
      </c>
      <c r="G440" s="400"/>
      <c r="H440" s="400"/>
      <c r="I440" s="400"/>
      <c r="J440" s="195"/>
      <c r="K440" s="197">
        <v>40.951999999999998</v>
      </c>
      <c r="L440" s="195"/>
      <c r="M440" s="195"/>
      <c r="N440" s="195"/>
      <c r="O440" s="195"/>
      <c r="P440" s="195"/>
      <c r="Q440" s="195"/>
      <c r="R440" s="198"/>
      <c r="T440" s="199"/>
      <c r="U440" s="195"/>
      <c r="V440" s="195"/>
      <c r="W440" s="195"/>
      <c r="X440" s="195"/>
      <c r="Y440" s="195"/>
      <c r="Z440" s="195"/>
      <c r="AA440" s="200"/>
      <c r="AT440" s="201" t="s">
        <v>190</v>
      </c>
      <c r="AU440" s="201" t="s">
        <v>92</v>
      </c>
      <c r="AV440" s="12" t="s">
        <v>92</v>
      </c>
      <c r="AW440" s="12" t="s">
        <v>38</v>
      </c>
      <c r="AX440" s="12" t="s">
        <v>81</v>
      </c>
      <c r="AY440" s="201" t="s">
        <v>182</v>
      </c>
    </row>
    <row r="441" spans="2:65" s="11" customFormat="1" ht="22.5" customHeight="1">
      <c r="B441" s="186"/>
      <c r="C441" s="187"/>
      <c r="D441" s="187"/>
      <c r="E441" s="188" t="s">
        <v>23</v>
      </c>
      <c r="F441" s="403" t="s">
        <v>776</v>
      </c>
      <c r="G441" s="404"/>
      <c r="H441" s="404"/>
      <c r="I441" s="404"/>
      <c r="J441" s="187"/>
      <c r="K441" s="189" t="s">
        <v>23</v>
      </c>
      <c r="L441" s="187"/>
      <c r="M441" s="187"/>
      <c r="N441" s="187"/>
      <c r="O441" s="187"/>
      <c r="P441" s="187"/>
      <c r="Q441" s="187"/>
      <c r="R441" s="190"/>
      <c r="T441" s="191"/>
      <c r="U441" s="187"/>
      <c r="V441" s="187"/>
      <c r="W441" s="187"/>
      <c r="X441" s="187"/>
      <c r="Y441" s="187"/>
      <c r="Z441" s="187"/>
      <c r="AA441" s="192"/>
      <c r="AT441" s="193" t="s">
        <v>190</v>
      </c>
      <c r="AU441" s="193" t="s">
        <v>92</v>
      </c>
      <c r="AV441" s="11" t="s">
        <v>25</v>
      </c>
      <c r="AW441" s="11" t="s">
        <v>38</v>
      </c>
      <c r="AX441" s="11" t="s">
        <v>81</v>
      </c>
      <c r="AY441" s="193" t="s">
        <v>182</v>
      </c>
    </row>
    <row r="442" spans="2:65" s="12" customFormat="1" ht="22.5" customHeight="1">
      <c r="B442" s="194"/>
      <c r="C442" s="195"/>
      <c r="D442" s="195"/>
      <c r="E442" s="196" t="s">
        <v>23</v>
      </c>
      <c r="F442" s="399" t="s">
        <v>777</v>
      </c>
      <c r="G442" s="400"/>
      <c r="H442" s="400"/>
      <c r="I442" s="400"/>
      <c r="J442" s="195"/>
      <c r="K442" s="197">
        <v>141.15</v>
      </c>
      <c r="L442" s="195"/>
      <c r="M442" s="195"/>
      <c r="N442" s="195"/>
      <c r="O442" s="195"/>
      <c r="P442" s="195"/>
      <c r="Q442" s="195"/>
      <c r="R442" s="198"/>
      <c r="T442" s="199"/>
      <c r="U442" s="195"/>
      <c r="V442" s="195"/>
      <c r="W442" s="195"/>
      <c r="X442" s="195"/>
      <c r="Y442" s="195"/>
      <c r="Z442" s="195"/>
      <c r="AA442" s="200"/>
      <c r="AT442" s="201" t="s">
        <v>190</v>
      </c>
      <c r="AU442" s="201" t="s">
        <v>92</v>
      </c>
      <c r="AV442" s="12" t="s">
        <v>92</v>
      </c>
      <c r="AW442" s="12" t="s">
        <v>38</v>
      </c>
      <c r="AX442" s="12" t="s">
        <v>81</v>
      </c>
      <c r="AY442" s="201" t="s">
        <v>182</v>
      </c>
    </row>
    <row r="443" spans="2:65" s="11" customFormat="1" ht="22.5" customHeight="1">
      <c r="B443" s="186"/>
      <c r="C443" s="187"/>
      <c r="D443" s="187"/>
      <c r="E443" s="188" t="s">
        <v>23</v>
      </c>
      <c r="F443" s="403" t="s">
        <v>778</v>
      </c>
      <c r="G443" s="404"/>
      <c r="H443" s="404"/>
      <c r="I443" s="404"/>
      <c r="J443" s="187"/>
      <c r="K443" s="189" t="s">
        <v>23</v>
      </c>
      <c r="L443" s="187"/>
      <c r="M443" s="187"/>
      <c r="N443" s="187"/>
      <c r="O443" s="187"/>
      <c r="P443" s="187"/>
      <c r="Q443" s="187"/>
      <c r="R443" s="190"/>
      <c r="T443" s="191"/>
      <c r="U443" s="187"/>
      <c r="V443" s="187"/>
      <c r="W443" s="187"/>
      <c r="X443" s="187"/>
      <c r="Y443" s="187"/>
      <c r="Z443" s="187"/>
      <c r="AA443" s="192"/>
      <c r="AT443" s="193" t="s">
        <v>190</v>
      </c>
      <c r="AU443" s="193" t="s">
        <v>92</v>
      </c>
      <c r="AV443" s="11" t="s">
        <v>25</v>
      </c>
      <c r="AW443" s="11" t="s">
        <v>38</v>
      </c>
      <c r="AX443" s="11" t="s">
        <v>81</v>
      </c>
      <c r="AY443" s="193" t="s">
        <v>182</v>
      </c>
    </row>
    <row r="444" spans="2:65" s="12" customFormat="1" ht="22.5" customHeight="1">
      <c r="B444" s="194"/>
      <c r="C444" s="195"/>
      <c r="D444" s="195"/>
      <c r="E444" s="196" t="s">
        <v>23</v>
      </c>
      <c r="F444" s="399" t="s">
        <v>779</v>
      </c>
      <c r="G444" s="400"/>
      <c r="H444" s="400"/>
      <c r="I444" s="400"/>
      <c r="J444" s="195"/>
      <c r="K444" s="197">
        <v>159.97</v>
      </c>
      <c r="L444" s="195"/>
      <c r="M444" s="195"/>
      <c r="N444" s="195"/>
      <c r="O444" s="195"/>
      <c r="P444" s="195"/>
      <c r="Q444" s="195"/>
      <c r="R444" s="198"/>
      <c r="T444" s="199"/>
      <c r="U444" s="195"/>
      <c r="V444" s="195"/>
      <c r="W444" s="195"/>
      <c r="X444" s="195"/>
      <c r="Y444" s="195"/>
      <c r="Z444" s="195"/>
      <c r="AA444" s="200"/>
      <c r="AT444" s="201" t="s">
        <v>190</v>
      </c>
      <c r="AU444" s="201" t="s">
        <v>92</v>
      </c>
      <c r="AV444" s="12" t="s">
        <v>92</v>
      </c>
      <c r="AW444" s="12" t="s">
        <v>38</v>
      </c>
      <c r="AX444" s="12" t="s">
        <v>81</v>
      </c>
      <c r="AY444" s="201" t="s">
        <v>182</v>
      </c>
    </row>
    <row r="445" spans="2:65" s="12" customFormat="1" ht="22.5" customHeight="1">
      <c r="B445" s="194"/>
      <c r="C445" s="195"/>
      <c r="D445" s="195"/>
      <c r="E445" s="196" t="s">
        <v>23</v>
      </c>
      <c r="F445" s="399" t="s">
        <v>780</v>
      </c>
      <c r="G445" s="400"/>
      <c r="H445" s="400"/>
      <c r="I445" s="400"/>
      <c r="J445" s="195"/>
      <c r="K445" s="197">
        <v>12.488</v>
      </c>
      <c r="L445" s="195"/>
      <c r="M445" s="195"/>
      <c r="N445" s="195"/>
      <c r="O445" s="195"/>
      <c r="P445" s="195"/>
      <c r="Q445" s="195"/>
      <c r="R445" s="198"/>
      <c r="T445" s="199"/>
      <c r="U445" s="195"/>
      <c r="V445" s="195"/>
      <c r="W445" s="195"/>
      <c r="X445" s="195"/>
      <c r="Y445" s="195"/>
      <c r="Z445" s="195"/>
      <c r="AA445" s="200"/>
      <c r="AT445" s="201" t="s">
        <v>190</v>
      </c>
      <c r="AU445" s="201" t="s">
        <v>92</v>
      </c>
      <c r="AV445" s="12" t="s">
        <v>92</v>
      </c>
      <c r="AW445" s="12" t="s">
        <v>38</v>
      </c>
      <c r="AX445" s="12" t="s">
        <v>81</v>
      </c>
      <c r="AY445" s="201" t="s">
        <v>182</v>
      </c>
    </row>
    <row r="446" spans="2:65" s="11" customFormat="1" ht="22.5" customHeight="1">
      <c r="B446" s="186"/>
      <c r="C446" s="187"/>
      <c r="D446" s="187"/>
      <c r="E446" s="188" t="s">
        <v>23</v>
      </c>
      <c r="F446" s="403" t="s">
        <v>781</v>
      </c>
      <c r="G446" s="404"/>
      <c r="H446" s="404"/>
      <c r="I446" s="404"/>
      <c r="J446" s="187"/>
      <c r="K446" s="189" t="s">
        <v>23</v>
      </c>
      <c r="L446" s="187"/>
      <c r="M446" s="187"/>
      <c r="N446" s="187"/>
      <c r="O446" s="187"/>
      <c r="P446" s="187"/>
      <c r="Q446" s="187"/>
      <c r="R446" s="190"/>
      <c r="T446" s="191"/>
      <c r="U446" s="187"/>
      <c r="V446" s="187"/>
      <c r="W446" s="187"/>
      <c r="X446" s="187"/>
      <c r="Y446" s="187"/>
      <c r="Z446" s="187"/>
      <c r="AA446" s="192"/>
      <c r="AT446" s="193" t="s">
        <v>190</v>
      </c>
      <c r="AU446" s="193" t="s">
        <v>92</v>
      </c>
      <c r="AV446" s="11" t="s">
        <v>25</v>
      </c>
      <c r="AW446" s="11" t="s">
        <v>38</v>
      </c>
      <c r="AX446" s="11" t="s">
        <v>81</v>
      </c>
      <c r="AY446" s="193" t="s">
        <v>182</v>
      </c>
    </row>
    <row r="447" spans="2:65" s="12" customFormat="1" ht="22.5" customHeight="1">
      <c r="B447" s="194"/>
      <c r="C447" s="195"/>
      <c r="D447" s="195"/>
      <c r="E447" s="196" t="s">
        <v>23</v>
      </c>
      <c r="F447" s="399" t="s">
        <v>782</v>
      </c>
      <c r="G447" s="400"/>
      <c r="H447" s="400"/>
      <c r="I447" s="400"/>
      <c r="J447" s="195"/>
      <c r="K447" s="197">
        <v>141.726</v>
      </c>
      <c r="L447" s="195"/>
      <c r="M447" s="195"/>
      <c r="N447" s="195"/>
      <c r="O447" s="195"/>
      <c r="P447" s="195"/>
      <c r="Q447" s="195"/>
      <c r="R447" s="198"/>
      <c r="T447" s="199"/>
      <c r="U447" s="195"/>
      <c r="V447" s="195"/>
      <c r="W447" s="195"/>
      <c r="X447" s="195"/>
      <c r="Y447" s="195"/>
      <c r="Z447" s="195"/>
      <c r="AA447" s="200"/>
      <c r="AT447" s="201" t="s">
        <v>190</v>
      </c>
      <c r="AU447" s="201" t="s">
        <v>92</v>
      </c>
      <c r="AV447" s="12" t="s">
        <v>92</v>
      </c>
      <c r="AW447" s="12" t="s">
        <v>38</v>
      </c>
      <c r="AX447" s="12" t="s">
        <v>81</v>
      </c>
      <c r="AY447" s="201" t="s">
        <v>182</v>
      </c>
    </row>
    <row r="448" spans="2:65" s="12" customFormat="1" ht="22.5" customHeight="1">
      <c r="B448" s="194"/>
      <c r="C448" s="195"/>
      <c r="D448" s="195"/>
      <c r="E448" s="196" t="s">
        <v>23</v>
      </c>
      <c r="F448" s="399" t="s">
        <v>774</v>
      </c>
      <c r="G448" s="400"/>
      <c r="H448" s="400"/>
      <c r="I448" s="400"/>
      <c r="J448" s="195"/>
      <c r="K448" s="197">
        <v>24.783999999999999</v>
      </c>
      <c r="L448" s="195"/>
      <c r="M448" s="195"/>
      <c r="N448" s="195"/>
      <c r="O448" s="195"/>
      <c r="P448" s="195"/>
      <c r="Q448" s="195"/>
      <c r="R448" s="198"/>
      <c r="T448" s="199"/>
      <c r="U448" s="195"/>
      <c r="V448" s="195"/>
      <c r="W448" s="195"/>
      <c r="X448" s="195"/>
      <c r="Y448" s="195"/>
      <c r="Z448" s="195"/>
      <c r="AA448" s="200"/>
      <c r="AT448" s="201" t="s">
        <v>190</v>
      </c>
      <c r="AU448" s="201" t="s">
        <v>92</v>
      </c>
      <c r="AV448" s="12" t="s">
        <v>92</v>
      </c>
      <c r="AW448" s="12" t="s">
        <v>38</v>
      </c>
      <c r="AX448" s="12" t="s">
        <v>81</v>
      </c>
      <c r="AY448" s="201" t="s">
        <v>182</v>
      </c>
    </row>
    <row r="449" spans="2:65" s="12" customFormat="1" ht="22.5" customHeight="1">
      <c r="B449" s="194"/>
      <c r="C449" s="195"/>
      <c r="D449" s="195"/>
      <c r="E449" s="196" t="s">
        <v>23</v>
      </c>
      <c r="F449" s="399" t="s">
        <v>783</v>
      </c>
      <c r="G449" s="400"/>
      <c r="H449" s="400"/>
      <c r="I449" s="400"/>
      <c r="J449" s="195"/>
      <c r="K449" s="197">
        <v>19.981000000000002</v>
      </c>
      <c r="L449" s="195"/>
      <c r="M449" s="195"/>
      <c r="N449" s="195"/>
      <c r="O449" s="195"/>
      <c r="P449" s="195"/>
      <c r="Q449" s="195"/>
      <c r="R449" s="198"/>
      <c r="T449" s="199"/>
      <c r="U449" s="195"/>
      <c r="V449" s="195"/>
      <c r="W449" s="195"/>
      <c r="X449" s="195"/>
      <c r="Y449" s="195"/>
      <c r="Z449" s="195"/>
      <c r="AA449" s="200"/>
      <c r="AT449" s="201" t="s">
        <v>190</v>
      </c>
      <c r="AU449" s="201" t="s">
        <v>92</v>
      </c>
      <c r="AV449" s="12" t="s">
        <v>92</v>
      </c>
      <c r="AW449" s="12" t="s">
        <v>38</v>
      </c>
      <c r="AX449" s="12" t="s">
        <v>81</v>
      </c>
      <c r="AY449" s="201" t="s">
        <v>182</v>
      </c>
    </row>
    <row r="450" spans="2:65" s="13" customFormat="1" ht="22.5" customHeight="1">
      <c r="B450" s="202"/>
      <c r="C450" s="203"/>
      <c r="D450" s="203"/>
      <c r="E450" s="204" t="s">
        <v>23</v>
      </c>
      <c r="F450" s="401" t="s">
        <v>193</v>
      </c>
      <c r="G450" s="402"/>
      <c r="H450" s="402"/>
      <c r="I450" s="402"/>
      <c r="J450" s="203"/>
      <c r="K450" s="205">
        <v>665.59699999999998</v>
      </c>
      <c r="L450" s="203"/>
      <c r="M450" s="203"/>
      <c r="N450" s="203"/>
      <c r="O450" s="203"/>
      <c r="P450" s="203"/>
      <c r="Q450" s="203"/>
      <c r="R450" s="206"/>
      <c r="T450" s="207"/>
      <c r="U450" s="203"/>
      <c r="V450" s="203"/>
      <c r="W450" s="203"/>
      <c r="X450" s="203"/>
      <c r="Y450" s="203"/>
      <c r="Z450" s="203"/>
      <c r="AA450" s="208"/>
      <c r="AT450" s="209" t="s">
        <v>190</v>
      </c>
      <c r="AU450" s="209" t="s">
        <v>92</v>
      </c>
      <c r="AV450" s="13" t="s">
        <v>187</v>
      </c>
      <c r="AW450" s="13" t="s">
        <v>38</v>
      </c>
      <c r="AX450" s="13" t="s">
        <v>25</v>
      </c>
      <c r="AY450" s="209" t="s">
        <v>182</v>
      </c>
    </row>
    <row r="451" spans="2:65" s="1" customFormat="1" ht="31.5" customHeight="1">
      <c r="B451" s="39"/>
      <c r="C451" s="179" t="s">
        <v>784</v>
      </c>
      <c r="D451" s="179" t="s">
        <v>183</v>
      </c>
      <c r="E451" s="180" t="s">
        <v>785</v>
      </c>
      <c r="F451" s="388" t="s">
        <v>786</v>
      </c>
      <c r="G451" s="388"/>
      <c r="H451" s="388"/>
      <c r="I451" s="388"/>
      <c r="J451" s="181" t="s">
        <v>186</v>
      </c>
      <c r="K451" s="182">
        <v>59903.73</v>
      </c>
      <c r="L451" s="389">
        <v>0</v>
      </c>
      <c r="M451" s="390"/>
      <c r="N451" s="391">
        <f>ROUND(L451*K451,2)</f>
        <v>0</v>
      </c>
      <c r="O451" s="391"/>
      <c r="P451" s="391"/>
      <c r="Q451" s="391"/>
      <c r="R451" s="41"/>
      <c r="T451" s="183" t="s">
        <v>23</v>
      </c>
      <c r="U451" s="48" t="s">
        <v>46</v>
      </c>
      <c r="V451" s="40"/>
      <c r="W451" s="184">
        <f>V451*K451</f>
        <v>0</v>
      </c>
      <c r="X451" s="184">
        <v>0</v>
      </c>
      <c r="Y451" s="184">
        <f>X451*K451</f>
        <v>0</v>
      </c>
      <c r="Z451" s="184">
        <v>0</v>
      </c>
      <c r="AA451" s="185">
        <f>Z451*K451</f>
        <v>0</v>
      </c>
      <c r="AR451" s="22" t="s">
        <v>187</v>
      </c>
      <c r="AT451" s="22" t="s">
        <v>183</v>
      </c>
      <c r="AU451" s="22" t="s">
        <v>92</v>
      </c>
      <c r="AY451" s="22" t="s">
        <v>182</v>
      </c>
      <c r="BE451" s="122">
        <f>IF(U451="základní",N451,0)</f>
        <v>0</v>
      </c>
      <c r="BF451" s="122">
        <f>IF(U451="snížená",N451,0)</f>
        <v>0</v>
      </c>
      <c r="BG451" s="122">
        <f>IF(U451="zákl. přenesená",N451,0)</f>
        <v>0</v>
      </c>
      <c r="BH451" s="122">
        <f>IF(U451="sníž. přenesená",N451,0)</f>
        <v>0</v>
      </c>
      <c r="BI451" s="122">
        <f>IF(U451="nulová",N451,0)</f>
        <v>0</v>
      </c>
      <c r="BJ451" s="22" t="s">
        <v>25</v>
      </c>
      <c r="BK451" s="122">
        <f>ROUND(L451*K451,2)</f>
        <v>0</v>
      </c>
      <c r="BL451" s="22" t="s">
        <v>187</v>
      </c>
      <c r="BM451" s="22" t="s">
        <v>787</v>
      </c>
    </row>
    <row r="452" spans="2:65" s="12" customFormat="1" ht="22.5" customHeight="1">
      <c r="B452" s="194"/>
      <c r="C452" s="195"/>
      <c r="D452" s="195"/>
      <c r="E452" s="196" t="s">
        <v>23</v>
      </c>
      <c r="F452" s="405" t="s">
        <v>788</v>
      </c>
      <c r="G452" s="406"/>
      <c r="H452" s="406"/>
      <c r="I452" s="406"/>
      <c r="J452" s="195"/>
      <c r="K452" s="197">
        <v>59903.73</v>
      </c>
      <c r="L452" s="195"/>
      <c r="M452" s="195"/>
      <c r="N452" s="195"/>
      <c r="O452" s="195"/>
      <c r="P452" s="195"/>
      <c r="Q452" s="195"/>
      <c r="R452" s="198"/>
      <c r="T452" s="199"/>
      <c r="U452" s="195"/>
      <c r="V452" s="195"/>
      <c r="W452" s="195"/>
      <c r="X452" s="195"/>
      <c r="Y452" s="195"/>
      <c r="Z452" s="195"/>
      <c r="AA452" s="200"/>
      <c r="AT452" s="201" t="s">
        <v>190</v>
      </c>
      <c r="AU452" s="201" t="s">
        <v>92</v>
      </c>
      <c r="AV452" s="12" t="s">
        <v>92</v>
      </c>
      <c r="AW452" s="12" t="s">
        <v>38</v>
      </c>
      <c r="AX452" s="12" t="s">
        <v>25</v>
      </c>
      <c r="AY452" s="201" t="s">
        <v>182</v>
      </c>
    </row>
    <row r="453" spans="2:65" s="1" customFormat="1" ht="44.25" customHeight="1">
      <c r="B453" s="39"/>
      <c r="C453" s="179" t="s">
        <v>789</v>
      </c>
      <c r="D453" s="179" t="s">
        <v>183</v>
      </c>
      <c r="E453" s="180" t="s">
        <v>790</v>
      </c>
      <c r="F453" s="388" t="s">
        <v>791</v>
      </c>
      <c r="G453" s="388"/>
      <c r="H453" s="388"/>
      <c r="I453" s="388"/>
      <c r="J453" s="181" t="s">
        <v>278</v>
      </c>
      <c r="K453" s="182">
        <v>1</v>
      </c>
      <c r="L453" s="389">
        <v>0</v>
      </c>
      <c r="M453" s="390"/>
      <c r="N453" s="391">
        <f>ROUND(L453*K453,2)</f>
        <v>0</v>
      </c>
      <c r="O453" s="391"/>
      <c r="P453" s="391"/>
      <c r="Q453" s="391"/>
      <c r="R453" s="41"/>
      <c r="T453" s="183" t="s">
        <v>23</v>
      </c>
      <c r="U453" s="48" t="s">
        <v>46</v>
      </c>
      <c r="V453" s="40"/>
      <c r="W453" s="184">
        <f>V453*K453</f>
        <v>0</v>
      </c>
      <c r="X453" s="184">
        <v>0</v>
      </c>
      <c r="Y453" s="184">
        <f>X453*K453</f>
        <v>0</v>
      </c>
      <c r="Z453" s="184">
        <v>0</v>
      </c>
      <c r="AA453" s="185">
        <f>Z453*K453</f>
        <v>0</v>
      </c>
      <c r="AR453" s="22" t="s">
        <v>187</v>
      </c>
      <c r="AT453" s="22" t="s">
        <v>183</v>
      </c>
      <c r="AU453" s="22" t="s">
        <v>92</v>
      </c>
      <c r="AY453" s="22" t="s">
        <v>182</v>
      </c>
      <c r="BE453" s="122">
        <f>IF(U453="základní",N453,0)</f>
        <v>0</v>
      </c>
      <c r="BF453" s="122">
        <f>IF(U453="snížená",N453,0)</f>
        <v>0</v>
      </c>
      <c r="BG453" s="122">
        <f>IF(U453="zákl. přenesená",N453,0)</f>
        <v>0</v>
      </c>
      <c r="BH453" s="122">
        <f>IF(U453="sníž. přenesená",N453,0)</f>
        <v>0</v>
      </c>
      <c r="BI453" s="122">
        <f>IF(U453="nulová",N453,0)</f>
        <v>0</v>
      </c>
      <c r="BJ453" s="22" t="s">
        <v>25</v>
      </c>
      <c r="BK453" s="122">
        <f>ROUND(L453*K453,2)</f>
        <v>0</v>
      </c>
      <c r="BL453" s="22" t="s">
        <v>187</v>
      </c>
      <c r="BM453" s="22" t="s">
        <v>792</v>
      </c>
    </row>
    <row r="454" spans="2:65" s="12" customFormat="1" ht="22.5" customHeight="1">
      <c r="B454" s="194"/>
      <c r="C454" s="195"/>
      <c r="D454" s="195"/>
      <c r="E454" s="196" t="s">
        <v>23</v>
      </c>
      <c r="F454" s="405" t="s">
        <v>793</v>
      </c>
      <c r="G454" s="406"/>
      <c r="H454" s="406"/>
      <c r="I454" s="406"/>
      <c r="J454" s="195"/>
      <c r="K454" s="197">
        <v>1</v>
      </c>
      <c r="L454" s="195"/>
      <c r="M454" s="195"/>
      <c r="N454" s="195"/>
      <c r="O454" s="195"/>
      <c r="P454" s="195"/>
      <c r="Q454" s="195"/>
      <c r="R454" s="198"/>
      <c r="T454" s="199"/>
      <c r="U454" s="195"/>
      <c r="V454" s="195"/>
      <c r="W454" s="195"/>
      <c r="X454" s="195"/>
      <c r="Y454" s="195"/>
      <c r="Z454" s="195"/>
      <c r="AA454" s="200"/>
      <c r="AT454" s="201" t="s">
        <v>190</v>
      </c>
      <c r="AU454" s="201" t="s">
        <v>92</v>
      </c>
      <c r="AV454" s="12" t="s">
        <v>92</v>
      </c>
      <c r="AW454" s="12" t="s">
        <v>38</v>
      </c>
      <c r="AX454" s="12" t="s">
        <v>25</v>
      </c>
      <c r="AY454" s="201" t="s">
        <v>182</v>
      </c>
    </row>
    <row r="455" spans="2:65" s="1" customFormat="1" ht="31.5" customHeight="1">
      <c r="B455" s="39"/>
      <c r="C455" s="179" t="s">
        <v>794</v>
      </c>
      <c r="D455" s="179" t="s">
        <v>183</v>
      </c>
      <c r="E455" s="180" t="s">
        <v>795</v>
      </c>
      <c r="F455" s="388" t="s">
        <v>796</v>
      </c>
      <c r="G455" s="388"/>
      <c r="H455" s="388"/>
      <c r="I455" s="388"/>
      <c r="J455" s="181" t="s">
        <v>186</v>
      </c>
      <c r="K455" s="182">
        <v>665.59699999999998</v>
      </c>
      <c r="L455" s="389">
        <v>0</v>
      </c>
      <c r="M455" s="390"/>
      <c r="N455" s="391">
        <f>ROUND(L455*K455,2)</f>
        <v>0</v>
      </c>
      <c r="O455" s="391"/>
      <c r="P455" s="391"/>
      <c r="Q455" s="391"/>
      <c r="R455" s="41"/>
      <c r="T455" s="183" t="s">
        <v>23</v>
      </c>
      <c r="U455" s="48" t="s">
        <v>46</v>
      </c>
      <c r="V455" s="40"/>
      <c r="W455" s="184">
        <f>V455*K455</f>
        <v>0</v>
      </c>
      <c r="X455" s="184">
        <v>0</v>
      </c>
      <c r="Y455" s="184">
        <f>X455*K455</f>
        <v>0</v>
      </c>
      <c r="Z455" s="184">
        <v>0</v>
      </c>
      <c r="AA455" s="185">
        <f>Z455*K455</f>
        <v>0</v>
      </c>
      <c r="AR455" s="22" t="s">
        <v>187</v>
      </c>
      <c r="AT455" s="22" t="s">
        <v>183</v>
      </c>
      <c r="AU455" s="22" t="s">
        <v>92</v>
      </c>
      <c r="AY455" s="22" t="s">
        <v>182</v>
      </c>
      <c r="BE455" s="122">
        <f>IF(U455="základní",N455,0)</f>
        <v>0</v>
      </c>
      <c r="BF455" s="122">
        <f>IF(U455="snížená",N455,0)</f>
        <v>0</v>
      </c>
      <c r="BG455" s="122">
        <f>IF(U455="zákl. přenesená",N455,0)</f>
        <v>0</v>
      </c>
      <c r="BH455" s="122">
        <f>IF(U455="sníž. přenesená",N455,0)</f>
        <v>0</v>
      </c>
      <c r="BI455" s="122">
        <f>IF(U455="nulová",N455,0)</f>
        <v>0</v>
      </c>
      <c r="BJ455" s="22" t="s">
        <v>25</v>
      </c>
      <c r="BK455" s="122">
        <f>ROUND(L455*K455,2)</f>
        <v>0</v>
      </c>
      <c r="BL455" s="22" t="s">
        <v>187</v>
      </c>
      <c r="BM455" s="22" t="s">
        <v>797</v>
      </c>
    </row>
    <row r="456" spans="2:65" s="1" customFormat="1" ht="22.5" customHeight="1">
      <c r="B456" s="39"/>
      <c r="C456" s="179" t="s">
        <v>798</v>
      </c>
      <c r="D456" s="179" t="s">
        <v>183</v>
      </c>
      <c r="E456" s="180" t="s">
        <v>799</v>
      </c>
      <c r="F456" s="388" t="s">
        <v>800</v>
      </c>
      <c r="G456" s="388"/>
      <c r="H456" s="388"/>
      <c r="I456" s="388"/>
      <c r="J456" s="181" t="s">
        <v>186</v>
      </c>
      <c r="K456" s="182">
        <v>665.59699999999998</v>
      </c>
      <c r="L456" s="389">
        <v>0</v>
      </c>
      <c r="M456" s="390"/>
      <c r="N456" s="391">
        <f>ROUND(L456*K456,2)</f>
        <v>0</v>
      </c>
      <c r="O456" s="391"/>
      <c r="P456" s="391"/>
      <c r="Q456" s="391"/>
      <c r="R456" s="41"/>
      <c r="T456" s="183" t="s">
        <v>23</v>
      </c>
      <c r="U456" s="48" t="s">
        <v>46</v>
      </c>
      <c r="V456" s="40"/>
      <c r="W456" s="184">
        <f>V456*K456</f>
        <v>0</v>
      </c>
      <c r="X456" s="184">
        <v>0</v>
      </c>
      <c r="Y456" s="184">
        <f>X456*K456</f>
        <v>0</v>
      </c>
      <c r="Z456" s="184">
        <v>0</v>
      </c>
      <c r="AA456" s="185">
        <f>Z456*K456</f>
        <v>0</v>
      </c>
      <c r="AR456" s="22" t="s">
        <v>187</v>
      </c>
      <c r="AT456" s="22" t="s">
        <v>183</v>
      </c>
      <c r="AU456" s="22" t="s">
        <v>92</v>
      </c>
      <c r="AY456" s="22" t="s">
        <v>182</v>
      </c>
      <c r="BE456" s="122">
        <f>IF(U456="základní",N456,0)</f>
        <v>0</v>
      </c>
      <c r="BF456" s="122">
        <f>IF(U456="snížená",N456,0)</f>
        <v>0</v>
      </c>
      <c r="BG456" s="122">
        <f>IF(U456="zákl. přenesená",N456,0)</f>
        <v>0</v>
      </c>
      <c r="BH456" s="122">
        <f>IF(U456="sníž. přenesená",N456,0)</f>
        <v>0</v>
      </c>
      <c r="BI456" s="122">
        <f>IF(U456="nulová",N456,0)</f>
        <v>0</v>
      </c>
      <c r="BJ456" s="22" t="s">
        <v>25</v>
      </c>
      <c r="BK456" s="122">
        <f>ROUND(L456*K456,2)</f>
        <v>0</v>
      </c>
      <c r="BL456" s="22" t="s">
        <v>187</v>
      </c>
      <c r="BM456" s="22" t="s">
        <v>801</v>
      </c>
    </row>
    <row r="457" spans="2:65" s="1" customFormat="1" ht="31.5" customHeight="1">
      <c r="B457" s="39"/>
      <c r="C457" s="179" t="s">
        <v>802</v>
      </c>
      <c r="D457" s="179" t="s">
        <v>183</v>
      </c>
      <c r="E457" s="180" t="s">
        <v>803</v>
      </c>
      <c r="F457" s="388" t="s">
        <v>804</v>
      </c>
      <c r="G457" s="388"/>
      <c r="H457" s="388"/>
      <c r="I457" s="388"/>
      <c r="J457" s="181" t="s">
        <v>186</v>
      </c>
      <c r="K457" s="182">
        <v>59903.73</v>
      </c>
      <c r="L457" s="389">
        <v>0</v>
      </c>
      <c r="M457" s="390"/>
      <c r="N457" s="391">
        <f>ROUND(L457*K457,2)</f>
        <v>0</v>
      </c>
      <c r="O457" s="391"/>
      <c r="P457" s="391"/>
      <c r="Q457" s="391"/>
      <c r="R457" s="41"/>
      <c r="T457" s="183" t="s">
        <v>23</v>
      </c>
      <c r="U457" s="48" t="s">
        <v>46</v>
      </c>
      <c r="V457" s="40"/>
      <c r="W457" s="184">
        <f>V457*K457</f>
        <v>0</v>
      </c>
      <c r="X457" s="184">
        <v>0</v>
      </c>
      <c r="Y457" s="184">
        <f>X457*K457</f>
        <v>0</v>
      </c>
      <c r="Z457" s="184">
        <v>0</v>
      </c>
      <c r="AA457" s="185">
        <f>Z457*K457</f>
        <v>0</v>
      </c>
      <c r="AR457" s="22" t="s">
        <v>187</v>
      </c>
      <c r="AT457" s="22" t="s">
        <v>183</v>
      </c>
      <c r="AU457" s="22" t="s">
        <v>92</v>
      </c>
      <c r="AY457" s="22" t="s">
        <v>182</v>
      </c>
      <c r="BE457" s="122">
        <f>IF(U457="základní",N457,0)</f>
        <v>0</v>
      </c>
      <c r="BF457" s="122">
        <f>IF(U457="snížená",N457,0)</f>
        <v>0</v>
      </c>
      <c r="BG457" s="122">
        <f>IF(U457="zákl. přenesená",N457,0)</f>
        <v>0</v>
      </c>
      <c r="BH457" s="122">
        <f>IF(U457="sníž. přenesená",N457,0)</f>
        <v>0</v>
      </c>
      <c r="BI457" s="122">
        <f>IF(U457="nulová",N457,0)</f>
        <v>0</v>
      </c>
      <c r="BJ457" s="22" t="s">
        <v>25</v>
      </c>
      <c r="BK457" s="122">
        <f>ROUND(L457*K457,2)</f>
        <v>0</v>
      </c>
      <c r="BL457" s="22" t="s">
        <v>187</v>
      </c>
      <c r="BM457" s="22" t="s">
        <v>805</v>
      </c>
    </row>
    <row r="458" spans="2:65" s="12" customFormat="1" ht="22.5" customHeight="1">
      <c r="B458" s="194"/>
      <c r="C458" s="195"/>
      <c r="D458" s="195"/>
      <c r="E458" s="196" t="s">
        <v>23</v>
      </c>
      <c r="F458" s="405" t="s">
        <v>788</v>
      </c>
      <c r="G458" s="406"/>
      <c r="H458" s="406"/>
      <c r="I458" s="406"/>
      <c r="J458" s="195"/>
      <c r="K458" s="197">
        <v>59903.73</v>
      </c>
      <c r="L458" s="195"/>
      <c r="M458" s="195"/>
      <c r="N458" s="195"/>
      <c r="O458" s="195"/>
      <c r="P458" s="195"/>
      <c r="Q458" s="195"/>
      <c r="R458" s="198"/>
      <c r="T458" s="199"/>
      <c r="U458" s="195"/>
      <c r="V458" s="195"/>
      <c r="W458" s="195"/>
      <c r="X458" s="195"/>
      <c r="Y458" s="195"/>
      <c r="Z458" s="195"/>
      <c r="AA458" s="200"/>
      <c r="AT458" s="201" t="s">
        <v>190</v>
      </c>
      <c r="AU458" s="201" t="s">
        <v>92</v>
      </c>
      <c r="AV458" s="12" t="s">
        <v>92</v>
      </c>
      <c r="AW458" s="12" t="s">
        <v>38</v>
      </c>
      <c r="AX458" s="12" t="s">
        <v>25</v>
      </c>
      <c r="AY458" s="201" t="s">
        <v>182</v>
      </c>
    </row>
    <row r="459" spans="2:65" s="1" customFormat="1" ht="31.5" customHeight="1">
      <c r="B459" s="39"/>
      <c r="C459" s="179" t="s">
        <v>806</v>
      </c>
      <c r="D459" s="179" t="s">
        <v>183</v>
      </c>
      <c r="E459" s="180" t="s">
        <v>807</v>
      </c>
      <c r="F459" s="388" t="s">
        <v>808</v>
      </c>
      <c r="G459" s="388"/>
      <c r="H459" s="388"/>
      <c r="I459" s="388"/>
      <c r="J459" s="181" t="s">
        <v>186</v>
      </c>
      <c r="K459" s="182">
        <v>665.59699999999998</v>
      </c>
      <c r="L459" s="389">
        <v>0</v>
      </c>
      <c r="M459" s="390"/>
      <c r="N459" s="391">
        <f>ROUND(L459*K459,2)</f>
        <v>0</v>
      </c>
      <c r="O459" s="391"/>
      <c r="P459" s="391"/>
      <c r="Q459" s="391"/>
      <c r="R459" s="41"/>
      <c r="T459" s="183" t="s">
        <v>23</v>
      </c>
      <c r="U459" s="48" t="s">
        <v>46</v>
      </c>
      <c r="V459" s="40"/>
      <c r="W459" s="184">
        <f>V459*K459</f>
        <v>0</v>
      </c>
      <c r="X459" s="184">
        <v>0</v>
      </c>
      <c r="Y459" s="184">
        <f>X459*K459</f>
        <v>0</v>
      </c>
      <c r="Z459" s="184">
        <v>0</v>
      </c>
      <c r="AA459" s="185">
        <f>Z459*K459</f>
        <v>0</v>
      </c>
      <c r="AR459" s="22" t="s">
        <v>187</v>
      </c>
      <c r="AT459" s="22" t="s">
        <v>183</v>
      </c>
      <c r="AU459" s="22" t="s">
        <v>92</v>
      </c>
      <c r="AY459" s="22" t="s">
        <v>182</v>
      </c>
      <c r="BE459" s="122">
        <f>IF(U459="základní",N459,0)</f>
        <v>0</v>
      </c>
      <c r="BF459" s="122">
        <f>IF(U459="snížená",N459,0)</f>
        <v>0</v>
      </c>
      <c r="BG459" s="122">
        <f>IF(U459="zákl. přenesená",N459,0)</f>
        <v>0</v>
      </c>
      <c r="BH459" s="122">
        <f>IF(U459="sníž. přenesená",N459,0)</f>
        <v>0</v>
      </c>
      <c r="BI459" s="122">
        <f>IF(U459="nulová",N459,0)</f>
        <v>0</v>
      </c>
      <c r="BJ459" s="22" t="s">
        <v>25</v>
      </c>
      <c r="BK459" s="122">
        <f>ROUND(L459*K459,2)</f>
        <v>0</v>
      </c>
      <c r="BL459" s="22" t="s">
        <v>187</v>
      </c>
      <c r="BM459" s="22" t="s">
        <v>809</v>
      </c>
    </row>
    <row r="460" spans="2:65" s="1" customFormat="1" ht="22.5" customHeight="1">
      <c r="B460" s="39"/>
      <c r="C460" s="179" t="s">
        <v>810</v>
      </c>
      <c r="D460" s="179" t="s">
        <v>183</v>
      </c>
      <c r="E460" s="180" t="s">
        <v>811</v>
      </c>
      <c r="F460" s="388" t="s">
        <v>812</v>
      </c>
      <c r="G460" s="388"/>
      <c r="H460" s="388"/>
      <c r="I460" s="388"/>
      <c r="J460" s="181" t="s">
        <v>203</v>
      </c>
      <c r="K460" s="182">
        <v>8.5</v>
      </c>
      <c r="L460" s="389">
        <v>0</v>
      </c>
      <c r="M460" s="390"/>
      <c r="N460" s="391">
        <f>ROUND(L460*K460,2)</f>
        <v>0</v>
      </c>
      <c r="O460" s="391"/>
      <c r="P460" s="391"/>
      <c r="Q460" s="391"/>
      <c r="R460" s="41"/>
      <c r="T460" s="183" t="s">
        <v>23</v>
      </c>
      <c r="U460" s="48" t="s">
        <v>46</v>
      </c>
      <c r="V460" s="40"/>
      <c r="W460" s="184">
        <f>V460*K460</f>
        <v>0</v>
      </c>
      <c r="X460" s="184">
        <v>0</v>
      </c>
      <c r="Y460" s="184">
        <f>X460*K460</f>
        <v>0</v>
      </c>
      <c r="Z460" s="184">
        <v>0</v>
      </c>
      <c r="AA460" s="185">
        <f>Z460*K460</f>
        <v>0</v>
      </c>
      <c r="AR460" s="22" t="s">
        <v>187</v>
      </c>
      <c r="AT460" s="22" t="s">
        <v>183</v>
      </c>
      <c r="AU460" s="22" t="s">
        <v>92</v>
      </c>
      <c r="AY460" s="22" t="s">
        <v>182</v>
      </c>
      <c r="BE460" s="122">
        <f>IF(U460="základní",N460,0)</f>
        <v>0</v>
      </c>
      <c r="BF460" s="122">
        <f>IF(U460="snížená",N460,0)</f>
        <v>0</v>
      </c>
      <c r="BG460" s="122">
        <f>IF(U460="zákl. přenesená",N460,0)</f>
        <v>0</v>
      </c>
      <c r="BH460" s="122">
        <f>IF(U460="sníž. přenesená",N460,0)</f>
        <v>0</v>
      </c>
      <c r="BI460" s="122">
        <f>IF(U460="nulová",N460,0)</f>
        <v>0</v>
      </c>
      <c r="BJ460" s="22" t="s">
        <v>25</v>
      </c>
      <c r="BK460" s="122">
        <f>ROUND(L460*K460,2)</f>
        <v>0</v>
      </c>
      <c r="BL460" s="22" t="s">
        <v>187</v>
      </c>
      <c r="BM460" s="22" t="s">
        <v>813</v>
      </c>
    </row>
    <row r="461" spans="2:65" s="12" customFormat="1" ht="22.5" customHeight="1">
      <c r="B461" s="194"/>
      <c r="C461" s="195"/>
      <c r="D461" s="195"/>
      <c r="E461" s="196" t="s">
        <v>23</v>
      </c>
      <c r="F461" s="405" t="s">
        <v>814</v>
      </c>
      <c r="G461" s="406"/>
      <c r="H461" s="406"/>
      <c r="I461" s="406"/>
      <c r="J461" s="195"/>
      <c r="K461" s="197">
        <v>5.5</v>
      </c>
      <c r="L461" s="195"/>
      <c r="M461" s="195"/>
      <c r="N461" s="195"/>
      <c r="O461" s="195"/>
      <c r="P461" s="195"/>
      <c r="Q461" s="195"/>
      <c r="R461" s="198"/>
      <c r="T461" s="199"/>
      <c r="U461" s="195"/>
      <c r="V461" s="195"/>
      <c r="W461" s="195"/>
      <c r="X461" s="195"/>
      <c r="Y461" s="195"/>
      <c r="Z461" s="195"/>
      <c r="AA461" s="200"/>
      <c r="AT461" s="201" t="s">
        <v>190</v>
      </c>
      <c r="AU461" s="201" t="s">
        <v>92</v>
      </c>
      <c r="AV461" s="12" t="s">
        <v>92</v>
      </c>
      <c r="AW461" s="12" t="s">
        <v>38</v>
      </c>
      <c r="AX461" s="12" t="s">
        <v>81</v>
      </c>
      <c r="AY461" s="201" t="s">
        <v>182</v>
      </c>
    </row>
    <row r="462" spans="2:65" s="12" customFormat="1" ht="22.5" customHeight="1">
      <c r="B462" s="194"/>
      <c r="C462" s="195"/>
      <c r="D462" s="195"/>
      <c r="E462" s="196" t="s">
        <v>23</v>
      </c>
      <c r="F462" s="399" t="s">
        <v>815</v>
      </c>
      <c r="G462" s="400"/>
      <c r="H462" s="400"/>
      <c r="I462" s="400"/>
      <c r="J462" s="195"/>
      <c r="K462" s="197">
        <v>3</v>
      </c>
      <c r="L462" s="195"/>
      <c r="M462" s="195"/>
      <c r="N462" s="195"/>
      <c r="O462" s="195"/>
      <c r="P462" s="195"/>
      <c r="Q462" s="195"/>
      <c r="R462" s="198"/>
      <c r="T462" s="199"/>
      <c r="U462" s="195"/>
      <c r="V462" s="195"/>
      <c r="W462" s="195"/>
      <c r="X462" s="195"/>
      <c r="Y462" s="195"/>
      <c r="Z462" s="195"/>
      <c r="AA462" s="200"/>
      <c r="AT462" s="201" t="s">
        <v>190</v>
      </c>
      <c r="AU462" s="201" t="s">
        <v>92</v>
      </c>
      <c r="AV462" s="12" t="s">
        <v>92</v>
      </c>
      <c r="AW462" s="12" t="s">
        <v>38</v>
      </c>
      <c r="AX462" s="12" t="s">
        <v>81</v>
      </c>
      <c r="AY462" s="201" t="s">
        <v>182</v>
      </c>
    </row>
    <row r="463" spans="2:65" s="13" customFormat="1" ht="22.5" customHeight="1">
      <c r="B463" s="202"/>
      <c r="C463" s="203"/>
      <c r="D463" s="203"/>
      <c r="E463" s="204" t="s">
        <v>23</v>
      </c>
      <c r="F463" s="401" t="s">
        <v>193</v>
      </c>
      <c r="G463" s="402"/>
      <c r="H463" s="402"/>
      <c r="I463" s="402"/>
      <c r="J463" s="203"/>
      <c r="K463" s="205">
        <v>8.5</v>
      </c>
      <c r="L463" s="203"/>
      <c r="M463" s="203"/>
      <c r="N463" s="203"/>
      <c r="O463" s="203"/>
      <c r="P463" s="203"/>
      <c r="Q463" s="203"/>
      <c r="R463" s="206"/>
      <c r="T463" s="207"/>
      <c r="U463" s="203"/>
      <c r="V463" s="203"/>
      <c r="W463" s="203"/>
      <c r="X463" s="203"/>
      <c r="Y463" s="203"/>
      <c r="Z463" s="203"/>
      <c r="AA463" s="208"/>
      <c r="AT463" s="209" t="s">
        <v>190</v>
      </c>
      <c r="AU463" s="209" t="s">
        <v>92</v>
      </c>
      <c r="AV463" s="13" t="s">
        <v>187</v>
      </c>
      <c r="AW463" s="13" t="s">
        <v>38</v>
      </c>
      <c r="AX463" s="13" t="s">
        <v>25</v>
      </c>
      <c r="AY463" s="209" t="s">
        <v>182</v>
      </c>
    </row>
    <row r="464" spans="2:65" s="1" customFormat="1" ht="31.5" customHeight="1">
      <c r="B464" s="39"/>
      <c r="C464" s="179" t="s">
        <v>816</v>
      </c>
      <c r="D464" s="179" t="s">
        <v>183</v>
      </c>
      <c r="E464" s="180" t="s">
        <v>817</v>
      </c>
      <c r="F464" s="388" t="s">
        <v>818</v>
      </c>
      <c r="G464" s="388"/>
      <c r="H464" s="388"/>
      <c r="I464" s="388"/>
      <c r="J464" s="181" t="s">
        <v>203</v>
      </c>
      <c r="K464" s="182">
        <v>765</v>
      </c>
      <c r="L464" s="389">
        <v>0</v>
      </c>
      <c r="M464" s="390"/>
      <c r="N464" s="391">
        <f>ROUND(L464*K464,2)</f>
        <v>0</v>
      </c>
      <c r="O464" s="391"/>
      <c r="P464" s="391"/>
      <c r="Q464" s="391"/>
      <c r="R464" s="41"/>
      <c r="T464" s="183" t="s">
        <v>23</v>
      </c>
      <c r="U464" s="48" t="s">
        <v>46</v>
      </c>
      <c r="V464" s="40"/>
      <c r="W464" s="184">
        <f>V464*K464</f>
        <v>0</v>
      </c>
      <c r="X464" s="184">
        <v>0</v>
      </c>
      <c r="Y464" s="184">
        <f>X464*K464</f>
        <v>0</v>
      </c>
      <c r="Z464" s="184">
        <v>0</v>
      </c>
      <c r="AA464" s="185">
        <f>Z464*K464</f>
        <v>0</v>
      </c>
      <c r="AR464" s="22" t="s">
        <v>187</v>
      </c>
      <c r="AT464" s="22" t="s">
        <v>183</v>
      </c>
      <c r="AU464" s="22" t="s">
        <v>92</v>
      </c>
      <c r="AY464" s="22" t="s">
        <v>182</v>
      </c>
      <c r="BE464" s="122">
        <f>IF(U464="základní",N464,0)</f>
        <v>0</v>
      </c>
      <c r="BF464" s="122">
        <f>IF(U464="snížená",N464,0)</f>
        <v>0</v>
      </c>
      <c r="BG464" s="122">
        <f>IF(U464="zákl. přenesená",N464,0)</f>
        <v>0</v>
      </c>
      <c r="BH464" s="122">
        <f>IF(U464="sníž. přenesená",N464,0)</f>
        <v>0</v>
      </c>
      <c r="BI464" s="122">
        <f>IF(U464="nulová",N464,0)</f>
        <v>0</v>
      </c>
      <c r="BJ464" s="22" t="s">
        <v>25</v>
      </c>
      <c r="BK464" s="122">
        <f>ROUND(L464*K464,2)</f>
        <v>0</v>
      </c>
      <c r="BL464" s="22" t="s">
        <v>187</v>
      </c>
      <c r="BM464" s="22" t="s">
        <v>819</v>
      </c>
    </row>
    <row r="465" spans="2:65" s="12" customFormat="1" ht="22.5" customHeight="1">
      <c r="B465" s="194"/>
      <c r="C465" s="195"/>
      <c r="D465" s="195"/>
      <c r="E465" s="196" t="s">
        <v>23</v>
      </c>
      <c r="F465" s="405" t="s">
        <v>820</v>
      </c>
      <c r="G465" s="406"/>
      <c r="H465" s="406"/>
      <c r="I465" s="406"/>
      <c r="J465" s="195"/>
      <c r="K465" s="197">
        <v>765</v>
      </c>
      <c r="L465" s="195"/>
      <c r="M465" s="195"/>
      <c r="N465" s="195"/>
      <c r="O465" s="195"/>
      <c r="P465" s="195"/>
      <c r="Q465" s="195"/>
      <c r="R465" s="198"/>
      <c r="T465" s="199"/>
      <c r="U465" s="195"/>
      <c r="V465" s="195"/>
      <c r="W465" s="195"/>
      <c r="X465" s="195"/>
      <c r="Y465" s="195"/>
      <c r="Z465" s="195"/>
      <c r="AA465" s="200"/>
      <c r="AT465" s="201" t="s">
        <v>190</v>
      </c>
      <c r="AU465" s="201" t="s">
        <v>92</v>
      </c>
      <c r="AV465" s="12" t="s">
        <v>92</v>
      </c>
      <c r="AW465" s="12" t="s">
        <v>38</v>
      </c>
      <c r="AX465" s="12" t="s">
        <v>25</v>
      </c>
      <c r="AY465" s="201" t="s">
        <v>182</v>
      </c>
    </row>
    <row r="466" spans="2:65" s="1" customFormat="1" ht="22.5" customHeight="1">
      <c r="B466" s="39"/>
      <c r="C466" s="179" t="s">
        <v>821</v>
      </c>
      <c r="D466" s="179" t="s">
        <v>183</v>
      </c>
      <c r="E466" s="180" t="s">
        <v>822</v>
      </c>
      <c r="F466" s="388" t="s">
        <v>823</v>
      </c>
      <c r="G466" s="388"/>
      <c r="H466" s="388"/>
      <c r="I466" s="388"/>
      <c r="J466" s="181" t="s">
        <v>203</v>
      </c>
      <c r="K466" s="182">
        <v>8.5</v>
      </c>
      <c r="L466" s="389">
        <v>0</v>
      </c>
      <c r="M466" s="390"/>
      <c r="N466" s="391">
        <f>ROUND(L466*K466,2)</f>
        <v>0</v>
      </c>
      <c r="O466" s="391"/>
      <c r="P466" s="391"/>
      <c r="Q466" s="391"/>
      <c r="R466" s="41"/>
      <c r="T466" s="183" t="s">
        <v>23</v>
      </c>
      <c r="U466" s="48" t="s">
        <v>46</v>
      </c>
      <c r="V466" s="40"/>
      <c r="W466" s="184">
        <f>V466*K466</f>
        <v>0</v>
      </c>
      <c r="X466" s="184">
        <v>0</v>
      </c>
      <c r="Y466" s="184">
        <f>X466*K466</f>
        <v>0</v>
      </c>
      <c r="Z466" s="184">
        <v>0</v>
      </c>
      <c r="AA466" s="185">
        <f>Z466*K466</f>
        <v>0</v>
      </c>
      <c r="AR466" s="22" t="s">
        <v>187</v>
      </c>
      <c r="AT466" s="22" t="s">
        <v>183</v>
      </c>
      <c r="AU466" s="22" t="s">
        <v>92</v>
      </c>
      <c r="AY466" s="22" t="s">
        <v>182</v>
      </c>
      <c r="BE466" s="122">
        <f>IF(U466="základní",N466,0)</f>
        <v>0</v>
      </c>
      <c r="BF466" s="122">
        <f>IF(U466="snížená",N466,0)</f>
        <v>0</v>
      </c>
      <c r="BG466" s="122">
        <f>IF(U466="zákl. přenesená",N466,0)</f>
        <v>0</v>
      </c>
      <c r="BH466" s="122">
        <f>IF(U466="sníž. přenesená",N466,0)</f>
        <v>0</v>
      </c>
      <c r="BI466" s="122">
        <f>IF(U466="nulová",N466,0)</f>
        <v>0</v>
      </c>
      <c r="BJ466" s="22" t="s">
        <v>25</v>
      </c>
      <c r="BK466" s="122">
        <f>ROUND(L466*K466,2)</f>
        <v>0</v>
      </c>
      <c r="BL466" s="22" t="s">
        <v>187</v>
      </c>
      <c r="BM466" s="22" t="s">
        <v>824</v>
      </c>
    </row>
    <row r="467" spans="2:65" s="1" customFormat="1" ht="31.5" customHeight="1">
      <c r="B467" s="39"/>
      <c r="C467" s="179" t="s">
        <v>825</v>
      </c>
      <c r="D467" s="179" t="s">
        <v>183</v>
      </c>
      <c r="E467" s="180" t="s">
        <v>826</v>
      </c>
      <c r="F467" s="388" t="s">
        <v>827</v>
      </c>
      <c r="G467" s="388"/>
      <c r="H467" s="388"/>
      <c r="I467" s="388"/>
      <c r="J467" s="181" t="s">
        <v>394</v>
      </c>
      <c r="K467" s="182">
        <v>0.5</v>
      </c>
      <c r="L467" s="389">
        <v>0</v>
      </c>
      <c r="M467" s="390"/>
      <c r="N467" s="391">
        <f>ROUND(L467*K467,2)</f>
        <v>0</v>
      </c>
      <c r="O467" s="391"/>
      <c r="P467" s="391"/>
      <c r="Q467" s="391"/>
      <c r="R467" s="41"/>
      <c r="T467" s="183" t="s">
        <v>23</v>
      </c>
      <c r="U467" s="48" t="s">
        <v>46</v>
      </c>
      <c r="V467" s="40"/>
      <c r="W467" s="184">
        <f>V467*K467</f>
        <v>0</v>
      </c>
      <c r="X467" s="184">
        <v>0</v>
      </c>
      <c r="Y467" s="184">
        <f>X467*K467</f>
        <v>0</v>
      </c>
      <c r="Z467" s="184">
        <v>1.95</v>
      </c>
      <c r="AA467" s="185">
        <f>Z467*K467</f>
        <v>0.97499999999999998</v>
      </c>
      <c r="AR467" s="22" t="s">
        <v>187</v>
      </c>
      <c r="AT467" s="22" t="s">
        <v>183</v>
      </c>
      <c r="AU467" s="22" t="s">
        <v>92</v>
      </c>
      <c r="AY467" s="22" t="s">
        <v>182</v>
      </c>
      <c r="BE467" s="122">
        <f>IF(U467="základní",N467,0)</f>
        <v>0</v>
      </c>
      <c r="BF467" s="122">
        <f>IF(U467="snížená",N467,0)</f>
        <v>0</v>
      </c>
      <c r="BG467" s="122">
        <f>IF(U467="zákl. přenesená",N467,0)</f>
        <v>0</v>
      </c>
      <c r="BH467" s="122">
        <f>IF(U467="sníž. přenesená",N467,0)</f>
        <v>0</v>
      </c>
      <c r="BI467" s="122">
        <f>IF(U467="nulová",N467,0)</f>
        <v>0</v>
      </c>
      <c r="BJ467" s="22" t="s">
        <v>25</v>
      </c>
      <c r="BK467" s="122">
        <f>ROUND(L467*K467,2)</f>
        <v>0</v>
      </c>
      <c r="BL467" s="22" t="s">
        <v>187</v>
      </c>
      <c r="BM467" s="22" t="s">
        <v>828</v>
      </c>
    </row>
    <row r="468" spans="2:65" s="12" customFormat="1" ht="22.5" customHeight="1">
      <c r="B468" s="194"/>
      <c r="C468" s="195"/>
      <c r="D468" s="195"/>
      <c r="E468" s="196" t="s">
        <v>23</v>
      </c>
      <c r="F468" s="405" t="s">
        <v>829</v>
      </c>
      <c r="G468" s="406"/>
      <c r="H468" s="406"/>
      <c r="I468" s="406"/>
      <c r="J468" s="195"/>
      <c r="K468" s="197">
        <v>0.5</v>
      </c>
      <c r="L468" s="195"/>
      <c r="M468" s="195"/>
      <c r="N468" s="195"/>
      <c r="O468" s="195"/>
      <c r="P468" s="195"/>
      <c r="Q468" s="195"/>
      <c r="R468" s="198"/>
      <c r="T468" s="199"/>
      <c r="U468" s="195"/>
      <c r="V468" s="195"/>
      <c r="W468" s="195"/>
      <c r="X468" s="195"/>
      <c r="Y468" s="195"/>
      <c r="Z468" s="195"/>
      <c r="AA468" s="200"/>
      <c r="AT468" s="201" t="s">
        <v>190</v>
      </c>
      <c r="AU468" s="201" t="s">
        <v>92</v>
      </c>
      <c r="AV468" s="12" t="s">
        <v>92</v>
      </c>
      <c r="AW468" s="12" t="s">
        <v>38</v>
      </c>
      <c r="AX468" s="12" t="s">
        <v>25</v>
      </c>
      <c r="AY468" s="201" t="s">
        <v>182</v>
      </c>
    </row>
    <row r="469" spans="2:65" s="1" customFormat="1" ht="31.5" customHeight="1">
      <c r="B469" s="39"/>
      <c r="C469" s="179" t="s">
        <v>830</v>
      </c>
      <c r="D469" s="179" t="s">
        <v>183</v>
      </c>
      <c r="E469" s="180" t="s">
        <v>831</v>
      </c>
      <c r="F469" s="388" t="s">
        <v>832</v>
      </c>
      <c r="G469" s="388"/>
      <c r="H469" s="388"/>
      <c r="I469" s="388"/>
      <c r="J469" s="181" t="s">
        <v>203</v>
      </c>
      <c r="K469" s="182">
        <v>4.5</v>
      </c>
      <c r="L469" s="389">
        <v>0</v>
      </c>
      <c r="M469" s="390"/>
      <c r="N469" s="391">
        <f>ROUND(L469*K469,2)</f>
        <v>0</v>
      </c>
      <c r="O469" s="391"/>
      <c r="P469" s="391"/>
      <c r="Q469" s="391"/>
      <c r="R469" s="41"/>
      <c r="T469" s="183" t="s">
        <v>23</v>
      </c>
      <c r="U469" s="48" t="s">
        <v>46</v>
      </c>
      <c r="V469" s="40"/>
      <c r="W469" s="184">
        <f>V469*K469</f>
        <v>0</v>
      </c>
      <c r="X469" s="184">
        <v>0.112</v>
      </c>
      <c r="Y469" s="184">
        <f>X469*K469</f>
        <v>0.504</v>
      </c>
      <c r="Z469" s="184">
        <v>0</v>
      </c>
      <c r="AA469" s="185">
        <f>Z469*K469</f>
        <v>0</v>
      </c>
      <c r="AR469" s="22" t="s">
        <v>187</v>
      </c>
      <c r="AT469" s="22" t="s">
        <v>183</v>
      </c>
      <c r="AU469" s="22" t="s">
        <v>92</v>
      </c>
      <c r="AY469" s="22" t="s">
        <v>182</v>
      </c>
      <c r="BE469" s="122">
        <f>IF(U469="základní",N469,0)</f>
        <v>0</v>
      </c>
      <c r="BF469" s="122">
        <f>IF(U469="snížená",N469,0)</f>
        <v>0</v>
      </c>
      <c r="BG469" s="122">
        <f>IF(U469="zákl. přenesená",N469,0)</f>
        <v>0</v>
      </c>
      <c r="BH469" s="122">
        <f>IF(U469="sníž. přenesená",N469,0)</f>
        <v>0</v>
      </c>
      <c r="BI469" s="122">
        <f>IF(U469="nulová",N469,0)</f>
        <v>0</v>
      </c>
      <c r="BJ469" s="22" t="s">
        <v>25</v>
      </c>
      <c r="BK469" s="122">
        <f>ROUND(L469*K469,2)</f>
        <v>0</v>
      </c>
      <c r="BL469" s="22" t="s">
        <v>187</v>
      </c>
      <c r="BM469" s="22" t="s">
        <v>833</v>
      </c>
    </row>
    <row r="470" spans="2:65" s="11" customFormat="1" ht="22.5" customHeight="1">
      <c r="B470" s="186"/>
      <c r="C470" s="187"/>
      <c r="D470" s="187"/>
      <c r="E470" s="188" t="s">
        <v>23</v>
      </c>
      <c r="F470" s="392" t="s">
        <v>430</v>
      </c>
      <c r="G470" s="393"/>
      <c r="H470" s="393"/>
      <c r="I470" s="393"/>
      <c r="J470" s="187"/>
      <c r="K470" s="189" t="s">
        <v>23</v>
      </c>
      <c r="L470" s="187"/>
      <c r="M470" s="187"/>
      <c r="N470" s="187"/>
      <c r="O470" s="187"/>
      <c r="P470" s="187"/>
      <c r="Q470" s="187"/>
      <c r="R470" s="190"/>
      <c r="T470" s="191"/>
      <c r="U470" s="187"/>
      <c r="V470" s="187"/>
      <c r="W470" s="187"/>
      <c r="X470" s="187"/>
      <c r="Y470" s="187"/>
      <c r="Z470" s="187"/>
      <c r="AA470" s="192"/>
      <c r="AT470" s="193" t="s">
        <v>190</v>
      </c>
      <c r="AU470" s="193" t="s">
        <v>92</v>
      </c>
      <c r="AV470" s="11" t="s">
        <v>25</v>
      </c>
      <c r="AW470" s="11" t="s">
        <v>38</v>
      </c>
      <c r="AX470" s="11" t="s">
        <v>81</v>
      </c>
      <c r="AY470" s="193" t="s">
        <v>182</v>
      </c>
    </row>
    <row r="471" spans="2:65" s="12" customFormat="1" ht="22.5" customHeight="1">
      <c r="B471" s="194"/>
      <c r="C471" s="195"/>
      <c r="D471" s="195"/>
      <c r="E471" s="196" t="s">
        <v>23</v>
      </c>
      <c r="F471" s="399" t="s">
        <v>431</v>
      </c>
      <c r="G471" s="400"/>
      <c r="H471" s="400"/>
      <c r="I471" s="400"/>
      <c r="J471" s="195"/>
      <c r="K471" s="197">
        <v>4.5</v>
      </c>
      <c r="L471" s="195"/>
      <c r="M471" s="195"/>
      <c r="N471" s="195"/>
      <c r="O471" s="195"/>
      <c r="P471" s="195"/>
      <c r="Q471" s="195"/>
      <c r="R471" s="198"/>
      <c r="T471" s="199"/>
      <c r="U471" s="195"/>
      <c r="V471" s="195"/>
      <c r="W471" s="195"/>
      <c r="X471" s="195"/>
      <c r="Y471" s="195"/>
      <c r="Z471" s="195"/>
      <c r="AA471" s="200"/>
      <c r="AT471" s="201" t="s">
        <v>190</v>
      </c>
      <c r="AU471" s="201" t="s">
        <v>92</v>
      </c>
      <c r="AV471" s="12" t="s">
        <v>92</v>
      </c>
      <c r="AW471" s="12" t="s">
        <v>38</v>
      </c>
      <c r="AX471" s="12" t="s">
        <v>25</v>
      </c>
      <c r="AY471" s="201" t="s">
        <v>182</v>
      </c>
    </row>
    <row r="472" spans="2:65" s="1" customFormat="1" ht="31.5" customHeight="1">
      <c r="B472" s="39"/>
      <c r="C472" s="179" t="s">
        <v>834</v>
      </c>
      <c r="D472" s="179" t="s">
        <v>183</v>
      </c>
      <c r="E472" s="180" t="s">
        <v>835</v>
      </c>
      <c r="F472" s="388" t="s">
        <v>836</v>
      </c>
      <c r="G472" s="388"/>
      <c r="H472" s="388"/>
      <c r="I472" s="388"/>
      <c r="J472" s="181" t="s">
        <v>203</v>
      </c>
      <c r="K472" s="182">
        <v>56.44</v>
      </c>
      <c r="L472" s="389">
        <v>0</v>
      </c>
      <c r="M472" s="390"/>
      <c r="N472" s="391">
        <f>ROUND(L472*K472,2)</f>
        <v>0</v>
      </c>
      <c r="O472" s="391"/>
      <c r="P472" s="391"/>
      <c r="Q472" s="391"/>
      <c r="R472" s="41"/>
      <c r="T472" s="183" t="s">
        <v>23</v>
      </c>
      <c r="U472" s="48" t="s">
        <v>46</v>
      </c>
      <c r="V472" s="40"/>
      <c r="W472" s="184">
        <f>V472*K472</f>
        <v>0</v>
      </c>
      <c r="X472" s="184">
        <v>0</v>
      </c>
      <c r="Y472" s="184">
        <f>X472*K472</f>
        <v>0</v>
      </c>
      <c r="Z472" s="184">
        <v>8.2000000000000003E-2</v>
      </c>
      <c r="AA472" s="185">
        <f>Z472*K472</f>
        <v>4.6280799999999997</v>
      </c>
      <c r="AR472" s="22" t="s">
        <v>187</v>
      </c>
      <c r="AT472" s="22" t="s">
        <v>183</v>
      </c>
      <c r="AU472" s="22" t="s">
        <v>92</v>
      </c>
      <c r="AY472" s="22" t="s">
        <v>182</v>
      </c>
      <c r="BE472" s="122">
        <f>IF(U472="základní",N472,0)</f>
        <v>0</v>
      </c>
      <c r="BF472" s="122">
        <f>IF(U472="snížená",N472,0)</f>
        <v>0</v>
      </c>
      <c r="BG472" s="122">
        <f>IF(U472="zákl. přenesená",N472,0)</f>
        <v>0</v>
      </c>
      <c r="BH472" s="122">
        <f>IF(U472="sníž. přenesená",N472,0)</f>
        <v>0</v>
      </c>
      <c r="BI472" s="122">
        <f>IF(U472="nulová",N472,0)</f>
        <v>0</v>
      </c>
      <c r="BJ472" s="22" t="s">
        <v>25</v>
      </c>
      <c r="BK472" s="122">
        <f>ROUND(L472*K472,2)</f>
        <v>0</v>
      </c>
      <c r="BL472" s="22" t="s">
        <v>187</v>
      </c>
      <c r="BM472" s="22" t="s">
        <v>837</v>
      </c>
    </row>
    <row r="473" spans="2:65" s="11" customFormat="1" ht="22.5" customHeight="1">
      <c r="B473" s="186"/>
      <c r="C473" s="187"/>
      <c r="D473" s="187"/>
      <c r="E473" s="188" t="s">
        <v>23</v>
      </c>
      <c r="F473" s="392" t="s">
        <v>534</v>
      </c>
      <c r="G473" s="393"/>
      <c r="H473" s="393"/>
      <c r="I473" s="393"/>
      <c r="J473" s="187"/>
      <c r="K473" s="189" t="s">
        <v>23</v>
      </c>
      <c r="L473" s="187"/>
      <c r="M473" s="187"/>
      <c r="N473" s="187"/>
      <c r="O473" s="187"/>
      <c r="P473" s="187"/>
      <c r="Q473" s="187"/>
      <c r="R473" s="190"/>
      <c r="T473" s="191"/>
      <c r="U473" s="187"/>
      <c r="V473" s="187"/>
      <c r="W473" s="187"/>
      <c r="X473" s="187"/>
      <c r="Y473" s="187"/>
      <c r="Z473" s="187"/>
      <c r="AA473" s="192"/>
      <c r="AT473" s="193" t="s">
        <v>190</v>
      </c>
      <c r="AU473" s="193" t="s">
        <v>92</v>
      </c>
      <c r="AV473" s="11" t="s">
        <v>25</v>
      </c>
      <c r="AW473" s="11" t="s">
        <v>38</v>
      </c>
      <c r="AX473" s="11" t="s">
        <v>81</v>
      </c>
      <c r="AY473" s="193" t="s">
        <v>182</v>
      </c>
    </row>
    <row r="474" spans="2:65" s="12" customFormat="1" ht="22.5" customHeight="1">
      <c r="B474" s="194"/>
      <c r="C474" s="195"/>
      <c r="D474" s="195"/>
      <c r="E474" s="196" t="s">
        <v>23</v>
      </c>
      <c r="F474" s="399" t="s">
        <v>838</v>
      </c>
      <c r="G474" s="400"/>
      <c r="H474" s="400"/>
      <c r="I474" s="400"/>
      <c r="J474" s="195"/>
      <c r="K474" s="197">
        <v>16.72</v>
      </c>
      <c r="L474" s="195"/>
      <c r="M474" s="195"/>
      <c r="N474" s="195"/>
      <c r="O474" s="195"/>
      <c r="P474" s="195"/>
      <c r="Q474" s="195"/>
      <c r="R474" s="198"/>
      <c r="T474" s="199"/>
      <c r="U474" s="195"/>
      <c r="V474" s="195"/>
      <c r="W474" s="195"/>
      <c r="X474" s="195"/>
      <c r="Y474" s="195"/>
      <c r="Z474" s="195"/>
      <c r="AA474" s="200"/>
      <c r="AT474" s="201" t="s">
        <v>190</v>
      </c>
      <c r="AU474" s="201" t="s">
        <v>92</v>
      </c>
      <c r="AV474" s="12" t="s">
        <v>92</v>
      </c>
      <c r="AW474" s="12" t="s">
        <v>38</v>
      </c>
      <c r="AX474" s="12" t="s">
        <v>81</v>
      </c>
      <c r="AY474" s="201" t="s">
        <v>182</v>
      </c>
    </row>
    <row r="475" spans="2:65" s="11" customFormat="1" ht="22.5" customHeight="1">
      <c r="B475" s="186"/>
      <c r="C475" s="187"/>
      <c r="D475" s="187"/>
      <c r="E475" s="188" t="s">
        <v>23</v>
      </c>
      <c r="F475" s="403" t="s">
        <v>506</v>
      </c>
      <c r="G475" s="404"/>
      <c r="H475" s="404"/>
      <c r="I475" s="404"/>
      <c r="J475" s="187"/>
      <c r="K475" s="189" t="s">
        <v>23</v>
      </c>
      <c r="L475" s="187"/>
      <c r="M475" s="187"/>
      <c r="N475" s="187"/>
      <c r="O475" s="187"/>
      <c r="P475" s="187"/>
      <c r="Q475" s="187"/>
      <c r="R475" s="190"/>
      <c r="T475" s="191"/>
      <c r="U475" s="187"/>
      <c r="V475" s="187"/>
      <c r="W475" s="187"/>
      <c r="X475" s="187"/>
      <c r="Y475" s="187"/>
      <c r="Z475" s="187"/>
      <c r="AA475" s="192"/>
      <c r="AT475" s="193" t="s">
        <v>190</v>
      </c>
      <c r="AU475" s="193" t="s">
        <v>92</v>
      </c>
      <c r="AV475" s="11" t="s">
        <v>25</v>
      </c>
      <c r="AW475" s="11" t="s">
        <v>38</v>
      </c>
      <c r="AX475" s="11" t="s">
        <v>81</v>
      </c>
      <c r="AY475" s="193" t="s">
        <v>182</v>
      </c>
    </row>
    <row r="476" spans="2:65" s="12" customFormat="1" ht="22.5" customHeight="1">
      <c r="B476" s="194"/>
      <c r="C476" s="195"/>
      <c r="D476" s="195"/>
      <c r="E476" s="196" t="s">
        <v>23</v>
      </c>
      <c r="F476" s="399" t="s">
        <v>260</v>
      </c>
      <c r="G476" s="400"/>
      <c r="H476" s="400"/>
      <c r="I476" s="400"/>
      <c r="J476" s="195"/>
      <c r="K476" s="197">
        <v>12</v>
      </c>
      <c r="L476" s="195"/>
      <c r="M476" s="195"/>
      <c r="N476" s="195"/>
      <c r="O476" s="195"/>
      <c r="P476" s="195"/>
      <c r="Q476" s="195"/>
      <c r="R476" s="198"/>
      <c r="T476" s="199"/>
      <c r="U476" s="195"/>
      <c r="V476" s="195"/>
      <c r="W476" s="195"/>
      <c r="X476" s="195"/>
      <c r="Y476" s="195"/>
      <c r="Z476" s="195"/>
      <c r="AA476" s="200"/>
      <c r="AT476" s="201" t="s">
        <v>190</v>
      </c>
      <c r="AU476" s="201" t="s">
        <v>92</v>
      </c>
      <c r="AV476" s="12" t="s">
        <v>92</v>
      </c>
      <c r="AW476" s="12" t="s">
        <v>38</v>
      </c>
      <c r="AX476" s="12" t="s">
        <v>81</v>
      </c>
      <c r="AY476" s="201" t="s">
        <v>182</v>
      </c>
    </row>
    <row r="477" spans="2:65" s="11" customFormat="1" ht="22.5" customHeight="1">
      <c r="B477" s="186"/>
      <c r="C477" s="187"/>
      <c r="D477" s="187"/>
      <c r="E477" s="188" t="s">
        <v>23</v>
      </c>
      <c r="F477" s="403" t="s">
        <v>513</v>
      </c>
      <c r="G477" s="404"/>
      <c r="H477" s="404"/>
      <c r="I477" s="404"/>
      <c r="J477" s="187"/>
      <c r="K477" s="189" t="s">
        <v>23</v>
      </c>
      <c r="L477" s="187"/>
      <c r="M477" s="187"/>
      <c r="N477" s="187"/>
      <c r="O477" s="187"/>
      <c r="P477" s="187"/>
      <c r="Q477" s="187"/>
      <c r="R477" s="190"/>
      <c r="T477" s="191"/>
      <c r="U477" s="187"/>
      <c r="V477" s="187"/>
      <c r="W477" s="187"/>
      <c r="X477" s="187"/>
      <c r="Y477" s="187"/>
      <c r="Z477" s="187"/>
      <c r="AA477" s="192"/>
      <c r="AT477" s="193" t="s">
        <v>190</v>
      </c>
      <c r="AU477" s="193" t="s">
        <v>92</v>
      </c>
      <c r="AV477" s="11" t="s">
        <v>25</v>
      </c>
      <c r="AW477" s="11" t="s">
        <v>38</v>
      </c>
      <c r="AX477" s="11" t="s">
        <v>81</v>
      </c>
      <c r="AY477" s="193" t="s">
        <v>182</v>
      </c>
    </row>
    <row r="478" spans="2:65" s="12" customFormat="1" ht="22.5" customHeight="1">
      <c r="B478" s="194"/>
      <c r="C478" s="195"/>
      <c r="D478" s="195"/>
      <c r="E478" s="196" t="s">
        <v>23</v>
      </c>
      <c r="F478" s="399" t="s">
        <v>839</v>
      </c>
      <c r="G478" s="400"/>
      <c r="H478" s="400"/>
      <c r="I478" s="400"/>
      <c r="J478" s="195"/>
      <c r="K478" s="197">
        <v>8.5</v>
      </c>
      <c r="L478" s="195"/>
      <c r="M478" s="195"/>
      <c r="N478" s="195"/>
      <c r="O478" s="195"/>
      <c r="P478" s="195"/>
      <c r="Q478" s="195"/>
      <c r="R478" s="198"/>
      <c r="T478" s="199"/>
      <c r="U478" s="195"/>
      <c r="V478" s="195"/>
      <c r="W478" s="195"/>
      <c r="X478" s="195"/>
      <c r="Y478" s="195"/>
      <c r="Z478" s="195"/>
      <c r="AA478" s="200"/>
      <c r="AT478" s="201" t="s">
        <v>190</v>
      </c>
      <c r="AU478" s="201" t="s">
        <v>92</v>
      </c>
      <c r="AV478" s="12" t="s">
        <v>92</v>
      </c>
      <c r="AW478" s="12" t="s">
        <v>38</v>
      </c>
      <c r="AX478" s="12" t="s">
        <v>81</v>
      </c>
      <c r="AY478" s="201" t="s">
        <v>182</v>
      </c>
    </row>
    <row r="479" spans="2:65" s="11" customFormat="1" ht="22.5" customHeight="1">
      <c r="B479" s="186"/>
      <c r="C479" s="187"/>
      <c r="D479" s="187"/>
      <c r="E479" s="188" t="s">
        <v>23</v>
      </c>
      <c r="F479" s="403" t="s">
        <v>544</v>
      </c>
      <c r="G479" s="404"/>
      <c r="H479" s="404"/>
      <c r="I479" s="404"/>
      <c r="J479" s="187"/>
      <c r="K479" s="189" t="s">
        <v>23</v>
      </c>
      <c r="L479" s="187"/>
      <c r="M479" s="187"/>
      <c r="N479" s="187"/>
      <c r="O479" s="187"/>
      <c r="P479" s="187"/>
      <c r="Q479" s="187"/>
      <c r="R479" s="190"/>
      <c r="T479" s="191"/>
      <c r="U479" s="187"/>
      <c r="V479" s="187"/>
      <c r="W479" s="187"/>
      <c r="X479" s="187"/>
      <c r="Y479" s="187"/>
      <c r="Z479" s="187"/>
      <c r="AA479" s="192"/>
      <c r="AT479" s="193" t="s">
        <v>190</v>
      </c>
      <c r="AU479" s="193" t="s">
        <v>92</v>
      </c>
      <c r="AV479" s="11" t="s">
        <v>25</v>
      </c>
      <c r="AW479" s="11" t="s">
        <v>38</v>
      </c>
      <c r="AX479" s="11" t="s">
        <v>81</v>
      </c>
      <c r="AY479" s="193" t="s">
        <v>182</v>
      </c>
    </row>
    <row r="480" spans="2:65" s="12" customFormat="1" ht="22.5" customHeight="1">
      <c r="B480" s="194"/>
      <c r="C480" s="195"/>
      <c r="D480" s="195"/>
      <c r="E480" s="196" t="s">
        <v>23</v>
      </c>
      <c r="F480" s="399" t="s">
        <v>840</v>
      </c>
      <c r="G480" s="400"/>
      <c r="H480" s="400"/>
      <c r="I480" s="400"/>
      <c r="J480" s="195"/>
      <c r="K480" s="197">
        <v>19.22</v>
      </c>
      <c r="L480" s="195"/>
      <c r="M480" s="195"/>
      <c r="N480" s="195"/>
      <c r="O480" s="195"/>
      <c r="P480" s="195"/>
      <c r="Q480" s="195"/>
      <c r="R480" s="198"/>
      <c r="T480" s="199"/>
      <c r="U480" s="195"/>
      <c r="V480" s="195"/>
      <c r="W480" s="195"/>
      <c r="X480" s="195"/>
      <c r="Y480" s="195"/>
      <c r="Z480" s="195"/>
      <c r="AA480" s="200"/>
      <c r="AT480" s="201" t="s">
        <v>190</v>
      </c>
      <c r="AU480" s="201" t="s">
        <v>92</v>
      </c>
      <c r="AV480" s="12" t="s">
        <v>92</v>
      </c>
      <c r="AW480" s="12" t="s">
        <v>38</v>
      </c>
      <c r="AX480" s="12" t="s">
        <v>81</v>
      </c>
      <c r="AY480" s="201" t="s">
        <v>182</v>
      </c>
    </row>
    <row r="481" spans="2:65" s="13" customFormat="1" ht="22.5" customHeight="1">
      <c r="B481" s="202"/>
      <c r="C481" s="203"/>
      <c r="D481" s="203"/>
      <c r="E481" s="204" t="s">
        <v>23</v>
      </c>
      <c r="F481" s="401" t="s">
        <v>193</v>
      </c>
      <c r="G481" s="402"/>
      <c r="H481" s="402"/>
      <c r="I481" s="402"/>
      <c r="J481" s="203"/>
      <c r="K481" s="205">
        <v>56.44</v>
      </c>
      <c r="L481" s="203"/>
      <c r="M481" s="203"/>
      <c r="N481" s="203"/>
      <c r="O481" s="203"/>
      <c r="P481" s="203"/>
      <c r="Q481" s="203"/>
      <c r="R481" s="206"/>
      <c r="T481" s="207"/>
      <c r="U481" s="203"/>
      <c r="V481" s="203"/>
      <c r="W481" s="203"/>
      <c r="X481" s="203"/>
      <c r="Y481" s="203"/>
      <c r="Z481" s="203"/>
      <c r="AA481" s="208"/>
      <c r="AT481" s="209" t="s">
        <v>190</v>
      </c>
      <c r="AU481" s="209" t="s">
        <v>92</v>
      </c>
      <c r="AV481" s="13" t="s">
        <v>187</v>
      </c>
      <c r="AW481" s="13" t="s">
        <v>38</v>
      </c>
      <c r="AX481" s="13" t="s">
        <v>25</v>
      </c>
      <c r="AY481" s="209" t="s">
        <v>182</v>
      </c>
    </row>
    <row r="482" spans="2:65" s="1" customFormat="1" ht="31.5" customHeight="1">
      <c r="B482" s="39"/>
      <c r="C482" s="179" t="s">
        <v>841</v>
      </c>
      <c r="D482" s="179" t="s">
        <v>183</v>
      </c>
      <c r="E482" s="180" t="s">
        <v>842</v>
      </c>
      <c r="F482" s="388" t="s">
        <v>843</v>
      </c>
      <c r="G482" s="388"/>
      <c r="H482" s="388"/>
      <c r="I482" s="388"/>
      <c r="J482" s="181" t="s">
        <v>203</v>
      </c>
      <c r="K482" s="182">
        <v>47.1</v>
      </c>
      <c r="L482" s="389">
        <v>0</v>
      </c>
      <c r="M482" s="390"/>
      <c r="N482" s="391">
        <f>ROUND(L482*K482,2)</f>
        <v>0</v>
      </c>
      <c r="O482" s="391"/>
      <c r="P482" s="391"/>
      <c r="Q482" s="391"/>
      <c r="R482" s="41"/>
      <c r="T482" s="183" t="s">
        <v>23</v>
      </c>
      <c r="U482" s="48" t="s">
        <v>46</v>
      </c>
      <c r="V482" s="40"/>
      <c r="W482" s="184">
        <f>V482*K482</f>
        <v>0</v>
      </c>
      <c r="X482" s="184">
        <v>0</v>
      </c>
      <c r="Y482" s="184">
        <f>X482*K482</f>
        <v>0</v>
      </c>
      <c r="Z482" s="184">
        <v>1.0999999999999999E-2</v>
      </c>
      <c r="AA482" s="185">
        <f>Z482*K482</f>
        <v>0.5181</v>
      </c>
      <c r="AR482" s="22" t="s">
        <v>187</v>
      </c>
      <c r="AT482" s="22" t="s">
        <v>183</v>
      </c>
      <c r="AU482" s="22" t="s">
        <v>92</v>
      </c>
      <c r="AY482" s="22" t="s">
        <v>182</v>
      </c>
      <c r="BE482" s="122">
        <f>IF(U482="základní",N482,0)</f>
        <v>0</v>
      </c>
      <c r="BF482" s="122">
        <f>IF(U482="snížená",N482,0)</f>
        <v>0</v>
      </c>
      <c r="BG482" s="122">
        <f>IF(U482="zákl. přenesená",N482,0)</f>
        <v>0</v>
      </c>
      <c r="BH482" s="122">
        <f>IF(U482="sníž. přenesená",N482,0)</f>
        <v>0</v>
      </c>
      <c r="BI482" s="122">
        <f>IF(U482="nulová",N482,0)</f>
        <v>0</v>
      </c>
      <c r="BJ482" s="22" t="s">
        <v>25</v>
      </c>
      <c r="BK482" s="122">
        <f>ROUND(L482*K482,2)</f>
        <v>0</v>
      </c>
      <c r="BL482" s="22" t="s">
        <v>187</v>
      </c>
      <c r="BM482" s="22" t="s">
        <v>844</v>
      </c>
    </row>
    <row r="483" spans="2:65" s="11" customFormat="1" ht="22.5" customHeight="1">
      <c r="B483" s="186"/>
      <c r="C483" s="187"/>
      <c r="D483" s="187"/>
      <c r="E483" s="188" t="s">
        <v>23</v>
      </c>
      <c r="F483" s="392" t="s">
        <v>534</v>
      </c>
      <c r="G483" s="393"/>
      <c r="H483" s="393"/>
      <c r="I483" s="393"/>
      <c r="J483" s="187"/>
      <c r="K483" s="189" t="s">
        <v>23</v>
      </c>
      <c r="L483" s="187"/>
      <c r="M483" s="187"/>
      <c r="N483" s="187"/>
      <c r="O483" s="187"/>
      <c r="P483" s="187"/>
      <c r="Q483" s="187"/>
      <c r="R483" s="190"/>
      <c r="T483" s="191"/>
      <c r="U483" s="187"/>
      <c r="V483" s="187"/>
      <c r="W483" s="187"/>
      <c r="X483" s="187"/>
      <c r="Y483" s="187"/>
      <c r="Z483" s="187"/>
      <c r="AA483" s="192"/>
      <c r="AT483" s="193" t="s">
        <v>190</v>
      </c>
      <c r="AU483" s="193" t="s">
        <v>92</v>
      </c>
      <c r="AV483" s="11" t="s">
        <v>25</v>
      </c>
      <c r="AW483" s="11" t="s">
        <v>38</v>
      </c>
      <c r="AX483" s="11" t="s">
        <v>81</v>
      </c>
      <c r="AY483" s="193" t="s">
        <v>182</v>
      </c>
    </row>
    <row r="484" spans="2:65" s="12" customFormat="1" ht="22.5" customHeight="1">
      <c r="B484" s="194"/>
      <c r="C484" s="195"/>
      <c r="D484" s="195"/>
      <c r="E484" s="196" t="s">
        <v>23</v>
      </c>
      <c r="F484" s="399" t="s">
        <v>845</v>
      </c>
      <c r="G484" s="400"/>
      <c r="H484" s="400"/>
      <c r="I484" s="400"/>
      <c r="J484" s="195"/>
      <c r="K484" s="197">
        <v>10.8</v>
      </c>
      <c r="L484" s="195"/>
      <c r="M484" s="195"/>
      <c r="N484" s="195"/>
      <c r="O484" s="195"/>
      <c r="P484" s="195"/>
      <c r="Q484" s="195"/>
      <c r="R484" s="198"/>
      <c r="T484" s="199"/>
      <c r="U484" s="195"/>
      <c r="V484" s="195"/>
      <c r="W484" s="195"/>
      <c r="X484" s="195"/>
      <c r="Y484" s="195"/>
      <c r="Z484" s="195"/>
      <c r="AA484" s="200"/>
      <c r="AT484" s="201" t="s">
        <v>190</v>
      </c>
      <c r="AU484" s="201" t="s">
        <v>92</v>
      </c>
      <c r="AV484" s="12" t="s">
        <v>92</v>
      </c>
      <c r="AW484" s="12" t="s">
        <v>38</v>
      </c>
      <c r="AX484" s="12" t="s">
        <v>81</v>
      </c>
      <c r="AY484" s="201" t="s">
        <v>182</v>
      </c>
    </row>
    <row r="485" spans="2:65" s="11" customFormat="1" ht="22.5" customHeight="1">
      <c r="B485" s="186"/>
      <c r="C485" s="187"/>
      <c r="D485" s="187"/>
      <c r="E485" s="188" t="s">
        <v>23</v>
      </c>
      <c r="F485" s="403" t="s">
        <v>506</v>
      </c>
      <c r="G485" s="404"/>
      <c r="H485" s="404"/>
      <c r="I485" s="404"/>
      <c r="J485" s="187"/>
      <c r="K485" s="189" t="s">
        <v>23</v>
      </c>
      <c r="L485" s="187"/>
      <c r="M485" s="187"/>
      <c r="N485" s="187"/>
      <c r="O485" s="187"/>
      <c r="P485" s="187"/>
      <c r="Q485" s="187"/>
      <c r="R485" s="190"/>
      <c r="T485" s="191"/>
      <c r="U485" s="187"/>
      <c r="V485" s="187"/>
      <c r="W485" s="187"/>
      <c r="X485" s="187"/>
      <c r="Y485" s="187"/>
      <c r="Z485" s="187"/>
      <c r="AA485" s="192"/>
      <c r="AT485" s="193" t="s">
        <v>190</v>
      </c>
      <c r="AU485" s="193" t="s">
        <v>92</v>
      </c>
      <c r="AV485" s="11" t="s">
        <v>25</v>
      </c>
      <c r="AW485" s="11" t="s">
        <v>38</v>
      </c>
      <c r="AX485" s="11" t="s">
        <v>81</v>
      </c>
      <c r="AY485" s="193" t="s">
        <v>182</v>
      </c>
    </row>
    <row r="486" spans="2:65" s="12" customFormat="1" ht="22.5" customHeight="1">
      <c r="B486" s="194"/>
      <c r="C486" s="195"/>
      <c r="D486" s="195"/>
      <c r="E486" s="196" t="s">
        <v>23</v>
      </c>
      <c r="F486" s="399" t="s">
        <v>846</v>
      </c>
      <c r="G486" s="400"/>
      <c r="H486" s="400"/>
      <c r="I486" s="400"/>
      <c r="J486" s="195"/>
      <c r="K486" s="197">
        <v>12</v>
      </c>
      <c r="L486" s="195"/>
      <c r="M486" s="195"/>
      <c r="N486" s="195"/>
      <c r="O486" s="195"/>
      <c r="P486" s="195"/>
      <c r="Q486" s="195"/>
      <c r="R486" s="198"/>
      <c r="T486" s="199"/>
      <c r="U486" s="195"/>
      <c r="V486" s="195"/>
      <c r="W486" s="195"/>
      <c r="X486" s="195"/>
      <c r="Y486" s="195"/>
      <c r="Z486" s="195"/>
      <c r="AA486" s="200"/>
      <c r="AT486" s="201" t="s">
        <v>190</v>
      </c>
      <c r="AU486" s="201" t="s">
        <v>92</v>
      </c>
      <c r="AV486" s="12" t="s">
        <v>92</v>
      </c>
      <c r="AW486" s="12" t="s">
        <v>38</v>
      </c>
      <c r="AX486" s="12" t="s">
        <v>81</v>
      </c>
      <c r="AY486" s="201" t="s">
        <v>182</v>
      </c>
    </row>
    <row r="487" spans="2:65" s="11" customFormat="1" ht="22.5" customHeight="1">
      <c r="B487" s="186"/>
      <c r="C487" s="187"/>
      <c r="D487" s="187"/>
      <c r="E487" s="188" t="s">
        <v>23</v>
      </c>
      <c r="F487" s="403" t="s">
        <v>513</v>
      </c>
      <c r="G487" s="404"/>
      <c r="H487" s="404"/>
      <c r="I487" s="404"/>
      <c r="J487" s="187"/>
      <c r="K487" s="189" t="s">
        <v>23</v>
      </c>
      <c r="L487" s="187"/>
      <c r="M487" s="187"/>
      <c r="N487" s="187"/>
      <c r="O487" s="187"/>
      <c r="P487" s="187"/>
      <c r="Q487" s="187"/>
      <c r="R487" s="190"/>
      <c r="T487" s="191"/>
      <c r="U487" s="187"/>
      <c r="V487" s="187"/>
      <c r="W487" s="187"/>
      <c r="X487" s="187"/>
      <c r="Y487" s="187"/>
      <c r="Z487" s="187"/>
      <c r="AA487" s="192"/>
      <c r="AT487" s="193" t="s">
        <v>190</v>
      </c>
      <c r="AU487" s="193" t="s">
        <v>92</v>
      </c>
      <c r="AV487" s="11" t="s">
        <v>25</v>
      </c>
      <c r="AW487" s="11" t="s">
        <v>38</v>
      </c>
      <c r="AX487" s="11" t="s">
        <v>81</v>
      </c>
      <c r="AY487" s="193" t="s">
        <v>182</v>
      </c>
    </row>
    <row r="488" spans="2:65" s="12" customFormat="1" ht="22.5" customHeight="1">
      <c r="B488" s="194"/>
      <c r="C488" s="195"/>
      <c r="D488" s="195"/>
      <c r="E488" s="196" t="s">
        <v>23</v>
      </c>
      <c r="F488" s="399" t="s">
        <v>847</v>
      </c>
      <c r="G488" s="400"/>
      <c r="H488" s="400"/>
      <c r="I488" s="400"/>
      <c r="J488" s="195"/>
      <c r="K488" s="197">
        <v>17.100000000000001</v>
      </c>
      <c r="L488" s="195"/>
      <c r="M488" s="195"/>
      <c r="N488" s="195"/>
      <c r="O488" s="195"/>
      <c r="P488" s="195"/>
      <c r="Q488" s="195"/>
      <c r="R488" s="198"/>
      <c r="T488" s="199"/>
      <c r="U488" s="195"/>
      <c r="V488" s="195"/>
      <c r="W488" s="195"/>
      <c r="X488" s="195"/>
      <c r="Y488" s="195"/>
      <c r="Z488" s="195"/>
      <c r="AA488" s="200"/>
      <c r="AT488" s="201" t="s">
        <v>190</v>
      </c>
      <c r="AU488" s="201" t="s">
        <v>92</v>
      </c>
      <c r="AV488" s="12" t="s">
        <v>92</v>
      </c>
      <c r="AW488" s="12" t="s">
        <v>38</v>
      </c>
      <c r="AX488" s="12" t="s">
        <v>81</v>
      </c>
      <c r="AY488" s="201" t="s">
        <v>182</v>
      </c>
    </row>
    <row r="489" spans="2:65" s="11" customFormat="1" ht="22.5" customHeight="1">
      <c r="B489" s="186"/>
      <c r="C489" s="187"/>
      <c r="D489" s="187"/>
      <c r="E489" s="188" t="s">
        <v>23</v>
      </c>
      <c r="F489" s="403" t="s">
        <v>544</v>
      </c>
      <c r="G489" s="404"/>
      <c r="H489" s="404"/>
      <c r="I489" s="404"/>
      <c r="J489" s="187"/>
      <c r="K489" s="189" t="s">
        <v>23</v>
      </c>
      <c r="L489" s="187"/>
      <c r="M489" s="187"/>
      <c r="N489" s="187"/>
      <c r="O489" s="187"/>
      <c r="P489" s="187"/>
      <c r="Q489" s="187"/>
      <c r="R489" s="190"/>
      <c r="T489" s="191"/>
      <c r="U489" s="187"/>
      <c r="V489" s="187"/>
      <c r="W489" s="187"/>
      <c r="X489" s="187"/>
      <c r="Y489" s="187"/>
      <c r="Z489" s="187"/>
      <c r="AA489" s="192"/>
      <c r="AT489" s="193" t="s">
        <v>190</v>
      </c>
      <c r="AU489" s="193" t="s">
        <v>92</v>
      </c>
      <c r="AV489" s="11" t="s">
        <v>25</v>
      </c>
      <c r="AW489" s="11" t="s">
        <v>38</v>
      </c>
      <c r="AX489" s="11" t="s">
        <v>81</v>
      </c>
      <c r="AY489" s="193" t="s">
        <v>182</v>
      </c>
    </row>
    <row r="490" spans="2:65" s="12" customFormat="1" ht="22.5" customHeight="1">
      <c r="B490" s="194"/>
      <c r="C490" s="195"/>
      <c r="D490" s="195"/>
      <c r="E490" s="196" t="s">
        <v>23</v>
      </c>
      <c r="F490" s="399" t="s">
        <v>848</v>
      </c>
      <c r="G490" s="400"/>
      <c r="H490" s="400"/>
      <c r="I490" s="400"/>
      <c r="J490" s="195"/>
      <c r="K490" s="197">
        <v>7.2</v>
      </c>
      <c r="L490" s="195"/>
      <c r="M490" s="195"/>
      <c r="N490" s="195"/>
      <c r="O490" s="195"/>
      <c r="P490" s="195"/>
      <c r="Q490" s="195"/>
      <c r="R490" s="198"/>
      <c r="T490" s="199"/>
      <c r="U490" s="195"/>
      <c r="V490" s="195"/>
      <c r="W490" s="195"/>
      <c r="X490" s="195"/>
      <c r="Y490" s="195"/>
      <c r="Z490" s="195"/>
      <c r="AA490" s="200"/>
      <c r="AT490" s="201" t="s">
        <v>190</v>
      </c>
      <c r="AU490" s="201" t="s">
        <v>92</v>
      </c>
      <c r="AV490" s="12" t="s">
        <v>92</v>
      </c>
      <c r="AW490" s="12" t="s">
        <v>38</v>
      </c>
      <c r="AX490" s="12" t="s">
        <v>81</v>
      </c>
      <c r="AY490" s="201" t="s">
        <v>182</v>
      </c>
    </row>
    <row r="491" spans="2:65" s="13" customFormat="1" ht="22.5" customHeight="1">
      <c r="B491" s="202"/>
      <c r="C491" s="203"/>
      <c r="D491" s="203"/>
      <c r="E491" s="204" t="s">
        <v>23</v>
      </c>
      <c r="F491" s="401" t="s">
        <v>193</v>
      </c>
      <c r="G491" s="402"/>
      <c r="H491" s="402"/>
      <c r="I491" s="402"/>
      <c r="J491" s="203"/>
      <c r="K491" s="205">
        <v>47.1</v>
      </c>
      <c r="L491" s="203"/>
      <c r="M491" s="203"/>
      <c r="N491" s="203"/>
      <c r="O491" s="203"/>
      <c r="P491" s="203"/>
      <c r="Q491" s="203"/>
      <c r="R491" s="206"/>
      <c r="T491" s="207"/>
      <c r="U491" s="203"/>
      <c r="V491" s="203"/>
      <c r="W491" s="203"/>
      <c r="X491" s="203"/>
      <c r="Y491" s="203"/>
      <c r="Z491" s="203"/>
      <c r="AA491" s="208"/>
      <c r="AT491" s="209" t="s">
        <v>190</v>
      </c>
      <c r="AU491" s="209" t="s">
        <v>92</v>
      </c>
      <c r="AV491" s="13" t="s">
        <v>187</v>
      </c>
      <c r="AW491" s="13" t="s">
        <v>38</v>
      </c>
      <c r="AX491" s="13" t="s">
        <v>25</v>
      </c>
      <c r="AY491" s="209" t="s">
        <v>182</v>
      </c>
    </row>
    <row r="492" spans="2:65" s="1" customFormat="1" ht="31.5" customHeight="1">
      <c r="B492" s="39"/>
      <c r="C492" s="179" t="s">
        <v>849</v>
      </c>
      <c r="D492" s="179" t="s">
        <v>183</v>
      </c>
      <c r="E492" s="180" t="s">
        <v>850</v>
      </c>
      <c r="F492" s="388" t="s">
        <v>851</v>
      </c>
      <c r="G492" s="388"/>
      <c r="H492" s="388"/>
      <c r="I492" s="388"/>
      <c r="J492" s="181" t="s">
        <v>186</v>
      </c>
      <c r="K492" s="182">
        <v>25</v>
      </c>
      <c r="L492" s="389">
        <v>0</v>
      </c>
      <c r="M492" s="390"/>
      <c r="N492" s="391">
        <f>ROUND(L492*K492,2)</f>
        <v>0</v>
      </c>
      <c r="O492" s="391"/>
      <c r="P492" s="391"/>
      <c r="Q492" s="391"/>
      <c r="R492" s="41"/>
      <c r="T492" s="183" t="s">
        <v>23</v>
      </c>
      <c r="U492" s="48" t="s">
        <v>46</v>
      </c>
      <c r="V492" s="40"/>
      <c r="W492" s="184">
        <f>V492*K492</f>
        <v>0</v>
      </c>
      <c r="X492" s="184">
        <v>0</v>
      </c>
      <c r="Y492" s="184">
        <f>X492*K492</f>
        <v>0</v>
      </c>
      <c r="Z492" s="184">
        <v>0.108</v>
      </c>
      <c r="AA492" s="185">
        <f>Z492*K492</f>
        <v>2.7</v>
      </c>
      <c r="AR492" s="22" t="s">
        <v>187</v>
      </c>
      <c r="AT492" s="22" t="s">
        <v>183</v>
      </c>
      <c r="AU492" s="22" t="s">
        <v>92</v>
      </c>
      <c r="AY492" s="22" t="s">
        <v>182</v>
      </c>
      <c r="BE492" s="122">
        <f>IF(U492="základní",N492,0)</f>
        <v>0</v>
      </c>
      <c r="BF492" s="122">
        <f>IF(U492="snížená",N492,0)</f>
        <v>0</v>
      </c>
      <c r="BG492" s="122">
        <f>IF(U492="zákl. přenesená",N492,0)</f>
        <v>0</v>
      </c>
      <c r="BH492" s="122">
        <f>IF(U492="sníž. přenesená",N492,0)</f>
        <v>0</v>
      </c>
      <c r="BI492" s="122">
        <f>IF(U492="nulová",N492,0)</f>
        <v>0</v>
      </c>
      <c r="BJ492" s="22" t="s">
        <v>25</v>
      </c>
      <c r="BK492" s="122">
        <f>ROUND(L492*K492,2)</f>
        <v>0</v>
      </c>
      <c r="BL492" s="22" t="s">
        <v>187</v>
      </c>
      <c r="BM492" s="22" t="s">
        <v>852</v>
      </c>
    </row>
    <row r="493" spans="2:65" s="1" customFormat="1" ht="31.5" customHeight="1">
      <c r="B493" s="39"/>
      <c r="C493" s="179" t="s">
        <v>853</v>
      </c>
      <c r="D493" s="179" t="s">
        <v>183</v>
      </c>
      <c r="E493" s="180" t="s">
        <v>854</v>
      </c>
      <c r="F493" s="388" t="s">
        <v>855</v>
      </c>
      <c r="G493" s="388"/>
      <c r="H493" s="388"/>
      <c r="I493" s="388"/>
      <c r="J493" s="181" t="s">
        <v>186</v>
      </c>
      <c r="K493" s="182">
        <v>10</v>
      </c>
      <c r="L493" s="389">
        <v>0</v>
      </c>
      <c r="M493" s="390"/>
      <c r="N493" s="391">
        <f>ROUND(L493*K493,2)</f>
        <v>0</v>
      </c>
      <c r="O493" s="391"/>
      <c r="P493" s="391"/>
      <c r="Q493" s="391"/>
      <c r="R493" s="41"/>
      <c r="T493" s="183" t="s">
        <v>23</v>
      </c>
      <c r="U493" s="48" t="s">
        <v>46</v>
      </c>
      <c r="V493" s="40"/>
      <c r="W493" s="184">
        <f>V493*K493</f>
        <v>0</v>
      </c>
      <c r="X493" s="184">
        <v>0</v>
      </c>
      <c r="Y493" s="184">
        <f>X493*K493</f>
        <v>0</v>
      </c>
      <c r="Z493" s="184">
        <v>0.18</v>
      </c>
      <c r="AA493" s="185">
        <f>Z493*K493</f>
        <v>1.7999999999999998</v>
      </c>
      <c r="AR493" s="22" t="s">
        <v>187</v>
      </c>
      <c r="AT493" s="22" t="s">
        <v>183</v>
      </c>
      <c r="AU493" s="22" t="s">
        <v>92</v>
      </c>
      <c r="AY493" s="22" t="s">
        <v>182</v>
      </c>
      <c r="BE493" s="122">
        <f>IF(U493="základní",N493,0)</f>
        <v>0</v>
      </c>
      <c r="BF493" s="122">
        <f>IF(U493="snížená",N493,0)</f>
        <v>0</v>
      </c>
      <c r="BG493" s="122">
        <f>IF(U493="zákl. přenesená",N493,0)</f>
        <v>0</v>
      </c>
      <c r="BH493" s="122">
        <f>IF(U493="sníž. přenesená",N493,0)</f>
        <v>0</v>
      </c>
      <c r="BI493" s="122">
        <f>IF(U493="nulová",N493,0)</f>
        <v>0</v>
      </c>
      <c r="BJ493" s="22" t="s">
        <v>25</v>
      </c>
      <c r="BK493" s="122">
        <f>ROUND(L493*K493,2)</f>
        <v>0</v>
      </c>
      <c r="BL493" s="22" t="s">
        <v>187</v>
      </c>
      <c r="BM493" s="22" t="s">
        <v>856</v>
      </c>
    </row>
    <row r="494" spans="2:65" s="1" customFormat="1" ht="31.5" customHeight="1">
      <c r="B494" s="39"/>
      <c r="C494" s="179" t="s">
        <v>857</v>
      </c>
      <c r="D494" s="179" t="s">
        <v>183</v>
      </c>
      <c r="E494" s="180" t="s">
        <v>858</v>
      </c>
      <c r="F494" s="388" t="s">
        <v>859</v>
      </c>
      <c r="G494" s="388"/>
      <c r="H494" s="388"/>
      <c r="I494" s="388"/>
      <c r="J494" s="181" t="s">
        <v>186</v>
      </c>
      <c r="K494" s="182">
        <v>25</v>
      </c>
      <c r="L494" s="389">
        <v>0</v>
      </c>
      <c r="M494" s="390"/>
      <c r="N494" s="391">
        <f>ROUND(L494*K494,2)</f>
        <v>0</v>
      </c>
      <c r="O494" s="391"/>
      <c r="P494" s="391"/>
      <c r="Q494" s="391"/>
      <c r="R494" s="41"/>
      <c r="T494" s="183" t="s">
        <v>23</v>
      </c>
      <c r="U494" s="48" t="s">
        <v>46</v>
      </c>
      <c r="V494" s="40"/>
      <c r="W494" s="184">
        <f>V494*K494</f>
        <v>0</v>
      </c>
      <c r="X494" s="184">
        <v>0</v>
      </c>
      <c r="Y494" s="184">
        <f>X494*K494</f>
        <v>0</v>
      </c>
      <c r="Z494" s="184">
        <v>8.9999999999999993E-3</v>
      </c>
      <c r="AA494" s="185">
        <f>Z494*K494</f>
        <v>0.22499999999999998</v>
      </c>
      <c r="AR494" s="22" t="s">
        <v>187</v>
      </c>
      <c r="AT494" s="22" t="s">
        <v>183</v>
      </c>
      <c r="AU494" s="22" t="s">
        <v>92</v>
      </c>
      <c r="AY494" s="22" t="s">
        <v>182</v>
      </c>
      <c r="BE494" s="122">
        <f>IF(U494="základní",N494,0)</f>
        <v>0</v>
      </c>
      <c r="BF494" s="122">
        <f>IF(U494="snížená",N494,0)</f>
        <v>0</v>
      </c>
      <c r="BG494" s="122">
        <f>IF(U494="zákl. přenesená",N494,0)</f>
        <v>0</v>
      </c>
      <c r="BH494" s="122">
        <f>IF(U494="sníž. přenesená",N494,0)</f>
        <v>0</v>
      </c>
      <c r="BI494" s="122">
        <f>IF(U494="nulová",N494,0)</f>
        <v>0</v>
      </c>
      <c r="BJ494" s="22" t="s">
        <v>25</v>
      </c>
      <c r="BK494" s="122">
        <f>ROUND(L494*K494,2)</f>
        <v>0</v>
      </c>
      <c r="BL494" s="22" t="s">
        <v>187</v>
      </c>
      <c r="BM494" s="22" t="s">
        <v>860</v>
      </c>
    </row>
    <row r="495" spans="2:65" s="1" customFormat="1" ht="31.5" customHeight="1">
      <c r="B495" s="39"/>
      <c r="C495" s="179" t="s">
        <v>861</v>
      </c>
      <c r="D495" s="179" t="s">
        <v>183</v>
      </c>
      <c r="E495" s="180" t="s">
        <v>862</v>
      </c>
      <c r="F495" s="388" t="s">
        <v>863</v>
      </c>
      <c r="G495" s="388"/>
      <c r="H495" s="388"/>
      <c r="I495" s="388"/>
      <c r="J495" s="181" t="s">
        <v>291</v>
      </c>
      <c r="K495" s="182">
        <v>8</v>
      </c>
      <c r="L495" s="389">
        <v>0</v>
      </c>
      <c r="M495" s="390"/>
      <c r="N495" s="391">
        <f>ROUND(L495*K495,2)</f>
        <v>0</v>
      </c>
      <c r="O495" s="391"/>
      <c r="P495" s="391"/>
      <c r="Q495" s="391"/>
      <c r="R495" s="41"/>
      <c r="T495" s="183" t="s">
        <v>23</v>
      </c>
      <c r="U495" s="48" t="s">
        <v>46</v>
      </c>
      <c r="V495" s="40"/>
      <c r="W495" s="184">
        <f>V495*K495</f>
        <v>0</v>
      </c>
      <c r="X495" s="184">
        <v>0</v>
      </c>
      <c r="Y495" s="184">
        <f>X495*K495</f>
        <v>0</v>
      </c>
      <c r="Z495" s="184">
        <v>7.0000000000000001E-3</v>
      </c>
      <c r="AA495" s="185">
        <f>Z495*K495</f>
        <v>5.6000000000000001E-2</v>
      </c>
      <c r="AR495" s="22" t="s">
        <v>187</v>
      </c>
      <c r="AT495" s="22" t="s">
        <v>183</v>
      </c>
      <c r="AU495" s="22" t="s">
        <v>92</v>
      </c>
      <c r="AY495" s="22" t="s">
        <v>182</v>
      </c>
      <c r="BE495" s="122">
        <f>IF(U495="základní",N495,0)</f>
        <v>0</v>
      </c>
      <c r="BF495" s="122">
        <f>IF(U495="snížená",N495,0)</f>
        <v>0</v>
      </c>
      <c r="BG495" s="122">
        <f>IF(U495="zákl. přenesená",N495,0)</f>
        <v>0</v>
      </c>
      <c r="BH495" s="122">
        <f>IF(U495="sníž. přenesená",N495,0)</f>
        <v>0</v>
      </c>
      <c r="BI495" s="122">
        <f>IF(U495="nulová",N495,0)</f>
        <v>0</v>
      </c>
      <c r="BJ495" s="22" t="s">
        <v>25</v>
      </c>
      <c r="BK495" s="122">
        <f>ROUND(L495*K495,2)</f>
        <v>0</v>
      </c>
      <c r="BL495" s="22" t="s">
        <v>187</v>
      </c>
      <c r="BM495" s="22" t="s">
        <v>864</v>
      </c>
    </row>
    <row r="496" spans="2:65" s="1" customFormat="1" ht="44.25" customHeight="1">
      <c r="B496" s="39"/>
      <c r="C496" s="179" t="s">
        <v>865</v>
      </c>
      <c r="D496" s="179" t="s">
        <v>183</v>
      </c>
      <c r="E496" s="180" t="s">
        <v>866</v>
      </c>
      <c r="F496" s="388" t="s">
        <v>867</v>
      </c>
      <c r="G496" s="388"/>
      <c r="H496" s="388"/>
      <c r="I496" s="388"/>
      <c r="J496" s="181" t="s">
        <v>186</v>
      </c>
      <c r="K496" s="182">
        <v>510</v>
      </c>
      <c r="L496" s="389">
        <v>0</v>
      </c>
      <c r="M496" s="390"/>
      <c r="N496" s="391">
        <f>ROUND(L496*K496,2)</f>
        <v>0</v>
      </c>
      <c r="O496" s="391"/>
      <c r="P496" s="391"/>
      <c r="Q496" s="391"/>
      <c r="R496" s="41"/>
      <c r="T496" s="183" t="s">
        <v>23</v>
      </c>
      <c r="U496" s="48" t="s">
        <v>46</v>
      </c>
      <c r="V496" s="40"/>
      <c r="W496" s="184">
        <f>V496*K496</f>
        <v>0</v>
      </c>
      <c r="X496" s="184">
        <v>0</v>
      </c>
      <c r="Y496" s="184">
        <f>X496*K496</f>
        <v>0</v>
      </c>
      <c r="Z496" s="184">
        <v>1.6E-2</v>
      </c>
      <c r="AA496" s="185">
        <f>Z496*K496</f>
        <v>8.16</v>
      </c>
      <c r="AR496" s="22" t="s">
        <v>187</v>
      </c>
      <c r="AT496" s="22" t="s">
        <v>183</v>
      </c>
      <c r="AU496" s="22" t="s">
        <v>92</v>
      </c>
      <c r="AY496" s="22" t="s">
        <v>182</v>
      </c>
      <c r="BE496" s="122">
        <f>IF(U496="základní",N496,0)</f>
        <v>0</v>
      </c>
      <c r="BF496" s="122">
        <f>IF(U496="snížená",N496,0)</f>
        <v>0</v>
      </c>
      <c r="BG496" s="122">
        <f>IF(U496="zákl. přenesená",N496,0)</f>
        <v>0</v>
      </c>
      <c r="BH496" s="122">
        <f>IF(U496="sníž. přenesená",N496,0)</f>
        <v>0</v>
      </c>
      <c r="BI496" s="122">
        <f>IF(U496="nulová",N496,0)</f>
        <v>0</v>
      </c>
      <c r="BJ496" s="22" t="s">
        <v>25</v>
      </c>
      <c r="BK496" s="122">
        <f>ROUND(L496*K496,2)</f>
        <v>0</v>
      </c>
      <c r="BL496" s="22" t="s">
        <v>187</v>
      </c>
      <c r="BM496" s="22" t="s">
        <v>868</v>
      </c>
    </row>
    <row r="497" spans="2:65" s="12" customFormat="1" ht="22.5" customHeight="1">
      <c r="B497" s="194"/>
      <c r="C497" s="195"/>
      <c r="D497" s="195"/>
      <c r="E497" s="196" t="s">
        <v>23</v>
      </c>
      <c r="F497" s="405" t="s">
        <v>869</v>
      </c>
      <c r="G497" s="406"/>
      <c r="H497" s="406"/>
      <c r="I497" s="406"/>
      <c r="J497" s="195"/>
      <c r="K497" s="197">
        <v>510</v>
      </c>
      <c r="L497" s="195"/>
      <c r="M497" s="195"/>
      <c r="N497" s="195"/>
      <c r="O497" s="195"/>
      <c r="P497" s="195"/>
      <c r="Q497" s="195"/>
      <c r="R497" s="198"/>
      <c r="T497" s="199"/>
      <c r="U497" s="195"/>
      <c r="V497" s="195"/>
      <c r="W497" s="195"/>
      <c r="X497" s="195"/>
      <c r="Y497" s="195"/>
      <c r="Z497" s="195"/>
      <c r="AA497" s="200"/>
      <c r="AT497" s="201" t="s">
        <v>190</v>
      </c>
      <c r="AU497" s="201" t="s">
        <v>92</v>
      </c>
      <c r="AV497" s="12" t="s">
        <v>92</v>
      </c>
      <c r="AW497" s="12" t="s">
        <v>38</v>
      </c>
      <c r="AX497" s="12" t="s">
        <v>25</v>
      </c>
      <c r="AY497" s="201" t="s">
        <v>182</v>
      </c>
    </row>
    <row r="498" spans="2:65" s="1" customFormat="1" ht="31.5" customHeight="1">
      <c r="B498" s="39"/>
      <c r="C498" s="179" t="s">
        <v>870</v>
      </c>
      <c r="D498" s="179" t="s">
        <v>183</v>
      </c>
      <c r="E498" s="180" t="s">
        <v>871</v>
      </c>
      <c r="F498" s="388" t="s">
        <v>872</v>
      </c>
      <c r="G498" s="388"/>
      <c r="H498" s="388"/>
      <c r="I498" s="388"/>
      <c r="J498" s="181" t="s">
        <v>186</v>
      </c>
      <c r="K498" s="182">
        <v>3</v>
      </c>
      <c r="L498" s="389">
        <v>0</v>
      </c>
      <c r="M498" s="390"/>
      <c r="N498" s="391">
        <f>ROUND(L498*K498,2)</f>
        <v>0</v>
      </c>
      <c r="O498" s="391"/>
      <c r="P498" s="391"/>
      <c r="Q498" s="391"/>
      <c r="R498" s="41"/>
      <c r="T498" s="183" t="s">
        <v>23</v>
      </c>
      <c r="U498" s="48" t="s">
        <v>46</v>
      </c>
      <c r="V498" s="40"/>
      <c r="W498" s="184">
        <f>V498*K498</f>
        <v>0</v>
      </c>
      <c r="X498" s="184">
        <v>0</v>
      </c>
      <c r="Y498" s="184">
        <f>X498*K498</f>
        <v>0</v>
      </c>
      <c r="Z498" s="184">
        <v>0</v>
      </c>
      <c r="AA498" s="185">
        <f>Z498*K498</f>
        <v>0</v>
      </c>
      <c r="AR498" s="22" t="s">
        <v>187</v>
      </c>
      <c r="AT498" s="22" t="s">
        <v>183</v>
      </c>
      <c r="AU498" s="22" t="s">
        <v>92</v>
      </c>
      <c r="AY498" s="22" t="s">
        <v>182</v>
      </c>
      <c r="BE498" s="122">
        <f>IF(U498="základní",N498,0)</f>
        <v>0</v>
      </c>
      <c r="BF498" s="122">
        <f>IF(U498="snížená",N498,0)</f>
        <v>0</v>
      </c>
      <c r="BG498" s="122">
        <f>IF(U498="zákl. přenesená",N498,0)</f>
        <v>0</v>
      </c>
      <c r="BH498" s="122">
        <f>IF(U498="sníž. přenesená",N498,0)</f>
        <v>0</v>
      </c>
      <c r="BI498" s="122">
        <f>IF(U498="nulová",N498,0)</f>
        <v>0</v>
      </c>
      <c r="BJ498" s="22" t="s">
        <v>25</v>
      </c>
      <c r="BK498" s="122">
        <f>ROUND(L498*K498,2)</f>
        <v>0</v>
      </c>
      <c r="BL498" s="22" t="s">
        <v>187</v>
      </c>
      <c r="BM498" s="22" t="s">
        <v>873</v>
      </c>
    </row>
    <row r="499" spans="2:65" s="1" customFormat="1" ht="31.5" customHeight="1">
      <c r="B499" s="39"/>
      <c r="C499" s="179" t="s">
        <v>874</v>
      </c>
      <c r="D499" s="179" t="s">
        <v>183</v>
      </c>
      <c r="E499" s="180" t="s">
        <v>875</v>
      </c>
      <c r="F499" s="388" t="s">
        <v>876</v>
      </c>
      <c r="G499" s="388"/>
      <c r="H499" s="388"/>
      <c r="I499" s="388"/>
      <c r="J499" s="181" t="s">
        <v>278</v>
      </c>
      <c r="K499" s="182">
        <v>1</v>
      </c>
      <c r="L499" s="389">
        <v>0</v>
      </c>
      <c r="M499" s="390"/>
      <c r="N499" s="391">
        <f>ROUND(L499*K499,2)</f>
        <v>0</v>
      </c>
      <c r="O499" s="391"/>
      <c r="P499" s="391"/>
      <c r="Q499" s="391"/>
      <c r="R499" s="41"/>
      <c r="T499" s="183" t="s">
        <v>23</v>
      </c>
      <c r="U499" s="48" t="s">
        <v>46</v>
      </c>
      <c r="V499" s="40"/>
      <c r="W499" s="184">
        <f>V499*K499</f>
        <v>0</v>
      </c>
      <c r="X499" s="184">
        <v>0</v>
      </c>
      <c r="Y499" s="184">
        <f>X499*K499</f>
        <v>0</v>
      </c>
      <c r="Z499" s="184">
        <v>0</v>
      </c>
      <c r="AA499" s="185">
        <f>Z499*K499</f>
        <v>0</v>
      </c>
      <c r="AR499" s="22" t="s">
        <v>187</v>
      </c>
      <c r="AT499" s="22" t="s">
        <v>183</v>
      </c>
      <c r="AU499" s="22" t="s">
        <v>92</v>
      </c>
      <c r="AY499" s="22" t="s">
        <v>182</v>
      </c>
      <c r="BE499" s="122">
        <f>IF(U499="základní",N499,0)</f>
        <v>0</v>
      </c>
      <c r="BF499" s="122">
        <f>IF(U499="snížená",N499,0)</f>
        <v>0</v>
      </c>
      <c r="BG499" s="122">
        <f>IF(U499="zákl. přenesená",N499,0)</f>
        <v>0</v>
      </c>
      <c r="BH499" s="122">
        <f>IF(U499="sníž. přenesená",N499,0)</f>
        <v>0</v>
      </c>
      <c r="BI499" s="122">
        <f>IF(U499="nulová",N499,0)</f>
        <v>0</v>
      </c>
      <c r="BJ499" s="22" t="s">
        <v>25</v>
      </c>
      <c r="BK499" s="122">
        <f>ROUND(L499*K499,2)</f>
        <v>0</v>
      </c>
      <c r="BL499" s="22" t="s">
        <v>187</v>
      </c>
      <c r="BM499" s="22" t="s">
        <v>877</v>
      </c>
    </row>
    <row r="500" spans="2:65" s="1" customFormat="1" ht="31.5" customHeight="1">
      <c r="B500" s="39"/>
      <c r="C500" s="179" t="s">
        <v>878</v>
      </c>
      <c r="D500" s="179" t="s">
        <v>183</v>
      </c>
      <c r="E500" s="180" t="s">
        <v>879</v>
      </c>
      <c r="F500" s="388" t="s">
        <v>880</v>
      </c>
      <c r="G500" s="388"/>
      <c r="H500" s="388"/>
      <c r="I500" s="388"/>
      <c r="J500" s="181" t="s">
        <v>278</v>
      </c>
      <c r="K500" s="182">
        <v>1</v>
      </c>
      <c r="L500" s="389">
        <v>0</v>
      </c>
      <c r="M500" s="390"/>
      <c r="N500" s="391">
        <f>ROUND(L500*K500,2)</f>
        <v>0</v>
      </c>
      <c r="O500" s="391"/>
      <c r="P500" s="391"/>
      <c r="Q500" s="391"/>
      <c r="R500" s="41"/>
      <c r="T500" s="183" t="s">
        <v>23</v>
      </c>
      <c r="U500" s="48" t="s">
        <v>46</v>
      </c>
      <c r="V500" s="40"/>
      <c r="W500" s="184">
        <f>V500*K500</f>
        <v>0</v>
      </c>
      <c r="X500" s="184">
        <v>0</v>
      </c>
      <c r="Y500" s="184">
        <f>X500*K500</f>
        <v>0</v>
      </c>
      <c r="Z500" s="184">
        <v>0</v>
      </c>
      <c r="AA500" s="185">
        <f>Z500*K500</f>
        <v>0</v>
      </c>
      <c r="AR500" s="22" t="s">
        <v>187</v>
      </c>
      <c r="AT500" s="22" t="s">
        <v>183</v>
      </c>
      <c r="AU500" s="22" t="s">
        <v>92</v>
      </c>
      <c r="AY500" s="22" t="s">
        <v>182</v>
      </c>
      <c r="BE500" s="122">
        <f>IF(U500="základní",N500,0)</f>
        <v>0</v>
      </c>
      <c r="BF500" s="122">
        <f>IF(U500="snížená",N500,0)</f>
        <v>0</v>
      </c>
      <c r="BG500" s="122">
        <f>IF(U500="zákl. přenesená",N500,0)</f>
        <v>0</v>
      </c>
      <c r="BH500" s="122">
        <f>IF(U500="sníž. přenesená",N500,0)</f>
        <v>0</v>
      </c>
      <c r="BI500" s="122">
        <f>IF(U500="nulová",N500,0)</f>
        <v>0</v>
      </c>
      <c r="BJ500" s="22" t="s">
        <v>25</v>
      </c>
      <c r="BK500" s="122">
        <f>ROUND(L500*K500,2)</f>
        <v>0</v>
      </c>
      <c r="BL500" s="22" t="s">
        <v>187</v>
      </c>
      <c r="BM500" s="22" t="s">
        <v>881</v>
      </c>
    </row>
    <row r="501" spans="2:65" s="1" customFormat="1" ht="31.5" customHeight="1">
      <c r="B501" s="39"/>
      <c r="C501" s="179" t="s">
        <v>882</v>
      </c>
      <c r="D501" s="179" t="s">
        <v>183</v>
      </c>
      <c r="E501" s="180" t="s">
        <v>883</v>
      </c>
      <c r="F501" s="388" t="s">
        <v>884</v>
      </c>
      <c r="G501" s="388"/>
      <c r="H501" s="388"/>
      <c r="I501" s="388"/>
      <c r="J501" s="181" t="s">
        <v>278</v>
      </c>
      <c r="K501" s="182">
        <v>1</v>
      </c>
      <c r="L501" s="389">
        <v>0</v>
      </c>
      <c r="M501" s="390"/>
      <c r="N501" s="391">
        <f>ROUND(L501*K501,2)</f>
        <v>0</v>
      </c>
      <c r="O501" s="391"/>
      <c r="P501" s="391"/>
      <c r="Q501" s="391"/>
      <c r="R501" s="41"/>
      <c r="T501" s="183" t="s">
        <v>23</v>
      </c>
      <c r="U501" s="48" t="s">
        <v>46</v>
      </c>
      <c r="V501" s="40"/>
      <c r="W501" s="184">
        <f>V501*K501</f>
        <v>0</v>
      </c>
      <c r="X501" s="184">
        <v>0</v>
      </c>
      <c r="Y501" s="184">
        <f>X501*K501</f>
        <v>0</v>
      </c>
      <c r="Z501" s="184">
        <v>0</v>
      </c>
      <c r="AA501" s="185">
        <f>Z501*K501</f>
        <v>0</v>
      </c>
      <c r="AR501" s="22" t="s">
        <v>187</v>
      </c>
      <c r="AT501" s="22" t="s">
        <v>183</v>
      </c>
      <c r="AU501" s="22" t="s">
        <v>92</v>
      </c>
      <c r="AY501" s="22" t="s">
        <v>182</v>
      </c>
      <c r="BE501" s="122">
        <f>IF(U501="základní",N501,0)</f>
        <v>0</v>
      </c>
      <c r="BF501" s="122">
        <f>IF(U501="snížená",N501,0)</f>
        <v>0</v>
      </c>
      <c r="BG501" s="122">
        <f>IF(U501="zákl. přenesená",N501,0)</f>
        <v>0</v>
      </c>
      <c r="BH501" s="122">
        <f>IF(U501="sníž. přenesená",N501,0)</f>
        <v>0</v>
      </c>
      <c r="BI501" s="122">
        <f>IF(U501="nulová",N501,0)</f>
        <v>0</v>
      </c>
      <c r="BJ501" s="22" t="s">
        <v>25</v>
      </c>
      <c r="BK501" s="122">
        <f>ROUND(L501*K501,2)</f>
        <v>0</v>
      </c>
      <c r="BL501" s="22" t="s">
        <v>187</v>
      </c>
      <c r="BM501" s="22" t="s">
        <v>885</v>
      </c>
    </row>
    <row r="502" spans="2:65" s="1" customFormat="1" ht="31.5" customHeight="1">
      <c r="B502" s="39"/>
      <c r="C502" s="179" t="s">
        <v>886</v>
      </c>
      <c r="D502" s="179" t="s">
        <v>183</v>
      </c>
      <c r="E502" s="180" t="s">
        <v>887</v>
      </c>
      <c r="F502" s="388" t="s">
        <v>888</v>
      </c>
      <c r="G502" s="388"/>
      <c r="H502" s="388"/>
      <c r="I502" s="388"/>
      <c r="J502" s="181" t="s">
        <v>278</v>
      </c>
      <c r="K502" s="182">
        <v>1</v>
      </c>
      <c r="L502" s="389">
        <v>0</v>
      </c>
      <c r="M502" s="390"/>
      <c r="N502" s="391">
        <f>ROUND(L502*K502,2)</f>
        <v>0</v>
      </c>
      <c r="O502" s="391"/>
      <c r="P502" s="391"/>
      <c r="Q502" s="391"/>
      <c r="R502" s="41"/>
      <c r="T502" s="183" t="s">
        <v>23</v>
      </c>
      <c r="U502" s="48" t="s">
        <v>46</v>
      </c>
      <c r="V502" s="40"/>
      <c r="W502" s="184">
        <f>V502*K502</f>
        <v>0</v>
      </c>
      <c r="X502" s="184">
        <v>0</v>
      </c>
      <c r="Y502" s="184">
        <f>X502*K502</f>
        <v>0</v>
      </c>
      <c r="Z502" s="184">
        <v>0</v>
      </c>
      <c r="AA502" s="185">
        <f>Z502*K502</f>
        <v>0</v>
      </c>
      <c r="AR502" s="22" t="s">
        <v>187</v>
      </c>
      <c r="AT502" s="22" t="s">
        <v>183</v>
      </c>
      <c r="AU502" s="22" t="s">
        <v>92</v>
      </c>
      <c r="AY502" s="22" t="s">
        <v>182</v>
      </c>
      <c r="BE502" s="122">
        <f>IF(U502="základní",N502,0)</f>
        <v>0</v>
      </c>
      <c r="BF502" s="122">
        <f>IF(U502="snížená",N502,0)</f>
        <v>0</v>
      </c>
      <c r="BG502" s="122">
        <f>IF(U502="zákl. přenesená",N502,0)</f>
        <v>0</v>
      </c>
      <c r="BH502" s="122">
        <f>IF(U502="sníž. přenesená",N502,0)</f>
        <v>0</v>
      </c>
      <c r="BI502" s="122">
        <f>IF(U502="nulová",N502,0)</f>
        <v>0</v>
      </c>
      <c r="BJ502" s="22" t="s">
        <v>25</v>
      </c>
      <c r="BK502" s="122">
        <f>ROUND(L502*K502,2)</f>
        <v>0</v>
      </c>
      <c r="BL502" s="22" t="s">
        <v>187</v>
      </c>
      <c r="BM502" s="22" t="s">
        <v>889</v>
      </c>
    </row>
    <row r="503" spans="2:65" s="10" customFormat="1" ht="29.85" customHeight="1">
      <c r="B503" s="168"/>
      <c r="C503" s="169"/>
      <c r="D503" s="178" t="s">
        <v>152</v>
      </c>
      <c r="E503" s="178"/>
      <c r="F503" s="178"/>
      <c r="G503" s="178"/>
      <c r="H503" s="178"/>
      <c r="I503" s="178"/>
      <c r="J503" s="178"/>
      <c r="K503" s="178"/>
      <c r="L503" s="178"/>
      <c r="M503" s="178"/>
      <c r="N503" s="407">
        <f>BK503</f>
        <v>0</v>
      </c>
      <c r="O503" s="408"/>
      <c r="P503" s="408"/>
      <c r="Q503" s="408"/>
      <c r="R503" s="171"/>
      <c r="T503" s="172"/>
      <c r="U503" s="169"/>
      <c r="V503" s="169"/>
      <c r="W503" s="173">
        <f>SUM(W504:W508)</f>
        <v>0</v>
      </c>
      <c r="X503" s="169"/>
      <c r="Y503" s="173">
        <f>SUM(Y504:Y508)</f>
        <v>0</v>
      </c>
      <c r="Z503" s="169"/>
      <c r="AA503" s="174">
        <f>SUM(AA504:AA508)</f>
        <v>0</v>
      </c>
      <c r="AR503" s="175" t="s">
        <v>25</v>
      </c>
      <c r="AT503" s="176" t="s">
        <v>80</v>
      </c>
      <c r="AU503" s="176" t="s">
        <v>25</v>
      </c>
      <c r="AY503" s="175" t="s">
        <v>182</v>
      </c>
      <c r="BK503" s="177">
        <f>SUM(BK504:BK508)</f>
        <v>0</v>
      </c>
    </row>
    <row r="504" spans="2:65" s="1" customFormat="1" ht="44.25" customHeight="1">
      <c r="B504" s="39"/>
      <c r="C504" s="179" t="s">
        <v>890</v>
      </c>
      <c r="D504" s="179" t="s">
        <v>183</v>
      </c>
      <c r="E504" s="180" t="s">
        <v>252</v>
      </c>
      <c r="F504" s="388" t="s">
        <v>253</v>
      </c>
      <c r="G504" s="388"/>
      <c r="H504" s="388"/>
      <c r="I504" s="388"/>
      <c r="J504" s="181" t="s">
        <v>254</v>
      </c>
      <c r="K504" s="182">
        <v>27.588000000000001</v>
      </c>
      <c r="L504" s="389">
        <v>0</v>
      </c>
      <c r="M504" s="390"/>
      <c r="N504" s="391">
        <f>ROUND(L504*K504,2)</f>
        <v>0</v>
      </c>
      <c r="O504" s="391"/>
      <c r="P504" s="391"/>
      <c r="Q504" s="391"/>
      <c r="R504" s="41"/>
      <c r="T504" s="183" t="s">
        <v>23</v>
      </c>
      <c r="U504" s="48" t="s">
        <v>46</v>
      </c>
      <c r="V504" s="40"/>
      <c r="W504" s="184">
        <f>V504*K504</f>
        <v>0</v>
      </c>
      <c r="X504" s="184">
        <v>0</v>
      </c>
      <c r="Y504" s="184">
        <f>X504*K504</f>
        <v>0</v>
      </c>
      <c r="Z504" s="184">
        <v>0</v>
      </c>
      <c r="AA504" s="185">
        <f>Z504*K504</f>
        <v>0</v>
      </c>
      <c r="AR504" s="22" t="s">
        <v>187</v>
      </c>
      <c r="AT504" s="22" t="s">
        <v>183</v>
      </c>
      <c r="AU504" s="22" t="s">
        <v>92</v>
      </c>
      <c r="AY504" s="22" t="s">
        <v>182</v>
      </c>
      <c r="BE504" s="122">
        <f>IF(U504="základní",N504,0)</f>
        <v>0</v>
      </c>
      <c r="BF504" s="122">
        <f>IF(U504="snížená",N504,0)</f>
        <v>0</v>
      </c>
      <c r="BG504" s="122">
        <f>IF(U504="zákl. přenesená",N504,0)</f>
        <v>0</v>
      </c>
      <c r="BH504" s="122">
        <f>IF(U504="sníž. přenesená",N504,0)</f>
        <v>0</v>
      </c>
      <c r="BI504" s="122">
        <f>IF(U504="nulová",N504,0)</f>
        <v>0</v>
      </c>
      <c r="BJ504" s="22" t="s">
        <v>25</v>
      </c>
      <c r="BK504" s="122">
        <f>ROUND(L504*K504,2)</f>
        <v>0</v>
      </c>
      <c r="BL504" s="22" t="s">
        <v>187</v>
      </c>
      <c r="BM504" s="22" t="s">
        <v>255</v>
      </c>
    </row>
    <row r="505" spans="2:65" s="1" customFormat="1" ht="31.5" customHeight="1">
      <c r="B505" s="39"/>
      <c r="C505" s="179" t="s">
        <v>891</v>
      </c>
      <c r="D505" s="179" t="s">
        <v>183</v>
      </c>
      <c r="E505" s="180" t="s">
        <v>257</v>
      </c>
      <c r="F505" s="388" t="s">
        <v>258</v>
      </c>
      <c r="G505" s="388"/>
      <c r="H505" s="388"/>
      <c r="I505" s="388"/>
      <c r="J505" s="181" t="s">
        <v>254</v>
      </c>
      <c r="K505" s="182">
        <v>27.588000000000001</v>
      </c>
      <c r="L505" s="389">
        <v>0</v>
      </c>
      <c r="M505" s="390"/>
      <c r="N505" s="391">
        <f>ROUND(L505*K505,2)</f>
        <v>0</v>
      </c>
      <c r="O505" s="391"/>
      <c r="P505" s="391"/>
      <c r="Q505" s="391"/>
      <c r="R505" s="41"/>
      <c r="T505" s="183" t="s">
        <v>23</v>
      </c>
      <c r="U505" s="48" t="s">
        <v>46</v>
      </c>
      <c r="V505" s="40"/>
      <c r="W505" s="184">
        <f>V505*K505</f>
        <v>0</v>
      </c>
      <c r="X505" s="184">
        <v>0</v>
      </c>
      <c r="Y505" s="184">
        <f>X505*K505</f>
        <v>0</v>
      </c>
      <c r="Z505" s="184">
        <v>0</v>
      </c>
      <c r="AA505" s="185">
        <f>Z505*K505</f>
        <v>0</v>
      </c>
      <c r="AR505" s="22" t="s">
        <v>187</v>
      </c>
      <c r="AT505" s="22" t="s">
        <v>183</v>
      </c>
      <c r="AU505" s="22" t="s">
        <v>92</v>
      </c>
      <c r="AY505" s="22" t="s">
        <v>182</v>
      </c>
      <c r="BE505" s="122">
        <f>IF(U505="základní",N505,0)</f>
        <v>0</v>
      </c>
      <c r="BF505" s="122">
        <f>IF(U505="snížená",N505,0)</f>
        <v>0</v>
      </c>
      <c r="BG505" s="122">
        <f>IF(U505="zákl. přenesená",N505,0)</f>
        <v>0</v>
      </c>
      <c r="BH505" s="122">
        <f>IF(U505="sníž. přenesená",N505,0)</f>
        <v>0</v>
      </c>
      <c r="BI505" s="122">
        <f>IF(U505="nulová",N505,0)</f>
        <v>0</v>
      </c>
      <c r="BJ505" s="22" t="s">
        <v>25</v>
      </c>
      <c r="BK505" s="122">
        <f>ROUND(L505*K505,2)</f>
        <v>0</v>
      </c>
      <c r="BL505" s="22" t="s">
        <v>187</v>
      </c>
      <c r="BM505" s="22" t="s">
        <v>259</v>
      </c>
    </row>
    <row r="506" spans="2:65" s="1" customFormat="1" ht="31.5" customHeight="1">
      <c r="B506" s="39"/>
      <c r="C506" s="179" t="s">
        <v>892</v>
      </c>
      <c r="D506" s="179" t="s">
        <v>183</v>
      </c>
      <c r="E506" s="180" t="s">
        <v>261</v>
      </c>
      <c r="F506" s="388" t="s">
        <v>262</v>
      </c>
      <c r="G506" s="388"/>
      <c r="H506" s="388"/>
      <c r="I506" s="388"/>
      <c r="J506" s="181" t="s">
        <v>254</v>
      </c>
      <c r="K506" s="182">
        <v>524.17200000000003</v>
      </c>
      <c r="L506" s="389">
        <v>0</v>
      </c>
      <c r="M506" s="390"/>
      <c r="N506" s="391">
        <f>ROUND(L506*K506,2)</f>
        <v>0</v>
      </c>
      <c r="O506" s="391"/>
      <c r="P506" s="391"/>
      <c r="Q506" s="391"/>
      <c r="R506" s="41"/>
      <c r="T506" s="183" t="s">
        <v>23</v>
      </c>
      <c r="U506" s="48" t="s">
        <v>46</v>
      </c>
      <c r="V506" s="40"/>
      <c r="W506" s="184">
        <f>V506*K506</f>
        <v>0</v>
      </c>
      <c r="X506" s="184">
        <v>0</v>
      </c>
      <c r="Y506" s="184">
        <f>X506*K506</f>
        <v>0</v>
      </c>
      <c r="Z506" s="184">
        <v>0</v>
      </c>
      <c r="AA506" s="185">
        <f>Z506*K506</f>
        <v>0</v>
      </c>
      <c r="AR506" s="22" t="s">
        <v>187</v>
      </c>
      <c r="AT506" s="22" t="s">
        <v>183</v>
      </c>
      <c r="AU506" s="22" t="s">
        <v>92</v>
      </c>
      <c r="AY506" s="22" t="s">
        <v>182</v>
      </c>
      <c r="BE506" s="122">
        <f>IF(U506="základní",N506,0)</f>
        <v>0</v>
      </c>
      <c r="BF506" s="122">
        <f>IF(U506="snížená",N506,0)</f>
        <v>0</v>
      </c>
      <c r="BG506" s="122">
        <f>IF(U506="zákl. přenesená",N506,0)</f>
        <v>0</v>
      </c>
      <c r="BH506" s="122">
        <f>IF(U506="sníž. přenesená",N506,0)</f>
        <v>0</v>
      </c>
      <c r="BI506" s="122">
        <f>IF(U506="nulová",N506,0)</f>
        <v>0</v>
      </c>
      <c r="BJ506" s="22" t="s">
        <v>25</v>
      </c>
      <c r="BK506" s="122">
        <f>ROUND(L506*K506,2)</f>
        <v>0</v>
      </c>
      <c r="BL506" s="22" t="s">
        <v>187</v>
      </c>
      <c r="BM506" s="22" t="s">
        <v>263</v>
      </c>
    </row>
    <row r="507" spans="2:65" s="1" customFormat="1" ht="44.25" customHeight="1">
      <c r="B507" s="39"/>
      <c r="C507" s="179" t="s">
        <v>893</v>
      </c>
      <c r="D507" s="179" t="s">
        <v>183</v>
      </c>
      <c r="E507" s="180" t="s">
        <v>265</v>
      </c>
      <c r="F507" s="388" t="s">
        <v>266</v>
      </c>
      <c r="G507" s="388"/>
      <c r="H507" s="388"/>
      <c r="I507" s="388"/>
      <c r="J507" s="181" t="s">
        <v>254</v>
      </c>
      <c r="K507" s="182">
        <v>24.829000000000001</v>
      </c>
      <c r="L507" s="389">
        <v>0</v>
      </c>
      <c r="M507" s="390"/>
      <c r="N507" s="391">
        <f>ROUND(L507*K507,2)</f>
        <v>0</v>
      </c>
      <c r="O507" s="391"/>
      <c r="P507" s="391"/>
      <c r="Q507" s="391"/>
      <c r="R507" s="41"/>
      <c r="T507" s="183" t="s">
        <v>23</v>
      </c>
      <c r="U507" s="48" t="s">
        <v>46</v>
      </c>
      <c r="V507" s="40"/>
      <c r="W507" s="184">
        <f>V507*K507</f>
        <v>0</v>
      </c>
      <c r="X507" s="184">
        <v>0</v>
      </c>
      <c r="Y507" s="184">
        <f>X507*K507</f>
        <v>0</v>
      </c>
      <c r="Z507" s="184">
        <v>0</v>
      </c>
      <c r="AA507" s="185">
        <f>Z507*K507</f>
        <v>0</v>
      </c>
      <c r="AR507" s="22" t="s">
        <v>187</v>
      </c>
      <c r="AT507" s="22" t="s">
        <v>183</v>
      </c>
      <c r="AU507" s="22" t="s">
        <v>92</v>
      </c>
      <c r="AY507" s="22" t="s">
        <v>182</v>
      </c>
      <c r="BE507" s="122">
        <f>IF(U507="základní",N507,0)</f>
        <v>0</v>
      </c>
      <c r="BF507" s="122">
        <f>IF(U507="snížená",N507,0)</f>
        <v>0</v>
      </c>
      <c r="BG507" s="122">
        <f>IF(U507="zákl. přenesená",N507,0)</f>
        <v>0</v>
      </c>
      <c r="BH507" s="122">
        <f>IF(U507="sníž. přenesená",N507,0)</f>
        <v>0</v>
      </c>
      <c r="BI507" s="122">
        <f>IF(U507="nulová",N507,0)</f>
        <v>0</v>
      </c>
      <c r="BJ507" s="22" t="s">
        <v>25</v>
      </c>
      <c r="BK507" s="122">
        <f>ROUND(L507*K507,2)</f>
        <v>0</v>
      </c>
      <c r="BL507" s="22" t="s">
        <v>187</v>
      </c>
      <c r="BM507" s="22" t="s">
        <v>267</v>
      </c>
    </row>
    <row r="508" spans="2:65" s="1" customFormat="1" ht="44.25" customHeight="1">
      <c r="B508" s="39"/>
      <c r="C508" s="179" t="s">
        <v>894</v>
      </c>
      <c r="D508" s="179" t="s">
        <v>183</v>
      </c>
      <c r="E508" s="180" t="s">
        <v>269</v>
      </c>
      <c r="F508" s="388" t="s">
        <v>270</v>
      </c>
      <c r="G508" s="388"/>
      <c r="H508" s="388"/>
      <c r="I508" s="388"/>
      <c r="J508" s="181" t="s">
        <v>254</v>
      </c>
      <c r="K508" s="182">
        <v>2.7589999999999999</v>
      </c>
      <c r="L508" s="389">
        <v>0</v>
      </c>
      <c r="M508" s="390"/>
      <c r="N508" s="391">
        <f>ROUND(L508*K508,2)</f>
        <v>0</v>
      </c>
      <c r="O508" s="391"/>
      <c r="P508" s="391"/>
      <c r="Q508" s="391"/>
      <c r="R508" s="41"/>
      <c r="T508" s="183" t="s">
        <v>23</v>
      </c>
      <c r="U508" s="48" t="s">
        <v>46</v>
      </c>
      <c r="V508" s="40"/>
      <c r="W508" s="184">
        <f>V508*K508</f>
        <v>0</v>
      </c>
      <c r="X508" s="184">
        <v>0</v>
      </c>
      <c r="Y508" s="184">
        <f>X508*K508</f>
        <v>0</v>
      </c>
      <c r="Z508" s="184">
        <v>0</v>
      </c>
      <c r="AA508" s="185">
        <f>Z508*K508</f>
        <v>0</v>
      </c>
      <c r="AR508" s="22" t="s">
        <v>187</v>
      </c>
      <c r="AT508" s="22" t="s">
        <v>183</v>
      </c>
      <c r="AU508" s="22" t="s">
        <v>92</v>
      </c>
      <c r="AY508" s="22" t="s">
        <v>182</v>
      </c>
      <c r="BE508" s="122">
        <f>IF(U508="základní",N508,0)</f>
        <v>0</v>
      </c>
      <c r="BF508" s="122">
        <f>IF(U508="snížená",N508,0)</f>
        <v>0</v>
      </c>
      <c r="BG508" s="122">
        <f>IF(U508="zákl. přenesená",N508,0)</f>
        <v>0</v>
      </c>
      <c r="BH508" s="122">
        <f>IF(U508="sníž. přenesená",N508,0)</f>
        <v>0</v>
      </c>
      <c r="BI508" s="122">
        <f>IF(U508="nulová",N508,0)</f>
        <v>0</v>
      </c>
      <c r="BJ508" s="22" t="s">
        <v>25</v>
      </c>
      <c r="BK508" s="122">
        <f>ROUND(L508*K508,2)</f>
        <v>0</v>
      </c>
      <c r="BL508" s="22" t="s">
        <v>187</v>
      </c>
      <c r="BM508" s="22" t="s">
        <v>271</v>
      </c>
    </row>
    <row r="509" spans="2:65" s="10" customFormat="1" ht="29.85" customHeight="1">
      <c r="B509" s="168"/>
      <c r="C509" s="169"/>
      <c r="D509" s="178" t="s">
        <v>153</v>
      </c>
      <c r="E509" s="178"/>
      <c r="F509" s="178"/>
      <c r="G509" s="178"/>
      <c r="H509" s="178"/>
      <c r="I509" s="178"/>
      <c r="J509" s="178"/>
      <c r="K509" s="178"/>
      <c r="L509" s="178"/>
      <c r="M509" s="178"/>
      <c r="N509" s="407">
        <f>BK509</f>
        <v>0</v>
      </c>
      <c r="O509" s="408"/>
      <c r="P509" s="408"/>
      <c r="Q509" s="408"/>
      <c r="R509" s="171"/>
      <c r="T509" s="172"/>
      <c r="U509" s="169"/>
      <c r="V509" s="169"/>
      <c r="W509" s="173">
        <f>W510</f>
        <v>0</v>
      </c>
      <c r="X509" s="169"/>
      <c r="Y509" s="173">
        <f>Y510</f>
        <v>0</v>
      </c>
      <c r="Z509" s="169"/>
      <c r="AA509" s="174">
        <f>AA510</f>
        <v>0</v>
      </c>
      <c r="AR509" s="175" t="s">
        <v>25</v>
      </c>
      <c r="AT509" s="176" t="s">
        <v>80</v>
      </c>
      <c r="AU509" s="176" t="s">
        <v>25</v>
      </c>
      <c r="AY509" s="175" t="s">
        <v>182</v>
      </c>
      <c r="BK509" s="177">
        <f>BK510</f>
        <v>0</v>
      </c>
    </row>
    <row r="510" spans="2:65" s="1" customFormat="1" ht="22.5" customHeight="1">
      <c r="B510" s="39"/>
      <c r="C510" s="179" t="s">
        <v>895</v>
      </c>
      <c r="D510" s="179" t="s">
        <v>183</v>
      </c>
      <c r="E510" s="180" t="s">
        <v>272</v>
      </c>
      <c r="F510" s="388" t="s">
        <v>273</v>
      </c>
      <c r="G510" s="388"/>
      <c r="H510" s="388"/>
      <c r="I510" s="388"/>
      <c r="J510" s="181" t="s">
        <v>254</v>
      </c>
      <c r="K510" s="182">
        <v>49.121000000000002</v>
      </c>
      <c r="L510" s="389">
        <v>0</v>
      </c>
      <c r="M510" s="390"/>
      <c r="N510" s="391">
        <f>ROUND(L510*K510,2)</f>
        <v>0</v>
      </c>
      <c r="O510" s="391"/>
      <c r="P510" s="391"/>
      <c r="Q510" s="391"/>
      <c r="R510" s="41"/>
      <c r="T510" s="183" t="s">
        <v>23</v>
      </c>
      <c r="U510" s="48" t="s">
        <v>46</v>
      </c>
      <c r="V510" s="40"/>
      <c r="W510" s="184">
        <f>V510*K510</f>
        <v>0</v>
      </c>
      <c r="X510" s="184">
        <v>0</v>
      </c>
      <c r="Y510" s="184">
        <f>X510*K510</f>
        <v>0</v>
      </c>
      <c r="Z510" s="184">
        <v>0</v>
      </c>
      <c r="AA510" s="185">
        <f>Z510*K510</f>
        <v>0</v>
      </c>
      <c r="AR510" s="22" t="s">
        <v>187</v>
      </c>
      <c r="AT510" s="22" t="s">
        <v>183</v>
      </c>
      <c r="AU510" s="22" t="s">
        <v>92</v>
      </c>
      <c r="AY510" s="22" t="s">
        <v>182</v>
      </c>
      <c r="BE510" s="122">
        <f>IF(U510="základní",N510,0)</f>
        <v>0</v>
      </c>
      <c r="BF510" s="122">
        <f>IF(U510="snížená",N510,0)</f>
        <v>0</v>
      </c>
      <c r="BG510" s="122">
        <f>IF(U510="zákl. přenesená",N510,0)</f>
        <v>0</v>
      </c>
      <c r="BH510" s="122">
        <f>IF(U510="sníž. přenesená",N510,0)</f>
        <v>0</v>
      </c>
      <c r="BI510" s="122">
        <f>IF(U510="nulová",N510,0)</f>
        <v>0</v>
      </c>
      <c r="BJ510" s="22" t="s">
        <v>25</v>
      </c>
      <c r="BK510" s="122">
        <f>ROUND(L510*K510,2)</f>
        <v>0</v>
      </c>
      <c r="BL510" s="22" t="s">
        <v>187</v>
      </c>
      <c r="BM510" s="22" t="s">
        <v>274</v>
      </c>
    </row>
    <row r="511" spans="2:65" s="10" customFormat="1" ht="37.35" customHeight="1">
      <c r="B511" s="168"/>
      <c r="C511" s="169"/>
      <c r="D511" s="170" t="s">
        <v>154</v>
      </c>
      <c r="E511" s="170"/>
      <c r="F511" s="170"/>
      <c r="G511" s="170"/>
      <c r="H511" s="170"/>
      <c r="I511" s="170"/>
      <c r="J511" s="170"/>
      <c r="K511" s="170"/>
      <c r="L511" s="170"/>
      <c r="M511" s="170"/>
      <c r="N511" s="413">
        <f>BK511</f>
        <v>0</v>
      </c>
      <c r="O511" s="414"/>
      <c r="P511" s="414"/>
      <c r="Q511" s="414"/>
      <c r="R511" s="171"/>
      <c r="T511" s="172"/>
      <c r="U511" s="169"/>
      <c r="V511" s="169"/>
      <c r="W511" s="173">
        <f>W512+W533+W546+W564+W576</f>
        <v>0</v>
      </c>
      <c r="X511" s="169"/>
      <c r="Y511" s="173">
        <f>Y512+Y533+Y546+Y564+Y576</f>
        <v>1.62694929</v>
      </c>
      <c r="Z511" s="169"/>
      <c r="AA511" s="174">
        <f>AA512+AA533+AA546+AA564+AA576</f>
        <v>0.71041130000000008</v>
      </c>
      <c r="AR511" s="175" t="s">
        <v>92</v>
      </c>
      <c r="AT511" s="176" t="s">
        <v>80</v>
      </c>
      <c r="AU511" s="176" t="s">
        <v>81</v>
      </c>
      <c r="AY511" s="175" t="s">
        <v>182</v>
      </c>
      <c r="BK511" s="177">
        <f>BK512+BK533+BK546+BK564+BK576</f>
        <v>0</v>
      </c>
    </row>
    <row r="512" spans="2:65" s="10" customFormat="1" ht="19.899999999999999" customHeight="1">
      <c r="B512" s="168"/>
      <c r="C512" s="169"/>
      <c r="D512" s="178" t="s">
        <v>373</v>
      </c>
      <c r="E512" s="178"/>
      <c r="F512" s="178"/>
      <c r="G512" s="178"/>
      <c r="H512" s="178"/>
      <c r="I512" s="178"/>
      <c r="J512" s="178"/>
      <c r="K512" s="178"/>
      <c r="L512" s="178"/>
      <c r="M512" s="178"/>
      <c r="N512" s="397">
        <f>BK512</f>
        <v>0</v>
      </c>
      <c r="O512" s="398"/>
      <c r="P512" s="398"/>
      <c r="Q512" s="398"/>
      <c r="R512" s="171"/>
      <c r="T512" s="172"/>
      <c r="U512" s="169"/>
      <c r="V512" s="169"/>
      <c r="W512" s="173">
        <f>SUM(W513:W532)</f>
        <v>0</v>
      </c>
      <c r="X512" s="169"/>
      <c r="Y512" s="173">
        <f>SUM(Y513:Y532)</f>
        <v>9.8574149999999999E-2</v>
      </c>
      <c r="Z512" s="169"/>
      <c r="AA512" s="174">
        <f>SUM(AA513:AA532)</f>
        <v>0</v>
      </c>
      <c r="AR512" s="175" t="s">
        <v>92</v>
      </c>
      <c r="AT512" s="176" t="s">
        <v>80</v>
      </c>
      <c r="AU512" s="176" t="s">
        <v>25</v>
      </c>
      <c r="AY512" s="175" t="s">
        <v>182</v>
      </c>
      <c r="BK512" s="177">
        <f>SUM(BK513:BK532)</f>
        <v>0</v>
      </c>
    </row>
    <row r="513" spans="2:65" s="1" customFormat="1" ht="44.25" customHeight="1">
      <c r="B513" s="39"/>
      <c r="C513" s="179" t="s">
        <v>896</v>
      </c>
      <c r="D513" s="179" t="s">
        <v>183</v>
      </c>
      <c r="E513" s="180" t="s">
        <v>897</v>
      </c>
      <c r="F513" s="388" t="s">
        <v>898</v>
      </c>
      <c r="G513" s="388"/>
      <c r="H513" s="388"/>
      <c r="I513" s="388"/>
      <c r="J513" s="181" t="s">
        <v>186</v>
      </c>
      <c r="K513" s="182">
        <v>83.185000000000002</v>
      </c>
      <c r="L513" s="389">
        <v>0</v>
      </c>
      <c r="M513" s="390"/>
      <c r="N513" s="391">
        <f>ROUND(L513*K513,2)</f>
        <v>0</v>
      </c>
      <c r="O513" s="391"/>
      <c r="P513" s="391"/>
      <c r="Q513" s="391"/>
      <c r="R513" s="41"/>
      <c r="T513" s="183" t="s">
        <v>23</v>
      </c>
      <c r="U513" s="48" t="s">
        <v>46</v>
      </c>
      <c r="V513" s="40"/>
      <c r="W513" s="184">
        <f>V513*K513</f>
        <v>0</v>
      </c>
      <c r="X513" s="184">
        <v>5.9000000000000003E-4</v>
      </c>
      <c r="Y513" s="184">
        <f>X513*K513</f>
        <v>4.9079150000000002E-2</v>
      </c>
      <c r="Z513" s="184">
        <v>0</v>
      </c>
      <c r="AA513" s="185">
        <f>Z513*K513</f>
        <v>0</v>
      </c>
      <c r="AR513" s="22" t="s">
        <v>275</v>
      </c>
      <c r="AT513" s="22" t="s">
        <v>183</v>
      </c>
      <c r="AU513" s="22" t="s">
        <v>92</v>
      </c>
      <c r="AY513" s="22" t="s">
        <v>182</v>
      </c>
      <c r="BE513" s="122">
        <f>IF(U513="základní",N513,0)</f>
        <v>0</v>
      </c>
      <c r="BF513" s="122">
        <f>IF(U513="snížená",N513,0)</f>
        <v>0</v>
      </c>
      <c r="BG513" s="122">
        <f>IF(U513="zákl. přenesená",N513,0)</f>
        <v>0</v>
      </c>
      <c r="BH513" s="122">
        <f>IF(U513="sníž. přenesená",N513,0)</f>
        <v>0</v>
      </c>
      <c r="BI513" s="122">
        <f>IF(U513="nulová",N513,0)</f>
        <v>0</v>
      </c>
      <c r="BJ513" s="22" t="s">
        <v>25</v>
      </c>
      <c r="BK513" s="122">
        <f>ROUND(L513*K513,2)</f>
        <v>0</v>
      </c>
      <c r="BL513" s="22" t="s">
        <v>275</v>
      </c>
      <c r="BM513" s="22" t="s">
        <v>899</v>
      </c>
    </row>
    <row r="514" spans="2:65" s="11" customFormat="1" ht="22.5" customHeight="1">
      <c r="B514" s="186"/>
      <c r="C514" s="187"/>
      <c r="D514" s="187"/>
      <c r="E514" s="188" t="s">
        <v>23</v>
      </c>
      <c r="F514" s="392" t="s">
        <v>900</v>
      </c>
      <c r="G514" s="393"/>
      <c r="H514" s="393"/>
      <c r="I514" s="393"/>
      <c r="J514" s="187"/>
      <c r="K514" s="189" t="s">
        <v>23</v>
      </c>
      <c r="L514" s="187"/>
      <c r="M514" s="187"/>
      <c r="N514" s="187"/>
      <c r="O514" s="187"/>
      <c r="P514" s="187"/>
      <c r="Q514" s="187"/>
      <c r="R514" s="190"/>
      <c r="T514" s="191"/>
      <c r="U514" s="187"/>
      <c r="V514" s="187"/>
      <c r="W514" s="187"/>
      <c r="X514" s="187"/>
      <c r="Y514" s="187"/>
      <c r="Z514" s="187"/>
      <c r="AA514" s="192"/>
      <c r="AT514" s="193" t="s">
        <v>190</v>
      </c>
      <c r="AU514" s="193" t="s">
        <v>92</v>
      </c>
      <c r="AV514" s="11" t="s">
        <v>25</v>
      </c>
      <c r="AW514" s="11" t="s">
        <v>38</v>
      </c>
      <c r="AX514" s="11" t="s">
        <v>81</v>
      </c>
      <c r="AY514" s="193" t="s">
        <v>182</v>
      </c>
    </row>
    <row r="515" spans="2:65" s="12" customFormat="1" ht="22.5" customHeight="1">
      <c r="B515" s="194"/>
      <c r="C515" s="195"/>
      <c r="D515" s="195"/>
      <c r="E515" s="196" t="s">
        <v>23</v>
      </c>
      <c r="F515" s="399" t="s">
        <v>901</v>
      </c>
      <c r="G515" s="400"/>
      <c r="H515" s="400"/>
      <c r="I515" s="400"/>
      <c r="J515" s="195"/>
      <c r="K515" s="197">
        <v>59.64</v>
      </c>
      <c r="L515" s="195"/>
      <c r="M515" s="195"/>
      <c r="N515" s="195"/>
      <c r="O515" s="195"/>
      <c r="P515" s="195"/>
      <c r="Q515" s="195"/>
      <c r="R515" s="198"/>
      <c r="T515" s="199"/>
      <c r="U515" s="195"/>
      <c r="V515" s="195"/>
      <c r="W515" s="195"/>
      <c r="X515" s="195"/>
      <c r="Y515" s="195"/>
      <c r="Z515" s="195"/>
      <c r="AA515" s="200"/>
      <c r="AT515" s="201" t="s">
        <v>190</v>
      </c>
      <c r="AU515" s="201" t="s">
        <v>92</v>
      </c>
      <c r="AV515" s="12" t="s">
        <v>92</v>
      </c>
      <c r="AW515" s="12" t="s">
        <v>38</v>
      </c>
      <c r="AX515" s="12" t="s">
        <v>81</v>
      </c>
      <c r="AY515" s="201" t="s">
        <v>182</v>
      </c>
    </row>
    <row r="516" spans="2:65" s="11" customFormat="1" ht="22.5" customHeight="1">
      <c r="B516" s="186"/>
      <c r="C516" s="187"/>
      <c r="D516" s="187"/>
      <c r="E516" s="188" t="s">
        <v>23</v>
      </c>
      <c r="F516" s="403" t="s">
        <v>902</v>
      </c>
      <c r="G516" s="404"/>
      <c r="H516" s="404"/>
      <c r="I516" s="404"/>
      <c r="J516" s="187"/>
      <c r="K516" s="189" t="s">
        <v>23</v>
      </c>
      <c r="L516" s="187"/>
      <c r="M516" s="187"/>
      <c r="N516" s="187"/>
      <c r="O516" s="187"/>
      <c r="P516" s="187"/>
      <c r="Q516" s="187"/>
      <c r="R516" s="190"/>
      <c r="T516" s="191"/>
      <c r="U516" s="187"/>
      <c r="V516" s="187"/>
      <c r="W516" s="187"/>
      <c r="X516" s="187"/>
      <c r="Y516" s="187"/>
      <c r="Z516" s="187"/>
      <c r="AA516" s="192"/>
      <c r="AT516" s="193" t="s">
        <v>190</v>
      </c>
      <c r="AU516" s="193" t="s">
        <v>92</v>
      </c>
      <c r="AV516" s="11" t="s">
        <v>25</v>
      </c>
      <c r="AW516" s="11" t="s">
        <v>38</v>
      </c>
      <c r="AX516" s="11" t="s">
        <v>81</v>
      </c>
      <c r="AY516" s="193" t="s">
        <v>182</v>
      </c>
    </row>
    <row r="517" spans="2:65" s="12" customFormat="1" ht="22.5" customHeight="1">
      <c r="B517" s="194"/>
      <c r="C517" s="195"/>
      <c r="D517" s="195"/>
      <c r="E517" s="196" t="s">
        <v>23</v>
      </c>
      <c r="F517" s="399" t="s">
        <v>903</v>
      </c>
      <c r="G517" s="400"/>
      <c r="H517" s="400"/>
      <c r="I517" s="400"/>
      <c r="J517" s="195"/>
      <c r="K517" s="197">
        <v>23.545000000000002</v>
      </c>
      <c r="L517" s="195"/>
      <c r="M517" s="195"/>
      <c r="N517" s="195"/>
      <c r="O517" s="195"/>
      <c r="P517" s="195"/>
      <c r="Q517" s="195"/>
      <c r="R517" s="198"/>
      <c r="T517" s="199"/>
      <c r="U517" s="195"/>
      <c r="V517" s="195"/>
      <c r="W517" s="195"/>
      <c r="X517" s="195"/>
      <c r="Y517" s="195"/>
      <c r="Z517" s="195"/>
      <c r="AA517" s="200"/>
      <c r="AT517" s="201" t="s">
        <v>190</v>
      </c>
      <c r="AU517" s="201" t="s">
        <v>92</v>
      </c>
      <c r="AV517" s="12" t="s">
        <v>92</v>
      </c>
      <c r="AW517" s="12" t="s">
        <v>38</v>
      </c>
      <c r="AX517" s="12" t="s">
        <v>81</v>
      </c>
      <c r="AY517" s="201" t="s">
        <v>182</v>
      </c>
    </row>
    <row r="518" spans="2:65" s="13" customFormat="1" ht="22.5" customHeight="1">
      <c r="B518" s="202"/>
      <c r="C518" s="203"/>
      <c r="D518" s="203"/>
      <c r="E518" s="204" t="s">
        <v>23</v>
      </c>
      <c r="F518" s="401" t="s">
        <v>193</v>
      </c>
      <c r="G518" s="402"/>
      <c r="H518" s="402"/>
      <c r="I518" s="402"/>
      <c r="J518" s="203"/>
      <c r="K518" s="205">
        <v>83.185000000000002</v>
      </c>
      <c r="L518" s="203"/>
      <c r="M518" s="203"/>
      <c r="N518" s="203"/>
      <c r="O518" s="203"/>
      <c r="P518" s="203"/>
      <c r="Q518" s="203"/>
      <c r="R518" s="206"/>
      <c r="T518" s="207"/>
      <c r="U518" s="203"/>
      <c r="V518" s="203"/>
      <c r="W518" s="203"/>
      <c r="X518" s="203"/>
      <c r="Y518" s="203"/>
      <c r="Z518" s="203"/>
      <c r="AA518" s="208"/>
      <c r="AT518" s="209" t="s">
        <v>190</v>
      </c>
      <c r="AU518" s="209" t="s">
        <v>92</v>
      </c>
      <c r="AV518" s="13" t="s">
        <v>187</v>
      </c>
      <c r="AW518" s="13" t="s">
        <v>38</v>
      </c>
      <c r="AX518" s="13" t="s">
        <v>25</v>
      </c>
      <c r="AY518" s="209" t="s">
        <v>182</v>
      </c>
    </row>
    <row r="519" spans="2:65" s="1" customFormat="1" ht="31.5" customHeight="1">
      <c r="B519" s="39"/>
      <c r="C519" s="179" t="s">
        <v>904</v>
      </c>
      <c r="D519" s="179" t="s">
        <v>183</v>
      </c>
      <c r="E519" s="180" t="s">
        <v>905</v>
      </c>
      <c r="F519" s="388" t="s">
        <v>906</v>
      </c>
      <c r="G519" s="388"/>
      <c r="H519" s="388"/>
      <c r="I519" s="388"/>
      <c r="J519" s="181" t="s">
        <v>203</v>
      </c>
      <c r="K519" s="182">
        <v>83.185000000000002</v>
      </c>
      <c r="L519" s="389">
        <v>0</v>
      </c>
      <c r="M519" s="390"/>
      <c r="N519" s="391">
        <f>ROUND(L519*K519,2)</f>
        <v>0</v>
      </c>
      <c r="O519" s="391"/>
      <c r="P519" s="391"/>
      <c r="Q519" s="391"/>
      <c r="R519" s="41"/>
      <c r="T519" s="183" t="s">
        <v>23</v>
      </c>
      <c r="U519" s="48" t="s">
        <v>46</v>
      </c>
      <c r="V519" s="40"/>
      <c r="W519" s="184">
        <f>V519*K519</f>
        <v>0</v>
      </c>
      <c r="X519" s="184">
        <v>2.7999999999999998E-4</v>
      </c>
      <c r="Y519" s="184">
        <f>X519*K519</f>
        <v>2.3291799999999998E-2</v>
      </c>
      <c r="Z519" s="184">
        <v>0</v>
      </c>
      <c r="AA519" s="185">
        <f>Z519*K519</f>
        <v>0</v>
      </c>
      <c r="AR519" s="22" t="s">
        <v>275</v>
      </c>
      <c r="AT519" s="22" t="s">
        <v>183</v>
      </c>
      <c r="AU519" s="22" t="s">
        <v>92</v>
      </c>
      <c r="AY519" s="22" t="s">
        <v>182</v>
      </c>
      <c r="BE519" s="122">
        <f>IF(U519="základní",N519,0)</f>
        <v>0</v>
      </c>
      <c r="BF519" s="122">
        <f>IF(U519="snížená",N519,0)</f>
        <v>0</v>
      </c>
      <c r="BG519" s="122">
        <f>IF(U519="zákl. přenesená",N519,0)</f>
        <v>0</v>
      </c>
      <c r="BH519" s="122">
        <f>IF(U519="sníž. přenesená",N519,0)</f>
        <v>0</v>
      </c>
      <c r="BI519" s="122">
        <f>IF(U519="nulová",N519,0)</f>
        <v>0</v>
      </c>
      <c r="BJ519" s="22" t="s">
        <v>25</v>
      </c>
      <c r="BK519" s="122">
        <f>ROUND(L519*K519,2)</f>
        <v>0</v>
      </c>
      <c r="BL519" s="22" t="s">
        <v>275</v>
      </c>
      <c r="BM519" s="22" t="s">
        <v>907</v>
      </c>
    </row>
    <row r="520" spans="2:65" s="11" customFormat="1" ht="22.5" customHeight="1">
      <c r="B520" s="186"/>
      <c r="C520" s="187"/>
      <c r="D520" s="187"/>
      <c r="E520" s="188" t="s">
        <v>23</v>
      </c>
      <c r="F520" s="392" t="s">
        <v>900</v>
      </c>
      <c r="G520" s="393"/>
      <c r="H520" s="393"/>
      <c r="I520" s="393"/>
      <c r="J520" s="187"/>
      <c r="K520" s="189" t="s">
        <v>23</v>
      </c>
      <c r="L520" s="187"/>
      <c r="M520" s="187"/>
      <c r="N520" s="187"/>
      <c r="O520" s="187"/>
      <c r="P520" s="187"/>
      <c r="Q520" s="187"/>
      <c r="R520" s="190"/>
      <c r="T520" s="191"/>
      <c r="U520" s="187"/>
      <c r="V520" s="187"/>
      <c r="W520" s="187"/>
      <c r="X520" s="187"/>
      <c r="Y520" s="187"/>
      <c r="Z520" s="187"/>
      <c r="AA520" s="192"/>
      <c r="AT520" s="193" t="s">
        <v>190</v>
      </c>
      <c r="AU520" s="193" t="s">
        <v>92</v>
      </c>
      <c r="AV520" s="11" t="s">
        <v>25</v>
      </c>
      <c r="AW520" s="11" t="s">
        <v>38</v>
      </c>
      <c r="AX520" s="11" t="s">
        <v>81</v>
      </c>
      <c r="AY520" s="193" t="s">
        <v>182</v>
      </c>
    </row>
    <row r="521" spans="2:65" s="12" customFormat="1" ht="22.5" customHeight="1">
      <c r="B521" s="194"/>
      <c r="C521" s="195"/>
      <c r="D521" s="195"/>
      <c r="E521" s="196" t="s">
        <v>23</v>
      </c>
      <c r="F521" s="399" t="s">
        <v>908</v>
      </c>
      <c r="G521" s="400"/>
      <c r="H521" s="400"/>
      <c r="I521" s="400"/>
      <c r="J521" s="195"/>
      <c r="K521" s="197">
        <v>59.64</v>
      </c>
      <c r="L521" s="195"/>
      <c r="M521" s="195"/>
      <c r="N521" s="195"/>
      <c r="O521" s="195"/>
      <c r="P521" s="195"/>
      <c r="Q521" s="195"/>
      <c r="R521" s="198"/>
      <c r="T521" s="199"/>
      <c r="U521" s="195"/>
      <c r="V521" s="195"/>
      <c r="W521" s="195"/>
      <c r="X521" s="195"/>
      <c r="Y521" s="195"/>
      <c r="Z521" s="195"/>
      <c r="AA521" s="200"/>
      <c r="AT521" s="201" t="s">
        <v>190</v>
      </c>
      <c r="AU521" s="201" t="s">
        <v>92</v>
      </c>
      <c r="AV521" s="12" t="s">
        <v>92</v>
      </c>
      <c r="AW521" s="12" t="s">
        <v>38</v>
      </c>
      <c r="AX521" s="12" t="s">
        <v>81</v>
      </c>
      <c r="AY521" s="201" t="s">
        <v>182</v>
      </c>
    </row>
    <row r="522" spans="2:65" s="11" customFormat="1" ht="22.5" customHeight="1">
      <c r="B522" s="186"/>
      <c r="C522" s="187"/>
      <c r="D522" s="187"/>
      <c r="E522" s="188" t="s">
        <v>23</v>
      </c>
      <c r="F522" s="403" t="s">
        <v>902</v>
      </c>
      <c r="G522" s="404"/>
      <c r="H522" s="404"/>
      <c r="I522" s="404"/>
      <c r="J522" s="187"/>
      <c r="K522" s="189" t="s">
        <v>23</v>
      </c>
      <c r="L522" s="187"/>
      <c r="M522" s="187"/>
      <c r="N522" s="187"/>
      <c r="O522" s="187"/>
      <c r="P522" s="187"/>
      <c r="Q522" s="187"/>
      <c r="R522" s="190"/>
      <c r="T522" s="191"/>
      <c r="U522" s="187"/>
      <c r="V522" s="187"/>
      <c r="W522" s="187"/>
      <c r="X522" s="187"/>
      <c r="Y522" s="187"/>
      <c r="Z522" s="187"/>
      <c r="AA522" s="192"/>
      <c r="AT522" s="193" t="s">
        <v>190</v>
      </c>
      <c r="AU522" s="193" t="s">
        <v>92</v>
      </c>
      <c r="AV522" s="11" t="s">
        <v>25</v>
      </c>
      <c r="AW522" s="11" t="s">
        <v>38</v>
      </c>
      <c r="AX522" s="11" t="s">
        <v>81</v>
      </c>
      <c r="AY522" s="193" t="s">
        <v>182</v>
      </c>
    </row>
    <row r="523" spans="2:65" s="12" customFormat="1" ht="22.5" customHeight="1">
      <c r="B523" s="194"/>
      <c r="C523" s="195"/>
      <c r="D523" s="195"/>
      <c r="E523" s="196" t="s">
        <v>23</v>
      </c>
      <c r="F523" s="399" t="s">
        <v>909</v>
      </c>
      <c r="G523" s="400"/>
      <c r="H523" s="400"/>
      <c r="I523" s="400"/>
      <c r="J523" s="195"/>
      <c r="K523" s="197">
        <v>23.545000000000002</v>
      </c>
      <c r="L523" s="195"/>
      <c r="M523" s="195"/>
      <c r="N523" s="195"/>
      <c r="O523" s="195"/>
      <c r="P523" s="195"/>
      <c r="Q523" s="195"/>
      <c r="R523" s="198"/>
      <c r="T523" s="199"/>
      <c r="U523" s="195"/>
      <c r="V523" s="195"/>
      <c r="W523" s="195"/>
      <c r="X523" s="195"/>
      <c r="Y523" s="195"/>
      <c r="Z523" s="195"/>
      <c r="AA523" s="200"/>
      <c r="AT523" s="201" t="s">
        <v>190</v>
      </c>
      <c r="AU523" s="201" t="s">
        <v>92</v>
      </c>
      <c r="AV523" s="12" t="s">
        <v>92</v>
      </c>
      <c r="AW523" s="12" t="s">
        <v>38</v>
      </c>
      <c r="AX523" s="12" t="s">
        <v>81</v>
      </c>
      <c r="AY523" s="201" t="s">
        <v>182</v>
      </c>
    </row>
    <row r="524" spans="2:65" s="13" customFormat="1" ht="22.5" customHeight="1">
      <c r="B524" s="202"/>
      <c r="C524" s="203"/>
      <c r="D524" s="203"/>
      <c r="E524" s="204" t="s">
        <v>23</v>
      </c>
      <c r="F524" s="401" t="s">
        <v>193</v>
      </c>
      <c r="G524" s="402"/>
      <c r="H524" s="402"/>
      <c r="I524" s="402"/>
      <c r="J524" s="203"/>
      <c r="K524" s="205">
        <v>83.185000000000002</v>
      </c>
      <c r="L524" s="203"/>
      <c r="M524" s="203"/>
      <c r="N524" s="203"/>
      <c r="O524" s="203"/>
      <c r="P524" s="203"/>
      <c r="Q524" s="203"/>
      <c r="R524" s="206"/>
      <c r="T524" s="207"/>
      <c r="U524" s="203"/>
      <c r="V524" s="203"/>
      <c r="W524" s="203"/>
      <c r="X524" s="203"/>
      <c r="Y524" s="203"/>
      <c r="Z524" s="203"/>
      <c r="AA524" s="208"/>
      <c r="AT524" s="209" t="s">
        <v>190</v>
      </c>
      <c r="AU524" s="209" t="s">
        <v>92</v>
      </c>
      <c r="AV524" s="13" t="s">
        <v>187</v>
      </c>
      <c r="AW524" s="13" t="s">
        <v>38</v>
      </c>
      <c r="AX524" s="13" t="s">
        <v>25</v>
      </c>
      <c r="AY524" s="209" t="s">
        <v>182</v>
      </c>
    </row>
    <row r="525" spans="2:65" s="1" customFormat="1" ht="31.5" customHeight="1">
      <c r="B525" s="39"/>
      <c r="C525" s="179" t="s">
        <v>910</v>
      </c>
      <c r="D525" s="179" t="s">
        <v>183</v>
      </c>
      <c r="E525" s="180" t="s">
        <v>911</v>
      </c>
      <c r="F525" s="388" t="s">
        <v>912</v>
      </c>
      <c r="G525" s="388"/>
      <c r="H525" s="388"/>
      <c r="I525" s="388"/>
      <c r="J525" s="181" t="s">
        <v>186</v>
      </c>
      <c r="K525" s="182">
        <v>83.185000000000002</v>
      </c>
      <c r="L525" s="389">
        <v>0</v>
      </c>
      <c r="M525" s="390"/>
      <c r="N525" s="391">
        <f>ROUND(L525*K525,2)</f>
        <v>0</v>
      </c>
      <c r="O525" s="391"/>
      <c r="P525" s="391"/>
      <c r="Q525" s="391"/>
      <c r="R525" s="41"/>
      <c r="T525" s="183" t="s">
        <v>23</v>
      </c>
      <c r="U525" s="48" t="s">
        <v>46</v>
      </c>
      <c r="V525" s="40"/>
      <c r="W525" s="184">
        <f>V525*K525</f>
        <v>0</v>
      </c>
      <c r="X525" s="184">
        <v>0</v>
      </c>
      <c r="Y525" s="184">
        <f>X525*K525</f>
        <v>0</v>
      </c>
      <c r="Z525" s="184">
        <v>0</v>
      </c>
      <c r="AA525" s="185">
        <f>Z525*K525</f>
        <v>0</v>
      </c>
      <c r="AR525" s="22" t="s">
        <v>275</v>
      </c>
      <c r="AT525" s="22" t="s">
        <v>183</v>
      </c>
      <c r="AU525" s="22" t="s">
        <v>92</v>
      </c>
      <c r="AY525" s="22" t="s">
        <v>182</v>
      </c>
      <c r="BE525" s="122">
        <f>IF(U525="základní",N525,0)</f>
        <v>0</v>
      </c>
      <c r="BF525" s="122">
        <f>IF(U525="snížená",N525,0)</f>
        <v>0</v>
      </c>
      <c r="BG525" s="122">
        <f>IF(U525="zákl. přenesená",N525,0)</f>
        <v>0</v>
      </c>
      <c r="BH525" s="122">
        <f>IF(U525="sníž. přenesená",N525,0)</f>
        <v>0</v>
      </c>
      <c r="BI525" s="122">
        <f>IF(U525="nulová",N525,0)</f>
        <v>0</v>
      </c>
      <c r="BJ525" s="22" t="s">
        <v>25</v>
      </c>
      <c r="BK525" s="122">
        <f>ROUND(L525*K525,2)</f>
        <v>0</v>
      </c>
      <c r="BL525" s="22" t="s">
        <v>275</v>
      </c>
      <c r="BM525" s="22" t="s">
        <v>913</v>
      </c>
    </row>
    <row r="526" spans="2:65" s="11" customFormat="1" ht="22.5" customHeight="1">
      <c r="B526" s="186"/>
      <c r="C526" s="187"/>
      <c r="D526" s="187"/>
      <c r="E526" s="188" t="s">
        <v>23</v>
      </c>
      <c r="F526" s="392" t="s">
        <v>900</v>
      </c>
      <c r="G526" s="393"/>
      <c r="H526" s="393"/>
      <c r="I526" s="393"/>
      <c r="J526" s="187"/>
      <c r="K526" s="189" t="s">
        <v>23</v>
      </c>
      <c r="L526" s="187"/>
      <c r="M526" s="187"/>
      <c r="N526" s="187"/>
      <c r="O526" s="187"/>
      <c r="P526" s="187"/>
      <c r="Q526" s="187"/>
      <c r="R526" s="190"/>
      <c r="T526" s="191"/>
      <c r="U526" s="187"/>
      <c r="V526" s="187"/>
      <c r="W526" s="187"/>
      <c r="X526" s="187"/>
      <c r="Y526" s="187"/>
      <c r="Z526" s="187"/>
      <c r="AA526" s="192"/>
      <c r="AT526" s="193" t="s">
        <v>190</v>
      </c>
      <c r="AU526" s="193" t="s">
        <v>92</v>
      </c>
      <c r="AV526" s="11" t="s">
        <v>25</v>
      </c>
      <c r="AW526" s="11" t="s">
        <v>38</v>
      </c>
      <c r="AX526" s="11" t="s">
        <v>81</v>
      </c>
      <c r="AY526" s="193" t="s">
        <v>182</v>
      </c>
    </row>
    <row r="527" spans="2:65" s="12" customFormat="1" ht="22.5" customHeight="1">
      <c r="B527" s="194"/>
      <c r="C527" s="195"/>
      <c r="D527" s="195"/>
      <c r="E527" s="196" t="s">
        <v>23</v>
      </c>
      <c r="F527" s="399" t="s">
        <v>901</v>
      </c>
      <c r="G527" s="400"/>
      <c r="H527" s="400"/>
      <c r="I527" s="400"/>
      <c r="J527" s="195"/>
      <c r="K527" s="197">
        <v>59.64</v>
      </c>
      <c r="L527" s="195"/>
      <c r="M527" s="195"/>
      <c r="N527" s="195"/>
      <c r="O527" s="195"/>
      <c r="P527" s="195"/>
      <c r="Q527" s="195"/>
      <c r="R527" s="198"/>
      <c r="T527" s="199"/>
      <c r="U527" s="195"/>
      <c r="V527" s="195"/>
      <c r="W527" s="195"/>
      <c r="X527" s="195"/>
      <c r="Y527" s="195"/>
      <c r="Z527" s="195"/>
      <c r="AA527" s="200"/>
      <c r="AT527" s="201" t="s">
        <v>190</v>
      </c>
      <c r="AU527" s="201" t="s">
        <v>92</v>
      </c>
      <c r="AV527" s="12" t="s">
        <v>92</v>
      </c>
      <c r="AW527" s="12" t="s">
        <v>38</v>
      </c>
      <c r="AX527" s="12" t="s">
        <v>81</v>
      </c>
      <c r="AY527" s="201" t="s">
        <v>182</v>
      </c>
    </row>
    <row r="528" spans="2:65" s="11" customFormat="1" ht="22.5" customHeight="1">
      <c r="B528" s="186"/>
      <c r="C528" s="187"/>
      <c r="D528" s="187"/>
      <c r="E528" s="188" t="s">
        <v>23</v>
      </c>
      <c r="F528" s="403" t="s">
        <v>902</v>
      </c>
      <c r="G528" s="404"/>
      <c r="H528" s="404"/>
      <c r="I528" s="404"/>
      <c r="J528" s="187"/>
      <c r="K528" s="189" t="s">
        <v>23</v>
      </c>
      <c r="L528" s="187"/>
      <c r="M528" s="187"/>
      <c r="N528" s="187"/>
      <c r="O528" s="187"/>
      <c r="P528" s="187"/>
      <c r="Q528" s="187"/>
      <c r="R528" s="190"/>
      <c r="T528" s="191"/>
      <c r="U528" s="187"/>
      <c r="V528" s="187"/>
      <c r="W528" s="187"/>
      <c r="X528" s="187"/>
      <c r="Y528" s="187"/>
      <c r="Z528" s="187"/>
      <c r="AA528" s="192"/>
      <c r="AT528" s="193" t="s">
        <v>190</v>
      </c>
      <c r="AU528" s="193" t="s">
        <v>92</v>
      </c>
      <c r="AV528" s="11" t="s">
        <v>25</v>
      </c>
      <c r="AW528" s="11" t="s">
        <v>38</v>
      </c>
      <c r="AX528" s="11" t="s">
        <v>81</v>
      </c>
      <c r="AY528" s="193" t="s">
        <v>182</v>
      </c>
    </row>
    <row r="529" spans="2:65" s="12" customFormat="1" ht="22.5" customHeight="1">
      <c r="B529" s="194"/>
      <c r="C529" s="195"/>
      <c r="D529" s="195"/>
      <c r="E529" s="196" t="s">
        <v>23</v>
      </c>
      <c r="F529" s="399" t="s">
        <v>903</v>
      </c>
      <c r="G529" s="400"/>
      <c r="H529" s="400"/>
      <c r="I529" s="400"/>
      <c r="J529" s="195"/>
      <c r="K529" s="197">
        <v>23.545000000000002</v>
      </c>
      <c r="L529" s="195"/>
      <c r="M529" s="195"/>
      <c r="N529" s="195"/>
      <c r="O529" s="195"/>
      <c r="P529" s="195"/>
      <c r="Q529" s="195"/>
      <c r="R529" s="198"/>
      <c r="T529" s="199"/>
      <c r="U529" s="195"/>
      <c r="V529" s="195"/>
      <c r="W529" s="195"/>
      <c r="X529" s="195"/>
      <c r="Y529" s="195"/>
      <c r="Z529" s="195"/>
      <c r="AA529" s="200"/>
      <c r="AT529" s="201" t="s">
        <v>190</v>
      </c>
      <c r="AU529" s="201" t="s">
        <v>92</v>
      </c>
      <c r="AV529" s="12" t="s">
        <v>92</v>
      </c>
      <c r="AW529" s="12" t="s">
        <v>38</v>
      </c>
      <c r="AX529" s="12" t="s">
        <v>81</v>
      </c>
      <c r="AY529" s="201" t="s">
        <v>182</v>
      </c>
    </row>
    <row r="530" spans="2:65" s="13" customFormat="1" ht="22.5" customHeight="1">
      <c r="B530" s="202"/>
      <c r="C530" s="203"/>
      <c r="D530" s="203"/>
      <c r="E530" s="204" t="s">
        <v>23</v>
      </c>
      <c r="F530" s="401" t="s">
        <v>193</v>
      </c>
      <c r="G530" s="402"/>
      <c r="H530" s="402"/>
      <c r="I530" s="402"/>
      <c r="J530" s="203"/>
      <c r="K530" s="205">
        <v>83.185000000000002</v>
      </c>
      <c r="L530" s="203"/>
      <c r="M530" s="203"/>
      <c r="N530" s="203"/>
      <c r="O530" s="203"/>
      <c r="P530" s="203"/>
      <c r="Q530" s="203"/>
      <c r="R530" s="206"/>
      <c r="T530" s="207"/>
      <c r="U530" s="203"/>
      <c r="V530" s="203"/>
      <c r="W530" s="203"/>
      <c r="X530" s="203"/>
      <c r="Y530" s="203"/>
      <c r="Z530" s="203"/>
      <c r="AA530" s="208"/>
      <c r="AT530" s="209" t="s">
        <v>190</v>
      </c>
      <c r="AU530" s="209" t="s">
        <v>92</v>
      </c>
      <c r="AV530" s="13" t="s">
        <v>187</v>
      </c>
      <c r="AW530" s="13" t="s">
        <v>38</v>
      </c>
      <c r="AX530" s="13" t="s">
        <v>25</v>
      </c>
      <c r="AY530" s="209" t="s">
        <v>182</v>
      </c>
    </row>
    <row r="531" spans="2:65" s="1" customFormat="1" ht="22.5" customHeight="1">
      <c r="B531" s="39"/>
      <c r="C531" s="210" t="s">
        <v>914</v>
      </c>
      <c r="D531" s="210" t="s">
        <v>301</v>
      </c>
      <c r="E531" s="211" t="s">
        <v>915</v>
      </c>
      <c r="F531" s="409" t="s">
        <v>916</v>
      </c>
      <c r="G531" s="409"/>
      <c r="H531" s="409"/>
      <c r="I531" s="409"/>
      <c r="J531" s="212" t="s">
        <v>186</v>
      </c>
      <c r="K531" s="213">
        <v>87.343999999999994</v>
      </c>
      <c r="L531" s="410">
        <v>0</v>
      </c>
      <c r="M531" s="411"/>
      <c r="N531" s="412">
        <f>ROUND(L531*K531,2)</f>
        <v>0</v>
      </c>
      <c r="O531" s="391"/>
      <c r="P531" s="391"/>
      <c r="Q531" s="391"/>
      <c r="R531" s="41"/>
      <c r="T531" s="183" t="s">
        <v>23</v>
      </c>
      <c r="U531" s="48" t="s">
        <v>46</v>
      </c>
      <c r="V531" s="40"/>
      <c r="W531" s="184">
        <f>V531*K531</f>
        <v>0</v>
      </c>
      <c r="X531" s="184">
        <v>2.9999999999999997E-4</v>
      </c>
      <c r="Y531" s="184">
        <f>X531*K531</f>
        <v>2.6203199999999996E-2</v>
      </c>
      <c r="Z531" s="184">
        <v>0</v>
      </c>
      <c r="AA531" s="185">
        <f>Z531*K531</f>
        <v>0</v>
      </c>
      <c r="AR531" s="22" t="s">
        <v>238</v>
      </c>
      <c r="AT531" s="22" t="s">
        <v>301</v>
      </c>
      <c r="AU531" s="22" t="s">
        <v>92</v>
      </c>
      <c r="AY531" s="22" t="s">
        <v>182</v>
      </c>
      <c r="BE531" s="122">
        <f>IF(U531="základní",N531,0)</f>
        <v>0</v>
      </c>
      <c r="BF531" s="122">
        <f>IF(U531="snížená",N531,0)</f>
        <v>0</v>
      </c>
      <c r="BG531" s="122">
        <f>IF(U531="zákl. přenesená",N531,0)</f>
        <v>0</v>
      </c>
      <c r="BH531" s="122">
        <f>IF(U531="sníž. přenesená",N531,0)</f>
        <v>0</v>
      </c>
      <c r="BI531" s="122">
        <f>IF(U531="nulová",N531,0)</f>
        <v>0</v>
      </c>
      <c r="BJ531" s="22" t="s">
        <v>25</v>
      </c>
      <c r="BK531" s="122">
        <f>ROUND(L531*K531,2)</f>
        <v>0</v>
      </c>
      <c r="BL531" s="22" t="s">
        <v>187</v>
      </c>
      <c r="BM531" s="22" t="s">
        <v>917</v>
      </c>
    </row>
    <row r="532" spans="2:65" s="1" customFormat="1" ht="31.5" customHeight="1">
      <c r="B532" s="39"/>
      <c r="C532" s="179" t="s">
        <v>918</v>
      </c>
      <c r="D532" s="179" t="s">
        <v>183</v>
      </c>
      <c r="E532" s="180" t="s">
        <v>919</v>
      </c>
      <c r="F532" s="388" t="s">
        <v>920</v>
      </c>
      <c r="G532" s="388"/>
      <c r="H532" s="388"/>
      <c r="I532" s="388"/>
      <c r="J532" s="181" t="s">
        <v>254</v>
      </c>
      <c r="K532" s="182">
        <v>7.1999999999999995E-2</v>
      </c>
      <c r="L532" s="389">
        <v>0</v>
      </c>
      <c r="M532" s="390"/>
      <c r="N532" s="391">
        <f>ROUND(L532*K532,2)</f>
        <v>0</v>
      </c>
      <c r="O532" s="391"/>
      <c r="P532" s="391"/>
      <c r="Q532" s="391"/>
      <c r="R532" s="41"/>
      <c r="T532" s="183" t="s">
        <v>23</v>
      </c>
      <c r="U532" s="48" t="s">
        <v>46</v>
      </c>
      <c r="V532" s="40"/>
      <c r="W532" s="184">
        <f>V532*K532</f>
        <v>0</v>
      </c>
      <c r="X532" s="184">
        <v>0</v>
      </c>
      <c r="Y532" s="184">
        <f>X532*K532</f>
        <v>0</v>
      </c>
      <c r="Z532" s="184">
        <v>0</v>
      </c>
      <c r="AA532" s="185">
        <f>Z532*K532</f>
        <v>0</v>
      </c>
      <c r="AR532" s="22" t="s">
        <v>275</v>
      </c>
      <c r="AT532" s="22" t="s">
        <v>183</v>
      </c>
      <c r="AU532" s="22" t="s">
        <v>92</v>
      </c>
      <c r="AY532" s="22" t="s">
        <v>182</v>
      </c>
      <c r="BE532" s="122">
        <f>IF(U532="základní",N532,0)</f>
        <v>0</v>
      </c>
      <c r="BF532" s="122">
        <f>IF(U532="snížená",N532,0)</f>
        <v>0</v>
      </c>
      <c r="BG532" s="122">
        <f>IF(U532="zákl. přenesená",N532,0)</f>
        <v>0</v>
      </c>
      <c r="BH532" s="122">
        <f>IF(U532="sníž. přenesená",N532,0)</f>
        <v>0</v>
      </c>
      <c r="BI532" s="122">
        <f>IF(U532="nulová",N532,0)</f>
        <v>0</v>
      </c>
      <c r="BJ532" s="22" t="s">
        <v>25</v>
      </c>
      <c r="BK532" s="122">
        <f>ROUND(L532*K532,2)</f>
        <v>0</v>
      </c>
      <c r="BL532" s="22" t="s">
        <v>275</v>
      </c>
      <c r="BM532" s="22" t="s">
        <v>921</v>
      </c>
    </row>
    <row r="533" spans="2:65" s="10" customFormat="1" ht="29.85" customHeight="1">
      <c r="B533" s="168"/>
      <c r="C533" s="169"/>
      <c r="D533" s="178" t="s">
        <v>374</v>
      </c>
      <c r="E533" s="178"/>
      <c r="F533" s="178"/>
      <c r="G533" s="178"/>
      <c r="H533" s="178"/>
      <c r="I533" s="178"/>
      <c r="J533" s="178"/>
      <c r="K533" s="178"/>
      <c r="L533" s="178"/>
      <c r="M533" s="178"/>
      <c r="N533" s="407">
        <f>BK533</f>
        <v>0</v>
      </c>
      <c r="O533" s="408"/>
      <c r="P533" s="408"/>
      <c r="Q533" s="408"/>
      <c r="R533" s="171"/>
      <c r="T533" s="172"/>
      <c r="U533" s="169"/>
      <c r="V533" s="169"/>
      <c r="W533" s="173">
        <f>SUM(W534:W545)</f>
        <v>0</v>
      </c>
      <c r="X533" s="169"/>
      <c r="Y533" s="173">
        <f>SUM(Y534:Y545)</f>
        <v>0.83324939999999992</v>
      </c>
      <c r="Z533" s="169"/>
      <c r="AA533" s="174">
        <f>SUM(AA534:AA545)</f>
        <v>0</v>
      </c>
      <c r="AR533" s="175" t="s">
        <v>92</v>
      </c>
      <c r="AT533" s="176" t="s">
        <v>80</v>
      </c>
      <c r="AU533" s="176" t="s">
        <v>25</v>
      </c>
      <c r="AY533" s="175" t="s">
        <v>182</v>
      </c>
      <c r="BK533" s="177">
        <f>SUM(BK534:BK545)</f>
        <v>0</v>
      </c>
    </row>
    <row r="534" spans="2:65" s="1" customFormat="1" ht="44.25" customHeight="1">
      <c r="B534" s="39"/>
      <c r="C534" s="179" t="s">
        <v>922</v>
      </c>
      <c r="D534" s="179" t="s">
        <v>183</v>
      </c>
      <c r="E534" s="180" t="s">
        <v>923</v>
      </c>
      <c r="F534" s="388" t="s">
        <v>924</v>
      </c>
      <c r="G534" s="388"/>
      <c r="H534" s="388"/>
      <c r="I534" s="388"/>
      <c r="J534" s="181" t="s">
        <v>186</v>
      </c>
      <c r="K534" s="182">
        <v>97.385000000000005</v>
      </c>
      <c r="L534" s="389">
        <v>0</v>
      </c>
      <c r="M534" s="390"/>
      <c r="N534" s="391">
        <f>ROUND(L534*K534,2)</f>
        <v>0</v>
      </c>
      <c r="O534" s="391"/>
      <c r="P534" s="391"/>
      <c r="Q534" s="391"/>
      <c r="R534" s="41"/>
      <c r="T534" s="183" t="s">
        <v>23</v>
      </c>
      <c r="U534" s="48" t="s">
        <v>46</v>
      </c>
      <c r="V534" s="40"/>
      <c r="W534" s="184">
        <f>V534*K534</f>
        <v>0</v>
      </c>
      <c r="X534" s="184">
        <v>6.0000000000000001E-3</v>
      </c>
      <c r="Y534" s="184">
        <f>X534*K534</f>
        <v>0.58431</v>
      </c>
      <c r="Z534" s="184">
        <v>0</v>
      </c>
      <c r="AA534" s="185">
        <f>Z534*K534</f>
        <v>0</v>
      </c>
      <c r="AR534" s="22" t="s">
        <v>275</v>
      </c>
      <c r="AT534" s="22" t="s">
        <v>183</v>
      </c>
      <c r="AU534" s="22" t="s">
        <v>92</v>
      </c>
      <c r="AY534" s="22" t="s">
        <v>182</v>
      </c>
      <c r="BE534" s="122">
        <f>IF(U534="základní",N534,0)</f>
        <v>0</v>
      </c>
      <c r="BF534" s="122">
        <f>IF(U534="snížená",N534,0)</f>
        <v>0</v>
      </c>
      <c r="BG534" s="122">
        <f>IF(U534="zákl. přenesená",N534,0)</f>
        <v>0</v>
      </c>
      <c r="BH534" s="122">
        <f>IF(U534="sníž. přenesená",N534,0)</f>
        <v>0</v>
      </c>
      <c r="BI534" s="122">
        <f>IF(U534="nulová",N534,0)</f>
        <v>0</v>
      </c>
      <c r="BJ534" s="22" t="s">
        <v>25</v>
      </c>
      <c r="BK534" s="122">
        <f>ROUND(L534*K534,2)</f>
        <v>0</v>
      </c>
      <c r="BL534" s="22" t="s">
        <v>275</v>
      </c>
      <c r="BM534" s="22" t="s">
        <v>925</v>
      </c>
    </row>
    <row r="535" spans="2:65" s="11" customFormat="1" ht="22.5" customHeight="1">
      <c r="B535" s="186"/>
      <c r="C535" s="187"/>
      <c r="D535" s="187"/>
      <c r="E535" s="188" t="s">
        <v>23</v>
      </c>
      <c r="F535" s="392" t="s">
        <v>900</v>
      </c>
      <c r="G535" s="393"/>
      <c r="H535" s="393"/>
      <c r="I535" s="393"/>
      <c r="J535" s="187"/>
      <c r="K535" s="189" t="s">
        <v>23</v>
      </c>
      <c r="L535" s="187"/>
      <c r="M535" s="187"/>
      <c r="N535" s="187"/>
      <c r="O535" s="187"/>
      <c r="P535" s="187"/>
      <c r="Q535" s="187"/>
      <c r="R535" s="190"/>
      <c r="T535" s="191"/>
      <c r="U535" s="187"/>
      <c r="V535" s="187"/>
      <c r="W535" s="187"/>
      <c r="X535" s="187"/>
      <c r="Y535" s="187"/>
      <c r="Z535" s="187"/>
      <c r="AA535" s="192"/>
      <c r="AT535" s="193" t="s">
        <v>190</v>
      </c>
      <c r="AU535" s="193" t="s">
        <v>92</v>
      </c>
      <c r="AV535" s="11" t="s">
        <v>25</v>
      </c>
      <c r="AW535" s="11" t="s">
        <v>38</v>
      </c>
      <c r="AX535" s="11" t="s">
        <v>81</v>
      </c>
      <c r="AY535" s="193" t="s">
        <v>182</v>
      </c>
    </row>
    <row r="536" spans="2:65" s="12" customFormat="1" ht="22.5" customHeight="1">
      <c r="B536" s="194"/>
      <c r="C536" s="195"/>
      <c r="D536" s="195"/>
      <c r="E536" s="196" t="s">
        <v>23</v>
      </c>
      <c r="F536" s="399" t="s">
        <v>901</v>
      </c>
      <c r="G536" s="400"/>
      <c r="H536" s="400"/>
      <c r="I536" s="400"/>
      <c r="J536" s="195"/>
      <c r="K536" s="197">
        <v>59.64</v>
      </c>
      <c r="L536" s="195"/>
      <c r="M536" s="195"/>
      <c r="N536" s="195"/>
      <c r="O536" s="195"/>
      <c r="P536" s="195"/>
      <c r="Q536" s="195"/>
      <c r="R536" s="198"/>
      <c r="T536" s="199"/>
      <c r="U536" s="195"/>
      <c r="V536" s="195"/>
      <c r="W536" s="195"/>
      <c r="X536" s="195"/>
      <c r="Y536" s="195"/>
      <c r="Z536" s="195"/>
      <c r="AA536" s="200"/>
      <c r="AT536" s="201" t="s">
        <v>190</v>
      </c>
      <c r="AU536" s="201" t="s">
        <v>92</v>
      </c>
      <c r="AV536" s="12" t="s">
        <v>92</v>
      </c>
      <c r="AW536" s="12" t="s">
        <v>38</v>
      </c>
      <c r="AX536" s="12" t="s">
        <v>81</v>
      </c>
      <c r="AY536" s="201" t="s">
        <v>182</v>
      </c>
    </row>
    <row r="537" spans="2:65" s="11" customFormat="1" ht="22.5" customHeight="1">
      <c r="B537" s="186"/>
      <c r="C537" s="187"/>
      <c r="D537" s="187"/>
      <c r="E537" s="188" t="s">
        <v>23</v>
      </c>
      <c r="F537" s="403" t="s">
        <v>902</v>
      </c>
      <c r="G537" s="404"/>
      <c r="H537" s="404"/>
      <c r="I537" s="404"/>
      <c r="J537" s="187"/>
      <c r="K537" s="189" t="s">
        <v>23</v>
      </c>
      <c r="L537" s="187"/>
      <c r="M537" s="187"/>
      <c r="N537" s="187"/>
      <c r="O537" s="187"/>
      <c r="P537" s="187"/>
      <c r="Q537" s="187"/>
      <c r="R537" s="190"/>
      <c r="T537" s="191"/>
      <c r="U537" s="187"/>
      <c r="V537" s="187"/>
      <c r="W537" s="187"/>
      <c r="X537" s="187"/>
      <c r="Y537" s="187"/>
      <c r="Z537" s="187"/>
      <c r="AA537" s="192"/>
      <c r="AT537" s="193" t="s">
        <v>190</v>
      </c>
      <c r="AU537" s="193" t="s">
        <v>92</v>
      </c>
      <c r="AV537" s="11" t="s">
        <v>25</v>
      </c>
      <c r="AW537" s="11" t="s">
        <v>38</v>
      </c>
      <c r="AX537" s="11" t="s">
        <v>81</v>
      </c>
      <c r="AY537" s="193" t="s">
        <v>182</v>
      </c>
    </row>
    <row r="538" spans="2:65" s="12" customFormat="1" ht="22.5" customHeight="1">
      <c r="B538" s="194"/>
      <c r="C538" s="195"/>
      <c r="D538" s="195"/>
      <c r="E538" s="196" t="s">
        <v>23</v>
      </c>
      <c r="F538" s="399" t="s">
        <v>903</v>
      </c>
      <c r="G538" s="400"/>
      <c r="H538" s="400"/>
      <c r="I538" s="400"/>
      <c r="J538" s="195"/>
      <c r="K538" s="197">
        <v>23.545000000000002</v>
      </c>
      <c r="L538" s="195"/>
      <c r="M538" s="195"/>
      <c r="N538" s="195"/>
      <c r="O538" s="195"/>
      <c r="P538" s="195"/>
      <c r="Q538" s="195"/>
      <c r="R538" s="198"/>
      <c r="T538" s="199"/>
      <c r="U538" s="195"/>
      <c r="V538" s="195"/>
      <c r="W538" s="195"/>
      <c r="X538" s="195"/>
      <c r="Y538" s="195"/>
      <c r="Z538" s="195"/>
      <c r="AA538" s="200"/>
      <c r="AT538" s="201" t="s">
        <v>190</v>
      </c>
      <c r="AU538" s="201" t="s">
        <v>92</v>
      </c>
      <c r="AV538" s="12" t="s">
        <v>92</v>
      </c>
      <c r="AW538" s="12" t="s">
        <v>38</v>
      </c>
      <c r="AX538" s="12" t="s">
        <v>81</v>
      </c>
      <c r="AY538" s="201" t="s">
        <v>182</v>
      </c>
    </row>
    <row r="539" spans="2:65" s="11" customFormat="1" ht="22.5" customHeight="1">
      <c r="B539" s="186"/>
      <c r="C539" s="187"/>
      <c r="D539" s="187"/>
      <c r="E539" s="188" t="s">
        <v>23</v>
      </c>
      <c r="F539" s="403" t="s">
        <v>926</v>
      </c>
      <c r="G539" s="404"/>
      <c r="H539" s="404"/>
      <c r="I539" s="404"/>
      <c r="J539" s="187"/>
      <c r="K539" s="189" t="s">
        <v>23</v>
      </c>
      <c r="L539" s="187"/>
      <c r="M539" s="187"/>
      <c r="N539" s="187"/>
      <c r="O539" s="187"/>
      <c r="P539" s="187"/>
      <c r="Q539" s="187"/>
      <c r="R539" s="190"/>
      <c r="T539" s="191"/>
      <c r="U539" s="187"/>
      <c r="V539" s="187"/>
      <c r="W539" s="187"/>
      <c r="X539" s="187"/>
      <c r="Y539" s="187"/>
      <c r="Z539" s="187"/>
      <c r="AA539" s="192"/>
      <c r="AT539" s="193" t="s">
        <v>190</v>
      </c>
      <c r="AU539" s="193" t="s">
        <v>92</v>
      </c>
      <c r="AV539" s="11" t="s">
        <v>25</v>
      </c>
      <c r="AW539" s="11" t="s">
        <v>38</v>
      </c>
      <c r="AX539" s="11" t="s">
        <v>81</v>
      </c>
      <c r="AY539" s="193" t="s">
        <v>182</v>
      </c>
    </row>
    <row r="540" spans="2:65" s="12" customFormat="1" ht="22.5" customHeight="1">
      <c r="B540" s="194"/>
      <c r="C540" s="195"/>
      <c r="D540" s="195"/>
      <c r="E540" s="196" t="s">
        <v>23</v>
      </c>
      <c r="F540" s="399" t="s">
        <v>927</v>
      </c>
      <c r="G540" s="400"/>
      <c r="H540" s="400"/>
      <c r="I540" s="400"/>
      <c r="J540" s="195"/>
      <c r="K540" s="197">
        <v>14.2</v>
      </c>
      <c r="L540" s="195"/>
      <c r="M540" s="195"/>
      <c r="N540" s="195"/>
      <c r="O540" s="195"/>
      <c r="P540" s="195"/>
      <c r="Q540" s="195"/>
      <c r="R540" s="198"/>
      <c r="T540" s="199"/>
      <c r="U540" s="195"/>
      <c r="V540" s="195"/>
      <c r="W540" s="195"/>
      <c r="X540" s="195"/>
      <c r="Y540" s="195"/>
      <c r="Z540" s="195"/>
      <c r="AA540" s="200"/>
      <c r="AT540" s="201" t="s">
        <v>190</v>
      </c>
      <c r="AU540" s="201" t="s">
        <v>92</v>
      </c>
      <c r="AV540" s="12" t="s">
        <v>92</v>
      </c>
      <c r="AW540" s="12" t="s">
        <v>38</v>
      </c>
      <c r="AX540" s="12" t="s">
        <v>81</v>
      </c>
      <c r="AY540" s="201" t="s">
        <v>182</v>
      </c>
    </row>
    <row r="541" spans="2:65" s="13" customFormat="1" ht="22.5" customHeight="1">
      <c r="B541" s="202"/>
      <c r="C541" s="203"/>
      <c r="D541" s="203"/>
      <c r="E541" s="204" t="s">
        <v>23</v>
      </c>
      <c r="F541" s="401" t="s">
        <v>193</v>
      </c>
      <c r="G541" s="402"/>
      <c r="H541" s="402"/>
      <c r="I541" s="402"/>
      <c r="J541" s="203"/>
      <c r="K541" s="205">
        <v>97.385000000000005</v>
      </c>
      <c r="L541" s="203"/>
      <c r="M541" s="203"/>
      <c r="N541" s="203"/>
      <c r="O541" s="203"/>
      <c r="P541" s="203"/>
      <c r="Q541" s="203"/>
      <c r="R541" s="206"/>
      <c r="T541" s="207"/>
      <c r="U541" s="203"/>
      <c r="V541" s="203"/>
      <c r="W541" s="203"/>
      <c r="X541" s="203"/>
      <c r="Y541" s="203"/>
      <c r="Z541" s="203"/>
      <c r="AA541" s="208"/>
      <c r="AT541" s="209" t="s">
        <v>190</v>
      </c>
      <c r="AU541" s="209" t="s">
        <v>92</v>
      </c>
      <c r="AV541" s="13" t="s">
        <v>187</v>
      </c>
      <c r="AW541" s="13" t="s">
        <v>38</v>
      </c>
      <c r="AX541" s="13" t="s">
        <v>25</v>
      </c>
      <c r="AY541" s="209" t="s">
        <v>182</v>
      </c>
    </row>
    <row r="542" spans="2:65" s="1" customFormat="1" ht="22.5" customHeight="1">
      <c r="B542" s="39"/>
      <c r="C542" s="210" t="s">
        <v>928</v>
      </c>
      <c r="D542" s="210" t="s">
        <v>301</v>
      </c>
      <c r="E542" s="211" t="s">
        <v>528</v>
      </c>
      <c r="F542" s="409" t="s">
        <v>529</v>
      </c>
      <c r="G542" s="409"/>
      <c r="H542" s="409"/>
      <c r="I542" s="409"/>
      <c r="J542" s="212" t="s">
        <v>186</v>
      </c>
      <c r="K542" s="213">
        <v>60.832999999999998</v>
      </c>
      <c r="L542" s="410">
        <v>0</v>
      </c>
      <c r="M542" s="411"/>
      <c r="N542" s="412">
        <f>ROUND(L542*K542,2)</f>
        <v>0</v>
      </c>
      <c r="O542" s="391"/>
      <c r="P542" s="391"/>
      <c r="Q542" s="391"/>
      <c r="R542" s="41"/>
      <c r="T542" s="183" t="s">
        <v>23</v>
      </c>
      <c r="U542" s="48" t="s">
        <v>46</v>
      </c>
      <c r="V542" s="40"/>
      <c r="W542" s="184">
        <f>V542*K542</f>
        <v>0</v>
      </c>
      <c r="X542" s="184">
        <v>3.0000000000000001E-3</v>
      </c>
      <c r="Y542" s="184">
        <f>X542*K542</f>
        <v>0.18249899999999999</v>
      </c>
      <c r="Z542" s="184">
        <v>0</v>
      </c>
      <c r="AA542" s="185">
        <f>Z542*K542</f>
        <v>0</v>
      </c>
      <c r="AR542" s="22" t="s">
        <v>304</v>
      </c>
      <c r="AT542" s="22" t="s">
        <v>301</v>
      </c>
      <c r="AU542" s="22" t="s">
        <v>92</v>
      </c>
      <c r="AY542" s="22" t="s">
        <v>182</v>
      </c>
      <c r="BE542" s="122">
        <f>IF(U542="základní",N542,0)</f>
        <v>0</v>
      </c>
      <c r="BF542" s="122">
        <f>IF(U542="snížená",N542,0)</f>
        <v>0</v>
      </c>
      <c r="BG542" s="122">
        <f>IF(U542="zákl. přenesená",N542,0)</f>
        <v>0</v>
      </c>
      <c r="BH542" s="122">
        <f>IF(U542="sníž. přenesená",N542,0)</f>
        <v>0</v>
      </c>
      <c r="BI542" s="122">
        <f>IF(U542="nulová",N542,0)</f>
        <v>0</v>
      </c>
      <c r="BJ542" s="22" t="s">
        <v>25</v>
      </c>
      <c r="BK542" s="122">
        <f>ROUND(L542*K542,2)</f>
        <v>0</v>
      </c>
      <c r="BL542" s="22" t="s">
        <v>275</v>
      </c>
      <c r="BM542" s="22" t="s">
        <v>929</v>
      </c>
    </row>
    <row r="543" spans="2:65" s="1" customFormat="1" ht="22.5" customHeight="1">
      <c r="B543" s="39"/>
      <c r="C543" s="210" t="s">
        <v>930</v>
      </c>
      <c r="D543" s="210" t="s">
        <v>301</v>
      </c>
      <c r="E543" s="211" t="s">
        <v>499</v>
      </c>
      <c r="F543" s="409" t="s">
        <v>500</v>
      </c>
      <c r="G543" s="409"/>
      <c r="H543" s="409"/>
      <c r="I543" s="409"/>
      <c r="J543" s="212" t="s">
        <v>186</v>
      </c>
      <c r="K543" s="213">
        <v>24.015999999999998</v>
      </c>
      <c r="L543" s="410">
        <v>0</v>
      </c>
      <c r="M543" s="411"/>
      <c r="N543" s="412">
        <f>ROUND(L543*K543,2)</f>
        <v>0</v>
      </c>
      <c r="O543" s="391"/>
      <c r="P543" s="391"/>
      <c r="Q543" s="391"/>
      <c r="R543" s="41"/>
      <c r="T543" s="183" t="s">
        <v>23</v>
      </c>
      <c r="U543" s="48" t="s">
        <v>46</v>
      </c>
      <c r="V543" s="40"/>
      <c r="W543" s="184">
        <f>V543*K543</f>
        <v>0</v>
      </c>
      <c r="X543" s="184">
        <v>1.5E-3</v>
      </c>
      <c r="Y543" s="184">
        <f>X543*K543</f>
        <v>3.6024E-2</v>
      </c>
      <c r="Z543" s="184">
        <v>0</v>
      </c>
      <c r="AA543" s="185">
        <f>Z543*K543</f>
        <v>0</v>
      </c>
      <c r="AR543" s="22" t="s">
        <v>304</v>
      </c>
      <c r="AT543" s="22" t="s">
        <v>301</v>
      </c>
      <c r="AU543" s="22" t="s">
        <v>92</v>
      </c>
      <c r="AY543" s="22" t="s">
        <v>182</v>
      </c>
      <c r="BE543" s="122">
        <f>IF(U543="základní",N543,0)</f>
        <v>0</v>
      </c>
      <c r="BF543" s="122">
        <f>IF(U543="snížená",N543,0)</f>
        <v>0</v>
      </c>
      <c r="BG543" s="122">
        <f>IF(U543="zákl. přenesená",N543,0)</f>
        <v>0</v>
      </c>
      <c r="BH543" s="122">
        <f>IF(U543="sníž. přenesená",N543,0)</f>
        <v>0</v>
      </c>
      <c r="BI543" s="122">
        <f>IF(U543="nulová",N543,0)</f>
        <v>0</v>
      </c>
      <c r="BJ543" s="22" t="s">
        <v>25</v>
      </c>
      <c r="BK543" s="122">
        <f>ROUND(L543*K543,2)</f>
        <v>0</v>
      </c>
      <c r="BL543" s="22" t="s">
        <v>275</v>
      </c>
      <c r="BM543" s="22" t="s">
        <v>931</v>
      </c>
    </row>
    <row r="544" spans="2:65" s="1" customFormat="1" ht="31.5" customHeight="1">
      <c r="B544" s="39"/>
      <c r="C544" s="210" t="s">
        <v>932</v>
      </c>
      <c r="D544" s="210" t="s">
        <v>301</v>
      </c>
      <c r="E544" s="211" t="s">
        <v>453</v>
      </c>
      <c r="F544" s="409" t="s">
        <v>454</v>
      </c>
      <c r="G544" s="409"/>
      <c r="H544" s="409"/>
      <c r="I544" s="409"/>
      <c r="J544" s="212" t="s">
        <v>186</v>
      </c>
      <c r="K544" s="213">
        <v>14.484</v>
      </c>
      <c r="L544" s="410">
        <v>0</v>
      </c>
      <c r="M544" s="411"/>
      <c r="N544" s="412">
        <f>ROUND(L544*K544,2)</f>
        <v>0</v>
      </c>
      <c r="O544" s="391"/>
      <c r="P544" s="391"/>
      <c r="Q544" s="391"/>
      <c r="R544" s="41"/>
      <c r="T544" s="183" t="s">
        <v>23</v>
      </c>
      <c r="U544" s="48" t="s">
        <v>46</v>
      </c>
      <c r="V544" s="40"/>
      <c r="W544" s="184">
        <f>V544*K544</f>
        <v>0</v>
      </c>
      <c r="X544" s="184">
        <v>2.0999999999999999E-3</v>
      </c>
      <c r="Y544" s="184">
        <f>X544*K544</f>
        <v>3.04164E-2</v>
      </c>
      <c r="Z544" s="184">
        <v>0</v>
      </c>
      <c r="AA544" s="185">
        <f>Z544*K544</f>
        <v>0</v>
      </c>
      <c r="AR544" s="22" t="s">
        <v>238</v>
      </c>
      <c r="AT544" s="22" t="s">
        <v>301</v>
      </c>
      <c r="AU544" s="22" t="s">
        <v>92</v>
      </c>
      <c r="AY544" s="22" t="s">
        <v>182</v>
      </c>
      <c r="BE544" s="122">
        <f>IF(U544="základní",N544,0)</f>
        <v>0</v>
      </c>
      <c r="BF544" s="122">
        <f>IF(U544="snížená",N544,0)</f>
        <v>0</v>
      </c>
      <c r="BG544" s="122">
        <f>IF(U544="zákl. přenesená",N544,0)</f>
        <v>0</v>
      </c>
      <c r="BH544" s="122">
        <f>IF(U544="sníž. přenesená",N544,0)</f>
        <v>0</v>
      </c>
      <c r="BI544" s="122">
        <f>IF(U544="nulová",N544,0)</f>
        <v>0</v>
      </c>
      <c r="BJ544" s="22" t="s">
        <v>25</v>
      </c>
      <c r="BK544" s="122">
        <f>ROUND(L544*K544,2)</f>
        <v>0</v>
      </c>
      <c r="BL544" s="22" t="s">
        <v>187</v>
      </c>
      <c r="BM544" s="22" t="s">
        <v>933</v>
      </c>
    </row>
    <row r="545" spans="2:65" s="1" customFormat="1" ht="31.5" customHeight="1">
      <c r="B545" s="39"/>
      <c r="C545" s="179" t="s">
        <v>934</v>
      </c>
      <c r="D545" s="179" t="s">
        <v>183</v>
      </c>
      <c r="E545" s="180" t="s">
        <v>935</v>
      </c>
      <c r="F545" s="388" t="s">
        <v>936</v>
      </c>
      <c r="G545" s="388"/>
      <c r="H545" s="388"/>
      <c r="I545" s="388"/>
      <c r="J545" s="181" t="s">
        <v>254</v>
      </c>
      <c r="K545" s="182">
        <v>0.80300000000000005</v>
      </c>
      <c r="L545" s="389">
        <v>0</v>
      </c>
      <c r="M545" s="390"/>
      <c r="N545" s="391">
        <f>ROUND(L545*K545,2)</f>
        <v>0</v>
      </c>
      <c r="O545" s="391"/>
      <c r="P545" s="391"/>
      <c r="Q545" s="391"/>
      <c r="R545" s="41"/>
      <c r="T545" s="183" t="s">
        <v>23</v>
      </c>
      <c r="U545" s="48" t="s">
        <v>46</v>
      </c>
      <c r="V545" s="40"/>
      <c r="W545" s="184">
        <f>V545*K545</f>
        <v>0</v>
      </c>
      <c r="X545" s="184">
        <v>0</v>
      </c>
      <c r="Y545" s="184">
        <f>X545*K545</f>
        <v>0</v>
      </c>
      <c r="Z545" s="184">
        <v>0</v>
      </c>
      <c r="AA545" s="185">
        <f>Z545*K545</f>
        <v>0</v>
      </c>
      <c r="AR545" s="22" t="s">
        <v>275</v>
      </c>
      <c r="AT545" s="22" t="s">
        <v>183</v>
      </c>
      <c r="AU545" s="22" t="s">
        <v>92</v>
      </c>
      <c r="AY545" s="22" t="s">
        <v>182</v>
      </c>
      <c r="BE545" s="122">
        <f>IF(U545="základní",N545,0)</f>
        <v>0</v>
      </c>
      <c r="BF545" s="122">
        <f>IF(U545="snížená",N545,0)</f>
        <v>0</v>
      </c>
      <c r="BG545" s="122">
        <f>IF(U545="zákl. přenesená",N545,0)</f>
        <v>0</v>
      </c>
      <c r="BH545" s="122">
        <f>IF(U545="sníž. přenesená",N545,0)</f>
        <v>0</v>
      </c>
      <c r="BI545" s="122">
        <f>IF(U545="nulová",N545,0)</f>
        <v>0</v>
      </c>
      <c r="BJ545" s="22" t="s">
        <v>25</v>
      </c>
      <c r="BK545" s="122">
        <f>ROUND(L545*K545,2)</f>
        <v>0</v>
      </c>
      <c r="BL545" s="22" t="s">
        <v>275</v>
      </c>
      <c r="BM545" s="22" t="s">
        <v>937</v>
      </c>
    </row>
    <row r="546" spans="2:65" s="10" customFormat="1" ht="29.85" customHeight="1">
      <c r="B546" s="168"/>
      <c r="C546" s="169"/>
      <c r="D546" s="178" t="s">
        <v>155</v>
      </c>
      <c r="E546" s="178"/>
      <c r="F546" s="178"/>
      <c r="G546" s="178"/>
      <c r="H546" s="178"/>
      <c r="I546" s="178"/>
      <c r="J546" s="178"/>
      <c r="K546" s="178"/>
      <c r="L546" s="178"/>
      <c r="M546" s="178"/>
      <c r="N546" s="407">
        <f>BK546</f>
        <v>0</v>
      </c>
      <c r="O546" s="408"/>
      <c r="P546" s="408"/>
      <c r="Q546" s="408"/>
      <c r="R546" s="171"/>
      <c r="T546" s="172"/>
      <c r="U546" s="169"/>
      <c r="V546" s="169"/>
      <c r="W546" s="173">
        <f>SUM(W547:W563)</f>
        <v>0</v>
      </c>
      <c r="X546" s="169"/>
      <c r="Y546" s="173">
        <f>SUM(Y547:Y563)</f>
        <v>0.49742034000000002</v>
      </c>
      <c r="Z546" s="169"/>
      <c r="AA546" s="174">
        <f>SUM(AA547:AA563)</f>
        <v>0.50314200000000009</v>
      </c>
      <c r="AR546" s="175" t="s">
        <v>92</v>
      </c>
      <c r="AT546" s="176" t="s">
        <v>80</v>
      </c>
      <c r="AU546" s="176" t="s">
        <v>25</v>
      </c>
      <c r="AY546" s="175" t="s">
        <v>182</v>
      </c>
      <c r="BK546" s="177">
        <f>SUM(BK547:BK563)</f>
        <v>0</v>
      </c>
    </row>
    <row r="547" spans="2:65" s="1" customFormat="1" ht="31.5" customHeight="1">
      <c r="B547" s="39"/>
      <c r="C547" s="179" t="s">
        <v>938</v>
      </c>
      <c r="D547" s="179" t="s">
        <v>183</v>
      </c>
      <c r="E547" s="180" t="s">
        <v>939</v>
      </c>
      <c r="F547" s="388" t="s">
        <v>940</v>
      </c>
      <c r="G547" s="388"/>
      <c r="H547" s="388"/>
      <c r="I547" s="388"/>
      <c r="J547" s="181" t="s">
        <v>186</v>
      </c>
      <c r="K547" s="182">
        <v>10.038</v>
      </c>
      <c r="L547" s="389">
        <v>0</v>
      </c>
      <c r="M547" s="390"/>
      <c r="N547" s="391">
        <f>ROUND(L547*K547,2)</f>
        <v>0</v>
      </c>
      <c r="O547" s="391"/>
      <c r="P547" s="391"/>
      <c r="Q547" s="391"/>
      <c r="R547" s="41"/>
      <c r="T547" s="183" t="s">
        <v>23</v>
      </c>
      <c r="U547" s="48" t="s">
        <v>46</v>
      </c>
      <c r="V547" s="40"/>
      <c r="W547" s="184">
        <f>V547*K547</f>
        <v>0</v>
      </c>
      <c r="X547" s="184">
        <v>0</v>
      </c>
      <c r="Y547" s="184">
        <f>X547*K547</f>
        <v>0</v>
      </c>
      <c r="Z547" s="184">
        <v>1.4E-2</v>
      </c>
      <c r="AA547" s="185">
        <f>Z547*K547</f>
        <v>0.14053200000000002</v>
      </c>
      <c r="AR547" s="22" t="s">
        <v>275</v>
      </c>
      <c r="AT547" s="22" t="s">
        <v>183</v>
      </c>
      <c r="AU547" s="22" t="s">
        <v>92</v>
      </c>
      <c r="AY547" s="22" t="s">
        <v>182</v>
      </c>
      <c r="BE547" s="122">
        <f>IF(U547="základní",N547,0)</f>
        <v>0</v>
      </c>
      <c r="BF547" s="122">
        <f>IF(U547="snížená",N547,0)</f>
        <v>0</v>
      </c>
      <c r="BG547" s="122">
        <f>IF(U547="zákl. přenesená",N547,0)</f>
        <v>0</v>
      </c>
      <c r="BH547" s="122">
        <f>IF(U547="sníž. přenesená",N547,0)</f>
        <v>0</v>
      </c>
      <c r="BI547" s="122">
        <f>IF(U547="nulová",N547,0)</f>
        <v>0</v>
      </c>
      <c r="BJ547" s="22" t="s">
        <v>25</v>
      </c>
      <c r="BK547" s="122">
        <f>ROUND(L547*K547,2)</f>
        <v>0</v>
      </c>
      <c r="BL547" s="22" t="s">
        <v>275</v>
      </c>
      <c r="BM547" s="22" t="s">
        <v>941</v>
      </c>
    </row>
    <row r="548" spans="2:65" s="11" customFormat="1" ht="22.5" customHeight="1">
      <c r="B548" s="186"/>
      <c r="C548" s="187"/>
      <c r="D548" s="187"/>
      <c r="E548" s="188" t="s">
        <v>23</v>
      </c>
      <c r="F548" s="392" t="s">
        <v>942</v>
      </c>
      <c r="G548" s="393"/>
      <c r="H548" s="393"/>
      <c r="I548" s="393"/>
      <c r="J548" s="187"/>
      <c r="K548" s="189" t="s">
        <v>23</v>
      </c>
      <c r="L548" s="187"/>
      <c r="M548" s="187"/>
      <c r="N548" s="187"/>
      <c r="O548" s="187"/>
      <c r="P548" s="187"/>
      <c r="Q548" s="187"/>
      <c r="R548" s="190"/>
      <c r="T548" s="191"/>
      <c r="U548" s="187"/>
      <c r="V548" s="187"/>
      <c r="W548" s="187"/>
      <c r="X548" s="187"/>
      <c r="Y548" s="187"/>
      <c r="Z548" s="187"/>
      <c r="AA548" s="192"/>
      <c r="AT548" s="193" t="s">
        <v>190</v>
      </c>
      <c r="AU548" s="193" t="s">
        <v>92</v>
      </c>
      <c r="AV548" s="11" t="s">
        <v>25</v>
      </c>
      <c r="AW548" s="11" t="s">
        <v>38</v>
      </c>
      <c r="AX548" s="11" t="s">
        <v>81</v>
      </c>
      <c r="AY548" s="193" t="s">
        <v>182</v>
      </c>
    </row>
    <row r="549" spans="2:65" s="12" customFormat="1" ht="22.5" customHeight="1">
      <c r="B549" s="194"/>
      <c r="C549" s="195"/>
      <c r="D549" s="195"/>
      <c r="E549" s="196" t="s">
        <v>23</v>
      </c>
      <c r="F549" s="399" t="s">
        <v>512</v>
      </c>
      <c r="G549" s="400"/>
      <c r="H549" s="400"/>
      <c r="I549" s="400"/>
      <c r="J549" s="195"/>
      <c r="K549" s="197">
        <v>10.038</v>
      </c>
      <c r="L549" s="195"/>
      <c r="M549" s="195"/>
      <c r="N549" s="195"/>
      <c r="O549" s="195"/>
      <c r="P549" s="195"/>
      <c r="Q549" s="195"/>
      <c r="R549" s="198"/>
      <c r="T549" s="199"/>
      <c r="U549" s="195"/>
      <c r="V549" s="195"/>
      <c r="W549" s="195"/>
      <c r="X549" s="195"/>
      <c r="Y549" s="195"/>
      <c r="Z549" s="195"/>
      <c r="AA549" s="200"/>
      <c r="AT549" s="201" t="s">
        <v>190</v>
      </c>
      <c r="AU549" s="201" t="s">
        <v>92</v>
      </c>
      <c r="AV549" s="12" t="s">
        <v>92</v>
      </c>
      <c r="AW549" s="12" t="s">
        <v>38</v>
      </c>
      <c r="AX549" s="12" t="s">
        <v>25</v>
      </c>
      <c r="AY549" s="201" t="s">
        <v>182</v>
      </c>
    </row>
    <row r="550" spans="2:65" s="1" customFormat="1" ht="31.5" customHeight="1">
      <c r="B550" s="39"/>
      <c r="C550" s="179" t="s">
        <v>943</v>
      </c>
      <c r="D550" s="179" t="s">
        <v>183</v>
      </c>
      <c r="E550" s="180" t="s">
        <v>944</v>
      </c>
      <c r="F550" s="388" t="s">
        <v>945</v>
      </c>
      <c r="G550" s="388"/>
      <c r="H550" s="388"/>
      <c r="I550" s="388"/>
      <c r="J550" s="181" t="s">
        <v>186</v>
      </c>
      <c r="K550" s="182">
        <v>38.25</v>
      </c>
      <c r="L550" s="389">
        <v>0</v>
      </c>
      <c r="M550" s="390"/>
      <c r="N550" s="391">
        <f>ROUND(L550*K550,2)</f>
        <v>0</v>
      </c>
      <c r="O550" s="391"/>
      <c r="P550" s="391"/>
      <c r="Q550" s="391"/>
      <c r="R550" s="41"/>
      <c r="T550" s="183" t="s">
        <v>23</v>
      </c>
      <c r="U550" s="48" t="s">
        <v>46</v>
      </c>
      <c r="V550" s="40"/>
      <c r="W550" s="184">
        <f>V550*K550</f>
        <v>0</v>
      </c>
      <c r="X550" s="184">
        <v>9.4800000000000006E-3</v>
      </c>
      <c r="Y550" s="184">
        <f>X550*K550</f>
        <v>0.36261000000000004</v>
      </c>
      <c r="Z550" s="184">
        <v>0</v>
      </c>
      <c r="AA550" s="185">
        <f>Z550*K550</f>
        <v>0</v>
      </c>
      <c r="AR550" s="22" t="s">
        <v>275</v>
      </c>
      <c r="AT550" s="22" t="s">
        <v>183</v>
      </c>
      <c r="AU550" s="22" t="s">
        <v>92</v>
      </c>
      <c r="AY550" s="22" t="s">
        <v>182</v>
      </c>
      <c r="BE550" s="122">
        <f>IF(U550="základní",N550,0)</f>
        <v>0</v>
      </c>
      <c r="BF550" s="122">
        <f>IF(U550="snížená",N550,0)</f>
        <v>0</v>
      </c>
      <c r="BG550" s="122">
        <f>IF(U550="zákl. přenesená",N550,0)</f>
        <v>0</v>
      </c>
      <c r="BH550" s="122">
        <f>IF(U550="sníž. přenesená",N550,0)</f>
        <v>0</v>
      </c>
      <c r="BI550" s="122">
        <f>IF(U550="nulová",N550,0)</f>
        <v>0</v>
      </c>
      <c r="BJ550" s="22" t="s">
        <v>25</v>
      </c>
      <c r="BK550" s="122">
        <f>ROUND(L550*K550,2)</f>
        <v>0</v>
      </c>
      <c r="BL550" s="22" t="s">
        <v>275</v>
      </c>
      <c r="BM550" s="22" t="s">
        <v>946</v>
      </c>
    </row>
    <row r="551" spans="2:65" s="11" customFormat="1" ht="22.5" customHeight="1">
      <c r="B551" s="186"/>
      <c r="C551" s="187"/>
      <c r="D551" s="187"/>
      <c r="E551" s="188" t="s">
        <v>23</v>
      </c>
      <c r="F551" s="392" t="s">
        <v>947</v>
      </c>
      <c r="G551" s="393"/>
      <c r="H551" s="393"/>
      <c r="I551" s="393"/>
      <c r="J551" s="187"/>
      <c r="K551" s="189" t="s">
        <v>23</v>
      </c>
      <c r="L551" s="187"/>
      <c r="M551" s="187"/>
      <c r="N551" s="187"/>
      <c r="O551" s="187"/>
      <c r="P551" s="187"/>
      <c r="Q551" s="187"/>
      <c r="R551" s="190"/>
      <c r="T551" s="191"/>
      <c r="U551" s="187"/>
      <c r="V551" s="187"/>
      <c r="W551" s="187"/>
      <c r="X551" s="187"/>
      <c r="Y551" s="187"/>
      <c r="Z551" s="187"/>
      <c r="AA551" s="192"/>
      <c r="AT551" s="193" t="s">
        <v>190</v>
      </c>
      <c r="AU551" s="193" t="s">
        <v>92</v>
      </c>
      <c r="AV551" s="11" t="s">
        <v>25</v>
      </c>
      <c r="AW551" s="11" t="s">
        <v>38</v>
      </c>
      <c r="AX551" s="11" t="s">
        <v>81</v>
      </c>
      <c r="AY551" s="193" t="s">
        <v>182</v>
      </c>
    </row>
    <row r="552" spans="2:65" s="12" customFormat="1" ht="22.5" customHeight="1">
      <c r="B552" s="194"/>
      <c r="C552" s="195"/>
      <c r="D552" s="195"/>
      <c r="E552" s="196" t="s">
        <v>23</v>
      </c>
      <c r="F552" s="399" t="s">
        <v>948</v>
      </c>
      <c r="G552" s="400"/>
      <c r="H552" s="400"/>
      <c r="I552" s="400"/>
      <c r="J552" s="195"/>
      <c r="K552" s="197">
        <v>24.75</v>
      </c>
      <c r="L552" s="195"/>
      <c r="M552" s="195"/>
      <c r="N552" s="195"/>
      <c r="O552" s="195"/>
      <c r="P552" s="195"/>
      <c r="Q552" s="195"/>
      <c r="R552" s="198"/>
      <c r="T552" s="199"/>
      <c r="U552" s="195"/>
      <c r="V552" s="195"/>
      <c r="W552" s="195"/>
      <c r="X552" s="195"/>
      <c r="Y552" s="195"/>
      <c r="Z552" s="195"/>
      <c r="AA552" s="200"/>
      <c r="AT552" s="201" t="s">
        <v>190</v>
      </c>
      <c r="AU552" s="201" t="s">
        <v>92</v>
      </c>
      <c r="AV552" s="12" t="s">
        <v>92</v>
      </c>
      <c r="AW552" s="12" t="s">
        <v>38</v>
      </c>
      <c r="AX552" s="12" t="s">
        <v>81</v>
      </c>
      <c r="AY552" s="201" t="s">
        <v>182</v>
      </c>
    </row>
    <row r="553" spans="2:65" s="12" customFormat="1" ht="22.5" customHeight="1">
      <c r="B553" s="194"/>
      <c r="C553" s="195"/>
      <c r="D553" s="195"/>
      <c r="E553" s="196" t="s">
        <v>23</v>
      </c>
      <c r="F553" s="399" t="s">
        <v>949</v>
      </c>
      <c r="G553" s="400"/>
      <c r="H553" s="400"/>
      <c r="I553" s="400"/>
      <c r="J553" s="195"/>
      <c r="K553" s="197">
        <v>13.5</v>
      </c>
      <c r="L553" s="195"/>
      <c r="M553" s="195"/>
      <c r="N553" s="195"/>
      <c r="O553" s="195"/>
      <c r="P553" s="195"/>
      <c r="Q553" s="195"/>
      <c r="R553" s="198"/>
      <c r="T553" s="199"/>
      <c r="U553" s="195"/>
      <c r="V553" s="195"/>
      <c r="W553" s="195"/>
      <c r="X553" s="195"/>
      <c r="Y553" s="195"/>
      <c r="Z553" s="195"/>
      <c r="AA553" s="200"/>
      <c r="AT553" s="201" t="s">
        <v>190</v>
      </c>
      <c r="AU553" s="201" t="s">
        <v>92</v>
      </c>
      <c r="AV553" s="12" t="s">
        <v>92</v>
      </c>
      <c r="AW553" s="12" t="s">
        <v>38</v>
      </c>
      <c r="AX553" s="12" t="s">
        <v>81</v>
      </c>
      <c r="AY553" s="201" t="s">
        <v>182</v>
      </c>
    </row>
    <row r="554" spans="2:65" s="13" customFormat="1" ht="22.5" customHeight="1">
      <c r="B554" s="202"/>
      <c r="C554" s="203"/>
      <c r="D554" s="203"/>
      <c r="E554" s="204" t="s">
        <v>23</v>
      </c>
      <c r="F554" s="401" t="s">
        <v>193</v>
      </c>
      <c r="G554" s="402"/>
      <c r="H554" s="402"/>
      <c r="I554" s="402"/>
      <c r="J554" s="203"/>
      <c r="K554" s="205">
        <v>38.25</v>
      </c>
      <c r="L554" s="203"/>
      <c r="M554" s="203"/>
      <c r="N554" s="203"/>
      <c r="O554" s="203"/>
      <c r="P554" s="203"/>
      <c r="Q554" s="203"/>
      <c r="R554" s="206"/>
      <c r="T554" s="207"/>
      <c r="U554" s="203"/>
      <c r="V554" s="203"/>
      <c r="W554" s="203"/>
      <c r="X554" s="203"/>
      <c r="Y554" s="203"/>
      <c r="Z554" s="203"/>
      <c r="AA554" s="208"/>
      <c r="AT554" s="209" t="s">
        <v>190</v>
      </c>
      <c r="AU554" s="209" t="s">
        <v>92</v>
      </c>
      <c r="AV554" s="13" t="s">
        <v>187</v>
      </c>
      <c r="AW554" s="13" t="s">
        <v>38</v>
      </c>
      <c r="AX554" s="13" t="s">
        <v>25</v>
      </c>
      <c r="AY554" s="209" t="s">
        <v>182</v>
      </c>
    </row>
    <row r="555" spans="2:65" s="1" customFormat="1" ht="31.5" customHeight="1">
      <c r="B555" s="39"/>
      <c r="C555" s="179" t="s">
        <v>950</v>
      </c>
      <c r="D555" s="179" t="s">
        <v>183</v>
      </c>
      <c r="E555" s="180" t="s">
        <v>951</v>
      </c>
      <c r="F555" s="388" t="s">
        <v>952</v>
      </c>
      <c r="G555" s="388"/>
      <c r="H555" s="388"/>
      <c r="I555" s="388"/>
      <c r="J555" s="181" t="s">
        <v>186</v>
      </c>
      <c r="K555" s="182">
        <v>10.038</v>
      </c>
      <c r="L555" s="389">
        <v>0</v>
      </c>
      <c r="M555" s="390"/>
      <c r="N555" s="391">
        <f>ROUND(L555*K555,2)</f>
        <v>0</v>
      </c>
      <c r="O555" s="391"/>
      <c r="P555" s="391"/>
      <c r="Q555" s="391"/>
      <c r="R555" s="41"/>
      <c r="T555" s="183" t="s">
        <v>23</v>
      </c>
      <c r="U555" s="48" t="s">
        <v>46</v>
      </c>
      <c r="V555" s="40"/>
      <c r="W555" s="184">
        <f>V555*K555</f>
        <v>0</v>
      </c>
      <c r="X555" s="184">
        <v>1.3429999999999999E-2</v>
      </c>
      <c r="Y555" s="184">
        <f>X555*K555</f>
        <v>0.13481034</v>
      </c>
      <c r="Z555" s="184">
        <v>0</v>
      </c>
      <c r="AA555" s="185">
        <f>Z555*K555</f>
        <v>0</v>
      </c>
      <c r="AR555" s="22" t="s">
        <v>275</v>
      </c>
      <c r="AT555" s="22" t="s">
        <v>183</v>
      </c>
      <c r="AU555" s="22" t="s">
        <v>92</v>
      </c>
      <c r="AY555" s="22" t="s">
        <v>182</v>
      </c>
      <c r="BE555" s="122">
        <f>IF(U555="základní",N555,0)</f>
        <v>0</v>
      </c>
      <c r="BF555" s="122">
        <f>IF(U555="snížená",N555,0)</f>
        <v>0</v>
      </c>
      <c r="BG555" s="122">
        <f>IF(U555="zákl. přenesená",N555,0)</f>
        <v>0</v>
      </c>
      <c r="BH555" s="122">
        <f>IF(U555="sníž. přenesená",N555,0)</f>
        <v>0</v>
      </c>
      <c r="BI555" s="122">
        <f>IF(U555="nulová",N555,0)</f>
        <v>0</v>
      </c>
      <c r="BJ555" s="22" t="s">
        <v>25</v>
      </c>
      <c r="BK555" s="122">
        <f>ROUND(L555*K555,2)</f>
        <v>0</v>
      </c>
      <c r="BL555" s="22" t="s">
        <v>275</v>
      </c>
      <c r="BM555" s="22" t="s">
        <v>953</v>
      </c>
    </row>
    <row r="556" spans="2:65" s="11" customFormat="1" ht="22.5" customHeight="1">
      <c r="B556" s="186"/>
      <c r="C556" s="187"/>
      <c r="D556" s="187"/>
      <c r="E556" s="188" t="s">
        <v>23</v>
      </c>
      <c r="F556" s="392" t="s">
        <v>954</v>
      </c>
      <c r="G556" s="393"/>
      <c r="H556" s="393"/>
      <c r="I556" s="393"/>
      <c r="J556" s="187"/>
      <c r="K556" s="189" t="s">
        <v>23</v>
      </c>
      <c r="L556" s="187"/>
      <c r="M556" s="187"/>
      <c r="N556" s="187"/>
      <c r="O556" s="187"/>
      <c r="P556" s="187"/>
      <c r="Q556" s="187"/>
      <c r="R556" s="190"/>
      <c r="T556" s="191"/>
      <c r="U556" s="187"/>
      <c r="V556" s="187"/>
      <c r="W556" s="187"/>
      <c r="X556" s="187"/>
      <c r="Y556" s="187"/>
      <c r="Z556" s="187"/>
      <c r="AA556" s="192"/>
      <c r="AT556" s="193" t="s">
        <v>190</v>
      </c>
      <c r="AU556" s="193" t="s">
        <v>92</v>
      </c>
      <c r="AV556" s="11" t="s">
        <v>25</v>
      </c>
      <c r="AW556" s="11" t="s">
        <v>38</v>
      </c>
      <c r="AX556" s="11" t="s">
        <v>81</v>
      </c>
      <c r="AY556" s="193" t="s">
        <v>182</v>
      </c>
    </row>
    <row r="557" spans="2:65" s="12" customFormat="1" ht="22.5" customHeight="1">
      <c r="B557" s="194"/>
      <c r="C557" s="195"/>
      <c r="D557" s="195"/>
      <c r="E557" s="196" t="s">
        <v>23</v>
      </c>
      <c r="F557" s="399" t="s">
        <v>512</v>
      </c>
      <c r="G557" s="400"/>
      <c r="H557" s="400"/>
      <c r="I557" s="400"/>
      <c r="J557" s="195"/>
      <c r="K557" s="197">
        <v>10.038</v>
      </c>
      <c r="L557" s="195"/>
      <c r="M557" s="195"/>
      <c r="N557" s="195"/>
      <c r="O557" s="195"/>
      <c r="P557" s="195"/>
      <c r="Q557" s="195"/>
      <c r="R557" s="198"/>
      <c r="T557" s="199"/>
      <c r="U557" s="195"/>
      <c r="V557" s="195"/>
      <c r="W557" s="195"/>
      <c r="X557" s="195"/>
      <c r="Y557" s="195"/>
      <c r="Z557" s="195"/>
      <c r="AA557" s="200"/>
      <c r="AT557" s="201" t="s">
        <v>190</v>
      </c>
      <c r="AU557" s="201" t="s">
        <v>92</v>
      </c>
      <c r="AV557" s="12" t="s">
        <v>92</v>
      </c>
      <c r="AW557" s="12" t="s">
        <v>38</v>
      </c>
      <c r="AX557" s="12" t="s">
        <v>25</v>
      </c>
      <c r="AY557" s="201" t="s">
        <v>182</v>
      </c>
    </row>
    <row r="558" spans="2:65" s="1" customFormat="1" ht="44.25" customHeight="1">
      <c r="B558" s="39"/>
      <c r="C558" s="179" t="s">
        <v>955</v>
      </c>
      <c r="D558" s="179" t="s">
        <v>183</v>
      </c>
      <c r="E558" s="180" t="s">
        <v>956</v>
      </c>
      <c r="F558" s="388" t="s">
        <v>957</v>
      </c>
      <c r="G558" s="388"/>
      <c r="H558" s="388"/>
      <c r="I558" s="388"/>
      <c r="J558" s="181" t="s">
        <v>186</v>
      </c>
      <c r="K558" s="182">
        <v>38.25</v>
      </c>
      <c r="L558" s="389">
        <v>0</v>
      </c>
      <c r="M558" s="390"/>
      <c r="N558" s="391">
        <f>ROUND(L558*K558,2)</f>
        <v>0</v>
      </c>
      <c r="O558" s="391"/>
      <c r="P558" s="391"/>
      <c r="Q558" s="391"/>
      <c r="R558" s="41"/>
      <c r="T558" s="183" t="s">
        <v>23</v>
      </c>
      <c r="U558" s="48" t="s">
        <v>46</v>
      </c>
      <c r="V558" s="40"/>
      <c r="W558" s="184">
        <f>V558*K558</f>
        <v>0</v>
      </c>
      <c r="X558" s="184">
        <v>0</v>
      </c>
      <c r="Y558" s="184">
        <f>X558*K558</f>
        <v>0</v>
      </c>
      <c r="Z558" s="184">
        <v>9.4800000000000006E-3</v>
      </c>
      <c r="AA558" s="185">
        <f>Z558*K558</f>
        <v>0.36261000000000004</v>
      </c>
      <c r="AR558" s="22" t="s">
        <v>275</v>
      </c>
      <c r="AT558" s="22" t="s">
        <v>183</v>
      </c>
      <c r="AU558" s="22" t="s">
        <v>92</v>
      </c>
      <c r="AY558" s="22" t="s">
        <v>182</v>
      </c>
      <c r="BE558" s="122">
        <f>IF(U558="základní",N558,0)</f>
        <v>0</v>
      </c>
      <c r="BF558" s="122">
        <f>IF(U558="snížená",N558,0)</f>
        <v>0</v>
      </c>
      <c r="BG558" s="122">
        <f>IF(U558="zákl. přenesená",N558,0)</f>
        <v>0</v>
      </c>
      <c r="BH558" s="122">
        <f>IF(U558="sníž. přenesená",N558,0)</f>
        <v>0</v>
      </c>
      <c r="BI558" s="122">
        <f>IF(U558="nulová",N558,0)</f>
        <v>0</v>
      </c>
      <c r="BJ558" s="22" t="s">
        <v>25</v>
      </c>
      <c r="BK558" s="122">
        <f>ROUND(L558*K558,2)</f>
        <v>0</v>
      </c>
      <c r="BL558" s="22" t="s">
        <v>275</v>
      </c>
      <c r="BM558" s="22" t="s">
        <v>958</v>
      </c>
    </row>
    <row r="559" spans="2:65" s="11" customFormat="1" ht="31.5" customHeight="1">
      <c r="B559" s="186"/>
      <c r="C559" s="187"/>
      <c r="D559" s="187"/>
      <c r="E559" s="188" t="s">
        <v>23</v>
      </c>
      <c r="F559" s="392" t="s">
        <v>959</v>
      </c>
      <c r="G559" s="393"/>
      <c r="H559" s="393"/>
      <c r="I559" s="393"/>
      <c r="J559" s="187"/>
      <c r="K559" s="189" t="s">
        <v>23</v>
      </c>
      <c r="L559" s="187"/>
      <c r="M559" s="187"/>
      <c r="N559" s="187"/>
      <c r="O559" s="187"/>
      <c r="P559" s="187"/>
      <c r="Q559" s="187"/>
      <c r="R559" s="190"/>
      <c r="T559" s="191"/>
      <c r="U559" s="187"/>
      <c r="V559" s="187"/>
      <c r="W559" s="187"/>
      <c r="X559" s="187"/>
      <c r="Y559" s="187"/>
      <c r="Z559" s="187"/>
      <c r="AA559" s="192"/>
      <c r="AT559" s="193" t="s">
        <v>190</v>
      </c>
      <c r="AU559" s="193" t="s">
        <v>92</v>
      </c>
      <c r="AV559" s="11" t="s">
        <v>25</v>
      </c>
      <c r="AW559" s="11" t="s">
        <v>38</v>
      </c>
      <c r="AX559" s="11" t="s">
        <v>81</v>
      </c>
      <c r="AY559" s="193" t="s">
        <v>182</v>
      </c>
    </row>
    <row r="560" spans="2:65" s="12" customFormat="1" ht="22.5" customHeight="1">
      <c r="B560" s="194"/>
      <c r="C560" s="195"/>
      <c r="D560" s="195"/>
      <c r="E560" s="196" t="s">
        <v>23</v>
      </c>
      <c r="F560" s="399" t="s">
        <v>948</v>
      </c>
      <c r="G560" s="400"/>
      <c r="H560" s="400"/>
      <c r="I560" s="400"/>
      <c r="J560" s="195"/>
      <c r="K560" s="197">
        <v>24.75</v>
      </c>
      <c r="L560" s="195"/>
      <c r="M560" s="195"/>
      <c r="N560" s="195"/>
      <c r="O560" s="195"/>
      <c r="P560" s="195"/>
      <c r="Q560" s="195"/>
      <c r="R560" s="198"/>
      <c r="T560" s="199"/>
      <c r="U560" s="195"/>
      <c r="V560" s="195"/>
      <c r="W560" s="195"/>
      <c r="X560" s="195"/>
      <c r="Y560" s="195"/>
      <c r="Z560" s="195"/>
      <c r="AA560" s="200"/>
      <c r="AT560" s="201" t="s">
        <v>190</v>
      </c>
      <c r="AU560" s="201" t="s">
        <v>92</v>
      </c>
      <c r="AV560" s="12" t="s">
        <v>92</v>
      </c>
      <c r="AW560" s="12" t="s">
        <v>38</v>
      </c>
      <c r="AX560" s="12" t="s">
        <v>81</v>
      </c>
      <c r="AY560" s="201" t="s">
        <v>182</v>
      </c>
    </row>
    <row r="561" spans="2:65" s="12" customFormat="1" ht="22.5" customHeight="1">
      <c r="B561" s="194"/>
      <c r="C561" s="195"/>
      <c r="D561" s="195"/>
      <c r="E561" s="196" t="s">
        <v>23</v>
      </c>
      <c r="F561" s="399" t="s">
        <v>949</v>
      </c>
      <c r="G561" s="400"/>
      <c r="H561" s="400"/>
      <c r="I561" s="400"/>
      <c r="J561" s="195"/>
      <c r="K561" s="197">
        <v>13.5</v>
      </c>
      <c r="L561" s="195"/>
      <c r="M561" s="195"/>
      <c r="N561" s="195"/>
      <c r="O561" s="195"/>
      <c r="P561" s="195"/>
      <c r="Q561" s="195"/>
      <c r="R561" s="198"/>
      <c r="T561" s="199"/>
      <c r="U561" s="195"/>
      <c r="V561" s="195"/>
      <c r="W561" s="195"/>
      <c r="X561" s="195"/>
      <c r="Y561" s="195"/>
      <c r="Z561" s="195"/>
      <c r="AA561" s="200"/>
      <c r="AT561" s="201" t="s">
        <v>190</v>
      </c>
      <c r="AU561" s="201" t="s">
        <v>92</v>
      </c>
      <c r="AV561" s="12" t="s">
        <v>92</v>
      </c>
      <c r="AW561" s="12" t="s">
        <v>38</v>
      </c>
      <c r="AX561" s="12" t="s">
        <v>81</v>
      </c>
      <c r="AY561" s="201" t="s">
        <v>182</v>
      </c>
    </row>
    <row r="562" spans="2:65" s="13" customFormat="1" ht="22.5" customHeight="1">
      <c r="B562" s="202"/>
      <c r="C562" s="203"/>
      <c r="D562" s="203"/>
      <c r="E562" s="204" t="s">
        <v>23</v>
      </c>
      <c r="F562" s="401" t="s">
        <v>193</v>
      </c>
      <c r="G562" s="402"/>
      <c r="H562" s="402"/>
      <c r="I562" s="402"/>
      <c r="J562" s="203"/>
      <c r="K562" s="205">
        <v>38.25</v>
      </c>
      <c r="L562" s="203"/>
      <c r="M562" s="203"/>
      <c r="N562" s="203"/>
      <c r="O562" s="203"/>
      <c r="P562" s="203"/>
      <c r="Q562" s="203"/>
      <c r="R562" s="206"/>
      <c r="T562" s="207"/>
      <c r="U562" s="203"/>
      <c r="V562" s="203"/>
      <c r="W562" s="203"/>
      <c r="X562" s="203"/>
      <c r="Y562" s="203"/>
      <c r="Z562" s="203"/>
      <c r="AA562" s="208"/>
      <c r="AT562" s="209" t="s">
        <v>190</v>
      </c>
      <c r="AU562" s="209" t="s">
        <v>92</v>
      </c>
      <c r="AV562" s="13" t="s">
        <v>187</v>
      </c>
      <c r="AW562" s="13" t="s">
        <v>38</v>
      </c>
      <c r="AX562" s="13" t="s">
        <v>25</v>
      </c>
      <c r="AY562" s="209" t="s">
        <v>182</v>
      </c>
    </row>
    <row r="563" spans="2:65" s="1" customFormat="1" ht="31.5" customHeight="1">
      <c r="B563" s="39"/>
      <c r="C563" s="179" t="s">
        <v>960</v>
      </c>
      <c r="D563" s="179" t="s">
        <v>183</v>
      </c>
      <c r="E563" s="180" t="s">
        <v>285</v>
      </c>
      <c r="F563" s="388" t="s">
        <v>286</v>
      </c>
      <c r="G563" s="388"/>
      <c r="H563" s="388"/>
      <c r="I563" s="388"/>
      <c r="J563" s="181" t="s">
        <v>254</v>
      </c>
      <c r="K563" s="182">
        <v>0.497</v>
      </c>
      <c r="L563" s="389">
        <v>0</v>
      </c>
      <c r="M563" s="390"/>
      <c r="N563" s="391">
        <f>ROUND(L563*K563,2)</f>
        <v>0</v>
      </c>
      <c r="O563" s="391"/>
      <c r="P563" s="391"/>
      <c r="Q563" s="391"/>
      <c r="R563" s="41"/>
      <c r="T563" s="183" t="s">
        <v>23</v>
      </c>
      <c r="U563" s="48" t="s">
        <v>46</v>
      </c>
      <c r="V563" s="40"/>
      <c r="W563" s="184">
        <f>V563*K563</f>
        <v>0</v>
      </c>
      <c r="X563" s="184">
        <v>0</v>
      </c>
      <c r="Y563" s="184">
        <f>X563*K563</f>
        <v>0</v>
      </c>
      <c r="Z563" s="184">
        <v>0</v>
      </c>
      <c r="AA563" s="185">
        <f>Z563*K563</f>
        <v>0</v>
      </c>
      <c r="AR563" s="22" t="s">
        <v>275</v>
      </c>
      <c r="AT563" s="22" t="s">
        <v>183</v>
      </c>
      <c r="AU563" s="22" t="s">
        <v>92</v>
      </c>
      <c r="AY563" s="22" t="s">
        <v>182</v>
      </c>
      <c r="BE563" s="122">
        <f>IF(U563="základní",N563,0)</f>
        <v>0</v>
      </c>
      <c r="BF563" s="122">
        <f>IF(U563="snížená",N563,0)</f>
        <v>0</v>
      </c>
      <c r="BG563" s="122">
        <f>IF(U563="zákl. přenesená",N563,0)</f>
        <v>0</v>
      </c>
      <c r="BH563" s="122">
        <f>IF(U563="sníž. přenesená",N563,0)</f>
        <v>0</v>
      </c>
      <c r="BI563" s="122">
        <f>IF(U563="nulová",N563,0)</f>
        <v>0</v>
      </c>
      <c r="BJ563" s="22" t="s">
        <v>25</v>
      </c>
      <c r="BK563" s="122">
        <f>ROUND(L563*K563,2)</f>
        <v>0</v>
      </c>
      <c r="BL563" s="22" t="s">
        <v>275</v>
      </c>
      <c r="BM563" s="22" t="s">
        <v>961</v>
      </c>
    </row>
    <row r="564" spans="2:65" s="10" customFormat="1" ht="29.85" customHeight="1">
      <c r="B564" s="168"/>
      <c r="C564" s="169"/>
      <c r="D564" s="178" t="s">
        <v>375</v>
      </c>
      <c r="E564" s="178"/>
      <c r="F564" s="178"/>
      <c r="G564" s="178"/>
      <c r="H564" s="178"/>
      <c r="I564" s="178"/>
      <c r="J564" s="178"/>
      <c r="K564" s="178"/>
      <c r="L564" s="178"/>
      <c r="M564" s="178"/>
      <c r="N564" s="407">
        <f>BK564</f>
        <v>0</v>
      </c>
      <c r="O564" s="408"/>
      <c r="P564" s="408"/>
      <c r="Q564" s="408"/>
      <c r="R564" s="171"/>
      <c r="T564" s="172"/>
      <c r="U564" s="169"/>
      <c r="V564" s="169"/>
      <c r="W564" s="173">
        <f>SUM(W565:W575)</f>
        <v>0</v>
      </c>
      <c r="X564" s="169"/>
      <c r="Y564" s="173">
        <f>SUM(Y565:Y575)</f>
        <v>0.185392</v>
      </c>
      <c r="Z564" s="169"/>
      <c r="AA564" s="174">
        <f>SUM(AA565:AA575)</f>
        <v>0.20726929999999999</v>
      </c>
      <c r="AR564" s="175" t="s">
        <v>92</v>
      </c>
      <c r="AT564" s="176" t="s">
        <v>80</v>
      </c>
      <c r="AU564" s="176" t="s">
        <v>25</v>
      </c>
      <c r="AY564" s="175" t="s">
        <v>182</v>
      </c>
      <c r="BK564" s="177">
        <f>SUM(BK565:BK575)</f>
        <v>0</v>
      </c>
    </row>
    <row r="565" spans="2:65" s="1" customFormat="1" ht="22.5" customHeight="1">
      <c r="B565" s="39"/>
      <c r="C565" s="179" t="s">
        <v>962</v>
      </c>
      <c r="D565" s="179" t="s">
        <v>183</v>
      </c>
      <c r="E565" s="180" t="s">
        <v>963</v>
      </c>
      <c r="F565" s="388" t="s">
        <v>964</v>
      </c>
      <c r="G565" s="388"/>
      <c r="H565" s="388"/>
      <c r="I565" s="388"/>
      <c r="J565" s="181" t="s">
        <v>203</v>
      </c>
      <c r="K565" s="182">
        <v>43.19</v>
      </c>
      <c r="L565" s="389">
        <v>0</v>
      </c>
      <c r="M565" s="390"/>
      <c r="N565" s="391">
        <f>ROUND(L565*K565,2)</f>
        <v>0</v>
      </c>
      <c r="O565" s="391"/>
      <c r="P565" s="391"/>
      <c r="Q565" s="391"/>
      <c r="R565" s="41"/>
      <c r="T565" s="183" t="s">
        <v>23</v>
      </c>
      <c r="U565" s="48" t="s">
        <v>46</v>
      </c>
      <c r="V565" s="40"/>
      <c r="W565" s="184">
        <f>V565*K565</f>
        <v>0</v>
      </c>
      <c r="X565" s="184">
        <v>0</v>
      </c>
      <c r="Y565" s="184">
        <f>X565*K565</f>
        <v>0</v>
      </c>
      <c r="Z565" s="184">
        <v>1.67E-3</v>
      </c>
      <c r="AA565" s="185">
        <f>Z565*K565</f>
        <v>7.2127299999999991E-2</v>
      </c>
      <c r="AR565" s="22" t="s">
        <v>275</v>
      </c>
      <c r="AT565" s="22" t="s">
        <v>183</v>
      </c>
      <c r="AU565" s="22" t="s">
        <v>92</v>
      </c>
      <c r="AY565" s="22" t="s">
        <v>182</v>
      </c>
      <c r="BE565" s="122">
        <f>IF(U565="základní",N565,0)</f>
        <v>0</v>
      </c>
      <c r="BF565" s="122">
        <f>IF(U565="snížená",N565,0)</f>
        <v>0</v>
      </c>
      <c r="BG565" s="122">
        <f>IF(U565="zákl. přenesená",N565,0)</f>
        <v>0</v>
      </c>
      <c r="BH565" s="122">
        <f>IF(U565="sníž. přenesená",N565,0)</f>
        <v>0</v>
      </c>
      <c r="BI565" s="122">
        <f>IF(U565="nulová",N565,0)</f>
        <v>0</v>
      </c>
      <c r="BJ565" s="22" t="s">
        <v>25</v>
      </c>
      <c r="BK565" s="122">
        <f>ROUND(L565*K565,2)</f>
        <v>0</v>
      </c>
      <c r="BL565" s="22" t="s">
        <v>275</v>
      </c>
      <c r="BM565" s="22" t="s">
        <v>965</v>
      </c>
    </row>
    <row r="566" spans="2:65" s="12" customFormat="1" ht="22.5" customHeight="1">
      <c r="B566" s="194"/>
      <c r="C566" s="195"/>
      <c r="D566" s="195"/>
      <c r="E566" s="196" t="s">
        <v>23</v>
      </c>
      <c r="F566" s="405" t="s">
        <v>966</v>
      </c>
      <c r="G566" s="406"/>
      <c r="H566" s="406"/>
      <c r="I566" s="406"/>
      <c r="J566" s="195"/>
      <c r="K566" s="197">
        <v>43.19</v>
      </c>
      <c r="L566" s="195"/>
      <c r="M566" s="195"/>
      <c r="N566" s="195"/>
      <c r="O566" s="195"/>
      <c r="P566" s="195"/>
      <c r="Q566" s="195"/>
      <c r="R566" s="198"/>
      <c r="T566" s="199"/>
      <c r="U566" s="195"/>
      <c r="V566" s="195"/>
      <c r="W566" s="195"/>
      <c r="X566" s="195"/>
      <c r="Y566" s="195"/>
      <c r="Z566" s="195"/>
      <c r="AA566" s="200"/>
      <c r="AT566" s="201" t="s">
        <v>190</v>
      </c>
      <c r="AU566" s="201" t="s">
        <v>92</v>
      </c>
      <c r="AV566" s="12" t="s">
        <v>92</v>
      </c>
      <c r="AW566" s="12" t="s">
        <v>38</v>
      </c>
      <c r="AX566" s="12" t="s">
        <v>25</v>
      </c>
      <c r="AY566" s="201" t="s">
        <v>182</v>
      </c>
    </row>
    <row r="567" spans="2:65" s="1" customFormat="1" ht="22.5" customHeight="1">
      <c r="B567" s="39"/>
      <c r="C567" s="179" t="s">
        <v>967</v>
      </c>
      <c r="D567" s="179" t="s">
        <v>183</v>
      </c>
      <c r="E567" s="180" t="s">
        <v>968</v>
      </c>
      <c r="F567" s="388" t="s">
        <v>969</v>
      </c>
      <c r="G567" s="388"/>
      <c r="H567" s="388"/>
      <c r="I567" s="388"/>
      <c r="J567" s="181" t="s">
        <v>203</v>
      </c>
      <c r="K567" s="182">
        <v>34.299999999999997</v>
      </c>
      <c r="L567" s="389">
        <v>0</v>
      </c>
      <c r="M567" s="390"/>
      <c r="N567" s="391">
        <f>ROUND(L567*K567,2)</f>
        <v>0</v>
      </c>
      <c r="O567" s="391"/>
      <c r="P567" s="391"/>
      <c r="Q567" s="391"/>
      <c r="R567" s="41"/>
      <c r="T567" s="183" t="s">
        <v>23</v>
      </c>
      <c r="U567" s="48" t="s">
        <v>46</v>
      </c>
      <c r="V567" s="40"/>
      <c r="W567" s="184">
        <f>V567*K567</f>
        <v>0</v>
      </c>
      <c r="X567" s="184">
        <v>0</v>
      </c>
      <c r="Y567" s="184">
        <f>X567*K567</f>
        <v>0</v>
      </c>
      <c r="Z567" s="184">
        <v>3.9399999999999999E-3</v>
      </c>
      <c r="AA567" s="185">
        <f>Z567*K567</f>
        <v>0.13514199999999998</v>
      </c>
      <c r="AR567" s="22" t="s">
        <v>275</v>
      </c>
      <c r="AT567" s="22" t="s">
        <v>183</v>
      </c>
      <c r="AU567" s="22" t="s">
        <v>92</v>
      </c>
      <c r="AY567" s="22" t="s">
        <v>182</v>
      </c>
      <c r="BE567" s="122">
        <f>IF(U567="základní",N567,0)</f>
        <v>0</v>
      </c>
      <c r="BF567" s="122">
        <f>IF(U567="snížená",N567,0)</f>
        <v>0</v>
      </c>
      <c r="BG567" s="122">
        <f>IF(U567="zákl. přenesená",N567,0)</f>
        <v>0</v>
      </c>
      <c r="BH567" s="122">
        <f>IF(U567="sníž. přenesená",N567,0)</f>
        <v>0</v>
      </c>
      <c r="BI567" s="122">
        <f>IF(U567="nulová",N567,0)</f>
        <v>0</v>
      </c>
      <c r="BJ567" s="22" t="s">
        <v>25</v>
      </c>
      <c r="BK567" s="122">
        <f>ROUND(L567*K567,2)</f>
        <v>0</v>
      </c>
      <c r="BL567" s="22" t="s">
        <v>275</v>
      </c>
      <c r="BM567" s="22" t="s">
        <v>970</v>
      </c>
    </row>
    <row r="568" spans="2:65" s="1" customFormat="1" ht="31.5" customHeight="1">
      <c r="B568" s="39"/>
      <c r="C568" s="179" t="s">
        <v>971</v>
      </c>
      <c r="D568" s="179" t="s">
        <v>183</v>
      </c>
      <c r="E568" s="180" t="s">
        <v>972</v>
      </c>
      <c r="F568" s="388" t="s">
        <v>973</v>
      </c>
      <c r="G568" s="388"/>
      <c r="H568" s="388"/>
      <c r="I568" s="388"/>
      <c r="J568" s="181" t="s">
        <v>203</v>
      </c>
      <c r="K568" s="182">
        <v>15.6</v>
      </c>
      <c r="L568" s="389">
        <v>0</v>
      </c>
      <c r="M568" s="390"/>
      <c r="N568" s="391">
        <f>ROUND(L568*K568,2)</f>
        <v>0</v>
      </c>
      <c r="O568" s="391"/>
      <c r="P568" s="391"/>
      <c r="Q568" s="391"/>
      <c r="R568" s="41"/>
      <c r="T568" s="183" t="s">
        <v>23</v>
      </c>
      <c r="U568" s="48" t="s">
        <v>46</v>
      </c>
      <c r="V568" s="40"/>
      <c r="W568" s="184">
        <f>V568*K568</f>
        <v>0</v>
      </c>
      <c r="X568" s="184">
        <v>3.8999999999999999E-4</v>
      </c>
      <c r="Y568" s="184">
        <f>X568*K568</f>
        <v>6.084E-3</v>
      </c>
      <c r="Z568" s="184">
        <v>0</v>
      </c>
      <c r="AA568" s="185">
        <f>Z568*K568</f>
        <v>0</v>
      </c>
      <c r="AR568" s="22" t="s">
        <v>275</v>
      </c>
      <c r="AT568" s="22" t="s">
        <v>183</v>
      </c>
      <c r="AU568" s="22" t="s">
        <v>92</v>
      </c>
      <c r="AY568" s="22" t="s">
        <v>182</v>
      </c>
      <c r="BE568" s="122">
        <f>IF(U568="základní",N568,0)</f>
        <v>0</v>
      </c>
      <c r="BF568" s="122">
        <f>IF(U568="snížená",N568,0)</f>
        <v>0</v>
      </c>
      <c r="BG568" s="122">
        <f>IF(U568="zákl. přenesená",N568,0)</f>
        <v>0</v>
      </c>
      <c r="BH568" s="122">
        <f>IF(U568="sníž. přenesená",N568,0)</f>
        <v>0</v>
      </c>
      <c r="BI568" s="122">
        <f>IF(U568="nulová",N568,0)</f>
        <v>0</v>
      </c>
      <c r="BJ568" s="22" t="s">
        <v>25</v>
      </c>
      <c r="BK568" s="122">
        <f>ROUND(L568*K568,2)</f>
        <v>0</v>
      </c>
      <c r="BL568" s="22" t="s">
        <v>275</v>
      </c>
      <c r="BM568" s="22" t="s">
        <v>974</v>
      </c>
    </row>
    <row r="569" spans="2:65" s="12" customFormat="1" ht="22.5" customHeight="1">
      <c r="B569" s="194"/>
      <c r="C569" s="195"/>
      <c r="D569" s="195"/>
      <c r="E569" s="196" t="s">
        <v>23</v>
      </c>
      <c r="F569" s="405" t="s">
        <v>975</v>
      </c>
      <c r="G569" s="406"/>
      <c r="H569" s="406"/>
      <c r="I569" s="406"/>
      <c r="J569" s="195"/>
      <c r="K569" s="197">
        <v>15.6</v>
      </c>
      <c r="L569" s="195"/>
      <c r="M569" s="195"/>
      <c r="N569" s="195"/>
      <c r="O569" s="195"/>
      <c r="P569" s="195"/>
      <c r="Q569" s="195"/>
      <c r="R569" s="198"/>
      <c r="T569" s="199"/>
      <c r="U569" s="195"/>
      <c r="V569" s="195"/>
      <c r="W569" s="195"/>
      <c r="X569" s="195"/>
      <c r="Y569" s="195"/>
      <c r="Z569" s="195"/>
      <c r="AA569" s="200"/>
      <c r="AT569" s="201" t="s">
        <v>190</v>
      </c>
      <c r="AU569" s="201" t="s">
        <v>92</v>
      </c>
      <c r="AV569" s="12" t="s">
        <v>92</v>
      </c>
      <c r="AW569" s="12" t="s">
        <v>38</v>
      </c>
      <c r="AX569" s="12" t="s">
        <v>25</v>
      </c>
      <c r="AY569" s="201" t="s">
        <v>182</v>
      </c>
    </row>
    <row r="570" spans="2:65" s="1" customFormat="1" ht="31.5" customHeight="1">
      <c r="B570" s="39"/>
      <c r="C570" s="179" t="s">
        <v>976</v>
      </c>
      <c r="D570" s="179" t="s">
        <v>183</v>
      </c>
      <c r="E570" s="180" t="s">
        <v>977</v>
      </c>
      <c r="F570" s="388" t="s">
        <v>978</v>
      </c>
      <c r="G570" s="388"/>
      <c r="H570" s="388"/>
      <c r="I570" s="388"/>
      <c r="J570" s="181" t="s">
        <v>203</v>
      </c>
      <c r="K570" s="182">
        <v>36.299999999999997</v>
      </c>
      <c r="L570" s="389">
        <v>0</v>
      </c>
      <c r="M570" s="390"/>
      <c r="N570" s="391">
        <f>ROUND(L570*K570,2)</f>
        <v>0</v>
      </c>
      <c r="O570" s="391"/>
      <c r="P570" s="391"/>
      <c r="Q570" s="391"/>
      <c r="R570" s="41"/>
      <c r="T570" s="183" t="s">
        <v>23</v>
      </c>
      <c r="U570" s="48" t="s">
        <v>46</v>
      </c>
      <c r="V570" s="40"/>
      <c r="W570" s="184">
        <f>V570*K570</f>
        <v>0</v>
      </c>
      <c r="X570" s="184">
        <v>1.16E-3</v>
      </c>
      <c r="Y570" s="184">
        <f>X570*K570</f>
        <v>4.2108E-2</v>
      </c>
      <c r="Z570" s="184">
        <v>0</v>
      </c>
      <c r="AA570" s="185">
        <f>Z570*K570</f>
        <v>0</v>
      </c>
      <c r="AR570" s="22" t="s">
        <v>275</v>
      </c>
      <c r="AT570" s="22" t="s">
        <v>183</v>
      </c>
      <c r="AU570" s="22" t="s">
        <v>92</v>
      </c>
      <c r="AY570" s="22" t="s">
        <v>182</v>
      </c>
      <c r="BE570" s="122">
        <f>IF(U570="základní",N570,0)</f>
        <v>0</v>
      </c>
      <c r="BF570" s="122">
        <f>IF(U570="snížená",N570,0)</f>
        <v>0</v>
      </c>
      <c r="BG570" s="122">
        <f>IF(U570="zákl. přenesená",N570,0)</f>
        <v>0</v>
      </c>
      <c r="BH570" s="122">
        <f>IF(U570="sníž. přenesená",N570,0)</f>
        <v>0</v>
      </c>
      <c r="BI570" s="122">
        <f>IF(U570="nulová",N570,0)</f>
        <v>0</v>
      </c>
      <c r="BJ570" s="22" t="s">
        <v>25</v>
      </c>
      <c r="BK570" s="122">
        <f>ROUND(L570*K570,2)</f>
        <v>0</v>
      </c>
      <c r="BL570" s="22" t="s">
        <v>275</v>
      </c>
      <c r="BM570" s="22" t="s">
        <v>979</v>
      </c>
    </row>
    <row r="571" spans="2:65" s="12" customFormat="1" ht="22.5" customHeight="1">
      <c r="B571" s="194"/>
      <c r="C571" s="195"/>
      <c r="D571" s="195"/>
      <c r="E571" s="196" t="s">
        <v>23</v>
      </c>
      <c r="F571" s="405" t="s">
        <v>980</v>
      </c>
      <c r="G571" s="406"/>
      <c r="H571" s="406"/>
      <c r="I571" s="406"/>
      <c r="J571" s="195"/>
      <c r="K571" s="197">
        <v>36.299999999999997</v>
      </c>
      <c r="L571" s="195"/>
      <c r="M571" s="195"/>
      <c r="N571" s="195"/>
      <c r="O571" s="195"/>
      <c r="P571" s="195"/>
      <c r="Q571" s="195"/>
      <c r="R571" s="198"/>
      <c r="T571" s="199"/>
      <c r="U571" s="195"/>
      <c r="V571" s="195"/>
      <c r="W571" s="195"/>
      <c r="X571" s="195"/>
      <c r="Y571" s="195"/>
      <c r="Z571" s="195"/>
      <c r="AA571" s="200"/>
      <c r="AT571" s="201" t="s">
        <v>190</v>
      </c>
      <c r="AU571" s="201" t="s">
        <v>92</v>
      </c>
      <c r="AV571" s="12" t="s">
        <v>92</v>
      </c>
      <c r="AW571" s="12" t="s">
        <v>38</v>
      </c>
      <c r="AX571" s="12" t="s">
        <v>25</v>
      </c>
      <c r="AY571" s="201" t="s">
        <v>182</v>
      </c>
    </row>
    <row r="572" spans="2:65" s="1" customFormat="1" ht="31.5" customHeight="1">
      <c r="B572" s="39"/>
      <c r="C572" s="179" t="s">
        <v>981</v>
      </c>
      <c r="D572" s="179" t="s">
        <v>183</v>
      </c>
      <c r="E572" s="180" t="s">
        <v>982</v>
      </c>
      <c r="F572" s="388" t="s">
        <v>983</v>
      </c>
      <c r="G572" s="388"/>
      <c r="H572" s="388"/>
      <c r="I572" s="388"/>
      <c r="J572" s="181" t="s">
        <v>291</v>
      </c>
      <c r="K572" s="182">
        <v>72</v>
      </c>
      <c r="L572" s="389">
        <v>0</v>
      </c>
      <c r="M572" s="390"/>
      <c r="N572" s="391">
        <f>ROUND(L572*K572,2)</f>
        <v>0</v>
      </c>
      <c r="O572" s="391"/>
      <c r="P572" s="391"/>
      <c r="Q572" s="391"/>
      <c r="R572" s="41"/>
      <c r="T572" s="183" t="s">
        <v>23</v>
      </c>
      <c r="U572" s="48" t="s">
        <v>46</v>
      </c>
      <c r="V572" s="40"/>
      <c r="W572" s="184">
        <f>V572*K572</f>
        <v>0</v>
      </c>
      <c r="X572" s="184">
        <v>0</v>
      </c>
      <c r="Y572" s="184">
        <f>X572*K572</f>
        <v>0</v>
      </c>
      <c r="Z572" s="184">
        <v>0</v>
      </c>
      <c r="AA572" s="185">
        <f>Z572*K572</f>
        <v>0</v>
      </c>
      <c r="AR572" s="22" t="s">
        <v>275</v>
      </c>
      <c r="AT572" s="22" t="s">
        <v>183</v>
      </c>
      <c r="AU572" s="22" t="s">
        <v>92</v>
      </c>
      <c r="AY572" s="22" t="s">
        <v>182</v>
      </c>
      <c r="BE572" s="122">
        <f>IF(U572="základní",N572,0)</f>
        <v>0</v>
      </c>
      <c r="BF572" s="122">
        <f>IF(U572="snížená",N572,0)</f>
        <v>0</v>
      </c>
      <c r="BG572" s="122">
        <f>IF(U572="zákl. přenesená",N572,0)</f>
        <v>0</v>
      </c>
      <c r="BH572" s="122">
        <f>IF(U572="sníž. přenesená",N572,0)</f>
        <v>0</v>
      </c>
      <c r="BI572" s="122">
        <f>IF(U572="nulová",N572,0)</f>
        <v>0</v>
      </c>
      <c r="BJ572" s="22" t="s">
        <v>25</v>
      </c>
      <c r="BK572" s="122">
        <f>ROUND(L572*K572,2)</f>
        <v>0</v>
      </c>
      <c r="BL572" s="22" t="s">
        <v>275</v>
      </c>
      <c r="BM572" s="22" t="s">
        <v>984</v>
      </c>
    </row>
    <row r="573" spans="2:65" s="12" customFormat="1" ht="22.5" customHeight="1">
      <c r="B573" s="194"/>
      <c r="C573" s="195"/>
      <c r="D573" s="195"/>
      <c r="E573" s="196" t="s">
        <v>23</v>
      </c>
      <c r="F573" s="405" t="s">
        <v>985</v>
      </c>
      <c r="G573" s="406"/>
      <c r="H573" s="406"/>
      <c r="I573" s="406"/>
      <c r="J573" s="195"/>
      <c r="K573" s="197">
        <v>72</v>
      </c>
      <c r="L573" s="195"/>
      <c r="M573" s="195"/>
      <c r="N573" s="195"/>
      <c r="O573" s="195"/>
      <c r="P573" s="195"/>
      <c r="Q573" s="195"/>
      <c r="R573" s="198"/>
      <c r="T573" s="199"/>
      <c r="U573" s="195"/>
      <c r="V573" s="195"/>
      <c r="W573" s="195"/>
      <c r="X573" s="195"/>
      <c r="Y573" s="195"/>
      <c r="Z573" s="195"/>
      <c r="AA573" s="200"/>
      <c r="AT573" s="201" t="s">
        <v>190</v>
      </c>
      <c r="AU573" s="201" t="s">
        <v>92</v>
      </c>
      <c r="AV573" s="12" t="s">
        <v>92</v>
      </c>
      <c r="AW573" s="12" t="s">
        <v>38</v>
      </c>
      <c r="AX573" s="12" t="s">
        <v>25</v>
      </c>
      <c r="AY573" s="201" t="s">
        <v>182</v>
      </c>
    </row>
    <row r="574" spans="2:65" s="1" customFormat="1" ht="31.5" customHeight="1">
      <c r="B574" s="39"/>
      <c r="C574" s="179" t="s">
        <v>986</v>
      </c>
      <c r="D574" s="179" t="s">
        <v>183</v>
      </c>
      <c r="E574" s="180" t="s">
        <v>987</v>
      </c>
      <c r="F574" s="388" t="s">
        <v>988</v>
      </c>
      <c r="G574" s="388"/>
      <c r="H574" s="388"/>
      <c r="I574" s="388"/>
      <c r="J574" s="181" t="s">
        <v>203</v>
      </c>
      <c r="K574" s="182">
        <v>34.299999999999997</v>
      </c>
      <c r="L574" s="389">
        <v>0</v>
      </c>
      <c r="M574" s="390"/>
      <c r="N574" s="391">
        <f>ROUND(L574*K574,2)</f>
        <v>0</v>
      </c>
      <c r="O574" s="391"/>
      <c r="P574" s="391"/>
      <c r="Q574" s="391"/>
      <c r="R574" s="41"/>
      <c r="T574" s="183" t="s">
        <v>23</v>
      </c>
      <c r="U574" s="48" t="s">
        <v>46</v>
      </c>
      <c r="V574" s="40"/>
      <c r="W574" s="184">
        <f>V574*K574</f>
        <v>0</v>
      </c>
      <c r="X574" s="184">
        <v>4.0000000000000001E-3</v>
      </c>
      <c r="Y574" s="184">
        <f>X574*K574</f>
        <v>0.13719999999999999</v>
      </c>
      <c r="Z574" s="184">
        <v>0</v>
      </c>
      <c r="AA574" s="185">
        <f>Z574*K574</f>
        <v>0</v>
      </c>
      <c r="AR574" s="22" t="s">
        <v>275</v>
      </c>
      <c r="AT574" s="22" t="s">
        <v>183</v>
      </c>
      <c r="AU574" s="22" t="s">
        <v>92</v>
      </c>
      <c r="AY574" s="22" t="s">
        <v>182</v>
      </c>
      <c r="BE574" s="122">
        <f>IF(U574="základní",N574,0)</f>
        <v>0</v>
      </c>
      <c r="BF574" s="122">
        <f>IF(U574="snížená",N574,0)</f>
        <v>0</v>
      </c>
      <c r="BG574" s="122">
        <f>IF(U574="zákl. přenesená",N574,0)</f>
        <v>0</v>
      </c>
      <c r="BH574" s="122">
        <f>IF(U574="sníž. přenesená",N574,0)</f>
        <v>0</v>
      </c>
      <c r="BI574" s="122">
        <f>IF(U574="nulová",N574,0)</f>
        <v>0</v>
      </c>
      <c r="BJ574" s="22" t="s">
        <v>25</v>
      </c>
      <c r="BK574" s="122">
        <f>ROUND(L574*K574,2)</f>
        <v>0</v>
      </c>
      <c r="BL574" s="22" t="s">
        <v>275</v>
      </c>
      <c r="BM574" s="22" t="s">
        <v>989</v>
      </c>
    </row>
    <row r="575" spans="2:65" s="1" customFormat="1" ht="31.5" customHeight="1">
      <c r="B575" s="39"/>
      <c r="C575" s="179" t="s">
        <v>990</v>
      </c>
      <c r="D575" s="179" t="s">
        <v>183</v>
      </c>
      <c r="E575" s="180" t="s">
        <v>991</v>
      </c>
      <c r="F575" s="388" t="s">
        <v>992</v>
      </c>
      <c r="G575" s="388"/>
      <c r="H575" s="388"/>
      <c r="I575" s="388"/>
      <c r="J575" s="181" t="s">
        <v>254</v>
      </c>
      <c r="K575" s="182">
        <v>0.185</v>
      </c>
      <c r="L575" s="389">
        <v>0</v>
      </c>
      <c r="M575" s="390"/>
      <c r="N575" s="391">
        <f>ROUND(L575*K575,2)</f>
        <v>0</v>
      </c>
      <c r="O575" s="391"/>
      <c r="P575" s="391"/>
      <c r="Q575" s="391"/>
      <c r="R575" s="41"/>
      <c r="T575" s="183" t="s">
        <v>23</v>
      </c>
      <c r="U575" s="48" t="s">
        <v>46</v>
      </c>
      <c r="V575" s="40"/>
      <c r="W575" s="184">
        <f>V575*K575</f>
        <v>0</v>
      </c>
      <c r="X575" s="184">
        <v>0</v>
      </c>
      <c r="Y575" s="184">
        <f>X575*K575</f>
        <v>0</v>
      </c>
      <c r="Z575" s="184">
        <v>0</v>
      </c>
      <c r="AA575" s="185">
        <f>Z575*K575</f>
        <v>0</v>
      </c>
      <c r="AR575" s="22" t="s">
        <v>275</v>
      </c>
      <c r="AT575" s="22" t="s">
        <v>183</v>
      </c>
      <c r="AU575" s="22" t="s">
        <v>92</v>
      </c>
      <c r="AY575" s="22" t="s">
        <v>182</v>
      </c>
      <c r="BE575" s="122">
        <f>IF(U575="základní",N575,0)</f>
        <v>0</v>
      </c>
      <c r="BF575" s="122">
        <f>IF(U575="snížená",N575,0)</f>
        <v>0</v>
      </c>
      <c r="BG575" s="122">
        <f>IF(U575="zákl. přenesená",N575,0)</f>
        <v>0</v>
      </c>
      <c r="BH575" s="122">
        <f>IF(U575="sníž. přenesená",N575,0)</f>
        <v>0</v>
      </c>
      <c r="BI575" s="122">
        <f>IF(U575="nulová",N575,0)</f>
        <v>0</v>
      </c>
      <c r="BJ575" s="22" t="s">
        <v>25</v>
      </c>
      <c r="BK575" s="122">
        <f>ROUND(L575*K575,2)</f>
        <v>0</v>
      </c>
      <c r="BL575" s="22" t="s">
        <v>275</v>
      </c>
      <c r="BM575" s="22" t="s">
        <v>993</v>
      </c>
    </row>
    <row r="576" spans="2:65" s="10" customFormat="1" ht="29.85" customHeight="1">
      <c r="B576" s="168"/>
      <c r="C576" s="169"/>
      <c r="D576" s="178" t="s">
        <v>158</v>
      </c>
      <c r="E576" s="178"/>
      <c r="F576" s="178"/>
      <c r="G576" s="178"/>
      <c r="H576" s="178"/>
      <c r="I576" s="178"/>
      <c r="J576" s="178"/>
      <c r="K576" s="178"/>
      <c r="L576" s="178"/>
      <c r="M576" s="178"/>
      <c r="N576" s="407">
        <f>BK576</f>
        <v>0</v>
      </c>
      <c r="O576" s="408"/>
      <c r="P576" s="408"/>
      <c r="Q576" s="408"/>
      <c r="R576" s="171"/>
      <c r="T576" s="172"/>
      <c r="U576" s="169"/>
      <c r="V576" s="169"/>
      <c r="W576" s="173">
        <f>SUM(W577:W582)</f>
        <v>0</v>
      </c>
      <c r="X576" s="169"/>
      <c r="Y576" s="173">
        <f>SUM(Y577:Y582)</f>
        <v>1.23134E-2</v>
      </c>
      <c r="Z576" s="169"/>
      <c r="AA576" s="174">
        <f>SUM(AA577:AA582)</f>
        <v>0</v>
      </c>
      <c r="AR576" s="175" t="s">
        <v>92</v>
      </c>
      <c r="AT576" s="176" t="s">
        <v>80</v>
      </c>
      <c r="AU576" s="176" t="s">
        <v>25</v>
      </c>
      <c r="AY576" s="175" t="s">
        <v>182</v>
      </c>
      <c r="BK576" s="177">
        <f>SUM(BK577:BK582)</f>
        <v>0</v>
      </c>
    </row>
    <row r="577" spans="2:65" s="1" customFormat="1" ht="31.5" customHeight="1">
      <c r="B577" s="39"/>
      <c r="C577" s="179" t="s">
        <v>994</v>
      </c>
      <c r="D577" s="179" t="s">
        <v>183</v>
      </c>
      <c r="E577" s="180" t="s">
        <v>351</v>
      </c>
      <c r="F577" s="388" t="s">
        <v>352</v>
      </c>
      <c r="G577" s="388"/>
      <c r="H577" s="388"/>
      <c r="I577" s="388"/>
      <c r="J577" s="181" t="s">
        <v>186</v>
      </c>
      <c r="K577" s="182">
        <v>42.46</v>
      </c>
      <c r="L577" s="389">
        <v>0</v>
      </c>
      <c r="M577" s="390"/>
      <c r="N577" s="391">
        <f>ROUND(L577*K577,2)</f>
        <v>0</v>
      </c>
      <c r="O577" s="391"/>
      <c r="P577" s="391"/>
      <c r="Q577" s="391"/>
      <c r="R577" s="41"/>
      <c r="T577" s="183" t="s">
        <v>23</v>
      </c>
      <c r="U577" s="48" t="s">
        <v>46</v>
      </c>
      <c r="V577" s="40"/>
      <c r="W577" s="184">
        <f>V577*K577</f>
        <v>0</v>
      </c>
      <c r="X577" s="184">
        <v>2.9E-4</v>
      </c>
      <c r="Y577" s="184">
        <f>X577*K577</f>
        <v>1.23134E-2</v>
      </c>
      <c r="Z577" s="184">
        <v>0</v>
      </c>
      <c r="AA577" s="185">
        <f>Z577*K577</f>
        <v>0</v>
      </c>
      <c r="AR577" s="22" t="s">
        <v>275</v>
      </c>
      <c r="AT577" s="22" t="s">
        <v>183</v>
      </c>
      <c r="AU577" s="22" t="s">
        <v>92</v>
      </c>
      <c r="AY577" s="22" t="s">
        <v>182</v>
      </c>
      <c r="BE577" s="122">
        <f>IF(U577="základní",N577,0)</f>
        <v>0</v>
      </c>
      <c r="BF577" s="122">
        <f>IF(U577="snížená",N577,0)</f>
        <v>0</v>
      </c>
      <c r="BG577" s="122">
        <f>IF(U577="zákl. přenesená",N577,0)</f>
        <v>0</v>
      </c>
      <c r="BH577" s="122">
        <f>IF(U577="sníž. přenesená",N577,0)</f>
        <v>0</v>
      </c>
      <c r="BI577" s="122">
        <f>IF(U577="nulová",N577,0)</f>
        <v>0</v>
      </c>
      <c r="BJ577" s="22" t="s">
        <v>25</v>
      </c>
      <c r="BK577" s="122">
        <f>ROUND(L577*K577,2)</f>
        <v>0</v>
      </c>
      <c r="BL577" s="22" t="s">
        <v>275</v>
      </c>
      <c r="BM577" s="22" t="s">
        <v>353</v>
      </c>
    </row>
    <row r="578" spans="2:65" s="11" customFormat="1" ht="22.5" customHeight="1">
      <c r="B578" s="186"/>
      <c r="C578" s="187"/>
      <c r="D578" s="187"/>
      <c r="E578" s="188" t="s">
        <v>23</v>
      </c>
      <c r="F578" s="392" t="s">
        <v>466</v>
      </c>
      <c r="G578" s="393"/>
      <c r="H578" s="393"/>
      <c r="I578" s="393"/>
      <c r="J578" s="187"/>
      <c r="K578" s="189" t="s">
        <v>23</v>
      </c>
      <c r="L578" s="187"/>
      <c r="M578" s="187"/>
      <c r="N578" s="187"/>
      <c r="O578" s="187"/>
      <c r="P578" s="187"/>
      <c r="Q578" s="187"/>
      <c r="R578" s="190"/>
      <c r="T578" s="191"/>
      <c r="U578" s="187"/>
      <c r="V578" s="187"/>
      <c r="W578" s="187"/>
      <c r="X578" s="187"/>
      <c r="Y578" s="187"/>
      <c r="Z578" s="187"/>
      <c r="AA578" s="192"/>
      <c r="AT578" s="193" t="s">
        <v>190</v>
      </c>
      <c r="AU578" s="193" t="s">
        <v>92</v>
      </c>
      <c r="AV578" s="11" t="s">
        <v>25</v>
      </c>
      <c r="AW578" s="11" t="s">
        <v>38</v>
      </c>
      <c r="AX578" s="11" t="s">
        <v>81</v>
      </c>
      <c r="AY578" s="193" t="s">
        <v>182</v>
      </c>
    </row>
    <row r="579" spans="2:65" s="12" customFormat="1" ht="22.5" customHeight="1">
      <c r="B579" s="194"/>
      <c r="C579" s="195"/>
      <c r="D579" s="195"/>
      <c r="E579" s="196" t="s">
        <v>23</v>
      </c>
      <c r="F579" s="399" t="s">
        <v>467</v>
      </c>
      <c r="G579" s="400"/>
      <c r="H579" s="400"/>
      <c r="I579" s="400"/>
      <c r="J579" s="195"/>
      <c r="K579" s="197">
        <v>14.2</v>
      </c>
      <c r="L579" s="195"/>
      <c r="M579" s="195"/>
      <c r="N579" s="195"/>
      <c r="O579" s="195"/>
      <c r="P579" s="195"/>
      <c r="Q579" s="195"/>
      <c r="R579" s="198"/>
      <c r="T579" s="199"/>
      <c r="U579" s="195"/>
      <c r="V579" s="195"/>
      <c r="W579" s="195"/>
      <c r="X579" s="195"/>
      <c r="Y579" s="195"/>
      <c r="Z579" s="195"/>
      <c r="AA579" s="200"/>
      <c r="AT579" s="201" t="s">
        <v>190</v>
      </c>
      <c r="AU579" s="201" t="s">
        <v>92</v>
      </c>
      <c r="AV579" s="12" t="s">
        <v>92</v>
      </c>
      <c r="AW579" s="12" t="s">
        <v>38</v>
      </c>
      <c r="AX579" s="12" t="s">
        <v>81</v>
      </c>
      <c r="AY579" s="201" t="s">
        <v>182</v>
      </c>
    </row>
    <row r="580" spans="2:65" s="11" customFormat="1" ht="22.5" customHeight="1">
      <c r="B580" s="186"/>
      <c r="C580" s="187"/>
      <c r="D580" s="187"/>
      <c r="E580" s="188" t="s">
        <v>23</v>
      </c>
      <c r="F580" s="403" t="s">
        <v>468</v>
      </c>
      <c r="G580" s="404"/>
      <c r="H580" s="404"/>
      <c r="I580" s="404"/>
      <c r="J580" s="187"/>
      <c r="K580" s="189" t="s">
        <v>23</v>
      </c>
      <c r="L580" s="187"/>
      <c r="M580" s="187"/>
      <c r="N580" s="187"/>
      <c r="O580" s="187"/>
      <c r="P580" s="187"/>
      <c r="Q580" s="187"/>
      <c r="R580" s="190"/>
      <c r="T580" s="191"/>
      <c r="U580" s="187"/>
      <c r="V580" s="187"/>
      <c r="W580" s="187"/>
      <c r="X580" s="187"/>
      <c r="Y580" s="187"/>
      <c r="Z580" s="187"/>
      <c r="AA580" s="192"/>
      <c r="AT580" s="193" t="s">
        <v>190</v>
      </c>
      <c r="AU580" s="193" t="s">
        <v>92</v>
      </c>
      <c r="AV580" s="11" t="s">
        <v>25</v>
      </c>
      <c r="AW580" s="11" t="s">
        <v>38</v>
      </c>
      <c r="AX580" s="11" t="s">
        <v>81</v>
      </c>
      <c r="AY580" s="193" t="s">
        <v>182</v>
      </c>
    </row>
    <row r="581" spans="2:65" s="12" customFormat="1" ht="22.5" customHeight="1">
      <c r="B581" s="194"/>
      <c r="C581" s="195"/>
      <c r="D581" s="195"/>
      <c r="E581" s="196" t="s">
        <v>23</v>
      </c>
      <c r="F581" s="399" t="s">
        <v>469</v>
      </c>
      <c r="G581" s="400"/>
      <c r="H581" s="400"/>
      <c r="I581" s="400"/>
      <c r="J581" s="195"/>
      <c r="K581" s="197">
        <v>28.26</v>
      </c>
      <c r="L581" s="195"/>
      <c r="M581" s="195"/>
      <c r="N581" s="195"/>
      <c r="O581" s="195"/>
      <c r="P581" s="195"/>
      <c r="Q581" s="195"/>
      <c r="R581" s="198"/>
      <c r="T581" s="199"/>
      <c r="U581" s="195"/>
      <c r="V581" s="195"/>
      <c r="W581" s="195"/>
      <c r="X581" s="195"/>
      <c r="Y581" s="195"/>
      <c r="Z581" s="195"/>
      <c r="AA581" s="200"/>
      <c r="AT581" s="201" t="s">
        <v>190</v>
      </c>
      <c r="AU581" s="201" t="s">
        <v>92</v>
      </c>
      <c r="AV581" s="12" t="s">
        <v>92</v>
      </c>
      <c r="AW581" s="12" t="s">
        <v>38</v>
      </c>
      <c r="AX581" s="12" t="s">
        <v>81</v>
      </c>
      <c r="AY581" s="201" t="s">
        <v>182</v>
      </c>
    </row>
    <row r="582" spans="2:65" s="13" customFormat="1" ht="22.5" customHeight="1">
      <c r="B582" s="202"/>
      <c r="C582" s="203"/>
      <c r="D582" s="203"/>
      <c r="E582" s="204" t="s">
        <v>23</v>
      </c>
      <c r="F582" s="401" t="s">
        <v>193</v>
      </c>
      <c r="G582" s="402"/>
      <c r="H582" s="402"/>
      <c r="I582" s="402"/>
      <c r="J582" s="203"/>
      <c r="K582" s="205">
        <v>42.46</v>
      </c>
      <c r="L582" s="203"/>
      <c r="M582" s="203"/>
      <c r="N582" s="203"/>
      <c r="O582" s="203"/>
      <c r="P582" s="203"/>
      <c r="Q582" s="203"/>
      <c r="R582" s="206"/>
      <c r="T582" s="207"/>
      <c r="U582" s="203"/>
      <c r="V582" s="203"/>
      <c r="W582" s="203"/>
      <c r="X582" s="203"/>
      <c r="Y582" s="203"/>
      <c r="Z582" s="203"/>
      <c r="AA582" s="208"/>
      <c r="AT582" s="209" t="s">
        <v>190</v>
      </c>
      <c r="AU582" s="209" t="s">
        <v>92</v>
      </c>
      <c r="AV582" s="13" t="s">
        <v>187</v>
      </c>
      <c r="AW582" s="13" t="s">
        <v>38</v>
      </c>
      <c r="AX582" s="13" t="s">
        <v>25</v>
      </c>
      <c r="AY582" s="209" t="s">
        <v>182</v>
      </c>
    </row>
    <row r="583" spans="2:65" s="10" customFormat="1" ht="37.35" customHeight="1">
      <c r="B583" s="168"/>
      <c r="C583" s="169"/>
      <c r="D583" s="170" t="s">
        <v>376</v>
      </c>
      <c r="E583" s="170"/>
      <c r="F583" s="170"/>
      <c r="G583" s="170"/>
      <c r="H583" s="170"/>
      <c r="I583" s="170"/>
      <c r="J583" s="170"/>
      <c r="K583" s="170"/>
      <c r="L583" s="170"/>
      <c r="M583" s="170"/>
      <c r="N583" s="396">
        <f>BK583</f>
        <v>0</v>
      </c>
      <c r="O583" s="382"/>
      <c r="P583" s="382"/>
      <c r="Q583" s="382"/>
      <c r="R583" s="171"/>
      <c r="T583" s="172"/>
      <c r="U583" s="169"/>
      <c r="V583" s="169"/>
      <c r="W583" s="173">
        <f>W584</f>
        <v>0</v>
      </c>
      <c r="X583" s="169"/>
      <c r="Y583" s="173">
        <f>Y584</f>
        <v>0</v>
      </c>
      <c r="Z583" s="169"/>
      <c r="AA583" s="174">
        <f>AA584</f>
        <v>0</v>
      </c>
      <c r="AR583" s="175" t="s">
        <v>200</v>
      </c>
      <c r="AT583" s="176" t="s">
        <v>80</v>
      </c>
      <c r="AU583" s="176" t="s">
        <v>81</v>
      </c>
      <c r="AY583" s="175" t="s">
        <v>182</v>
      </c>
      <c r="BK583" s="177">
        <f>BK584</f>
        <v>0</v>
      </c>
    </row>
    <row r="584" spans="2:65" s="10" customFormat="1" ht="19.899999999999999" customHeight="1">
      <c r="B584" s="168"/>
      <c r="C584" s="169"/>
      <c r="D584" s="178" t="s">
        <v>377</v>
      </c>
      <c r="E584" s="178"/>
      <c r="F584" s="178"/>
      <c r="G584" s="178"/>
      <c r="H584" s="178"/>
      <c r="I584" s="178"/>
      <c r="J584" s="178"/>
      <c r="K584" s="178"/>
      <c r="L584" s="178"/>
      <c r="M584" s="178"/>
      <c r="N584" s="397">
        <f>BK584</f>
        <v>0</v>
      </c>
      <c r="O584" s="398"/>
      <c r="P584" s="398"/>
      <c r="Q584" s="398"/>
      <c r="R584" s="171"/>
      <c r="T584" s="172"/>
      <c r="U584" s="169"/>
      <c r="V584" s="169"/>
      <c r="W584" s="173">
        <f>W585</f>
        <v>0</v>
      </c>
      <c r="X584" s="169"/>
      <c r="Y584" s="173">
        <f>Y585</f>
        <v>0</v>
      </c>
      <c r="Z584" s="169"/>
      <c r="AA584" s="174">
        <f>AA585</f>
        <v>0</v>
      </c>
      <c r="AR584" s="175" t="s">
        <v>200</v>
      </c>
      <c r="AT584" s="176" t="s">
        <v>80</v>
      </c>
      <c r="AU584" s="176" t="s">
        <v>25</v>
      </c>
      <c r="AY584" s="175" t="s">
        <v>182</v>
      </c>
      <c r="BK584" s="177">
        <f>BK585</f>
        <v>0</v>
      </c>
    </row>
    <row r="585" spans="2:65" s="1" customFormat="1" ht="22.5" customHeight="1">
      <c r="B585" s="39"/>
      <c r="C585" s="179" t="s">
        <v>995</v>
      </c>
      <c r="D585" s="179" t="s">
        <v>183</v>
      </c>
      <c r="E585" s="180" t="s">
        <v>996</v>
      </c>
      <c r="F585" s="388" t="s">
        <v>997</v>
      </c>
      <c r="G585" s="388"/>
      <c r="H585" s="388"/>
      <c r="I585" s="388"/>
      <c r="J585" s="181" t="s">
        <v>278</v>
      </c>
      <c r="K585" s="182">
        <v>1</v>
      </c>
      <c r="L585" s="389">
        <v>0</v>
      </c>
      <c r="M585" s="390"/>
      <c r="N585" s="391">
        <f>ROUND(L585*K585,2)</f>
        <v>0</v>
      </c>
      <c r="O585" s="391"/>
      <c r="P585" s="391"/>
      <c r="Q585" s="391"/>
      <c r="R585" s="41"/>
      <c r="T585" s="183" t="s">
        <v>23</v>
      </c>
      <c r="U585" s="48" t="s">
        <v>46</v>
      </c>
      <c r="V585" s="40"/>
      <c r="W585" s="184">
        <f>V585*K585</f>
        <v>0</v>
      </c>
      <c r="X585" s="184">
        <v>0</v>
      </c>
      <c r="Y585" s="184">
        <f>X585*K585</f>
        <v>0</v>
      </c>
      <c r="Z585" s="184">
        <v>0</v>
      </c>
      <c r="AA585" s="185">
        <f>Z585*K585</f>
        <v>0</v>
      </c>
      <c r="AR585" s="22" t="s">
        <v>725</v>
      </c>
      <c r="AT585" s="22" t="s">
        <v>183</v>
      </c>
      <c r="AU585" s="22" t="s">
        <v>92</v>
      </c>
      <c r="AY585" s="22" t="s">
        <v>182</v>
      </c>
      <c r="BE585" s="122">
        <f>IF(U585="základní",N585,0)</f>
        <v>0</v>
      </c>
      <c r="BF585" s="122">
        <f>IF(U585="snížená",N585,0)</f>
        <v>0</v>
      </c>
      <c r="BG585" s="122">
        <f>IF(U585="zákl. přenesená",N585,0)</f>
        <v>0</v>
      </c>
      <c r="BH585" s="122">
        <f>IF(U585="sníž. přenesená",N585,0)</f>
        <v>0</v>
      </c>
      <c r="BI585" s="122">
        <f>IF(U585="nulová",N585,0)</f>
        <v>0</v>
      </c>
      <c r="BJ585" s="22" t="s">
        <v>25</v>
      </c>
      <c r="BK585" s="122">
        <f>ROUND(L585*K585,2)</f>
        <v>0</v>
      </c>
      <c r="BL585" s="22" t="s">
        <v>725</v>
      </c>
      <c r="BM585" s="22" t="s">
        <v>998</v>
      </c>
    </row>
    <row r="586" spans="2:65" s="10" customFormat="1" ht="37.35" customHeight="1">
      <c r="B586" s="168"/>
      <c r="C586" s="169"/>
      <c r="D586" s="170" t="s">
        <v>159</v>
      </c>
      <c r="E586" s="170"/>
      <c r="F586" s="170"/>
      <c r="G586" s="170"/>
      <c r="H586" s="170"/>
      <c r="I586" s="170"/>
      <c r="J586" s="170"/>
      <c r="K586" s="170"/>
      <c r="L586" s="170"/>
      <c r="M586" s="170"/>
      <c r="N586" s="420">
        <f>BK586</f>
        <v>0</v>
      </c>
      <c r="O586" s="421"/>
      <c r="P586" s="421"/>
      <c r="Q586" s="421"/>
      <c r="R586" s="171"/>
      <c r="T586" s="172"/>
      <c r="U586" s="169"/>
      <c r="V586" s="169"/>
      <c r="W586" s="173">
        <f>SUM(W587:W589)</f>
        <v>0</v>
      </c>
      <c r="X586" s="169"/>
      <c r="Y586" s="173">
        <f>SUM(Y587:Y589)</f>
        <v>0</v>
      </c>
      <c r="Z586" s="169"/>
      <c r="AA586" s="174">
        <f>SUM(AA587:AA589)</f>
        <v>0</v>
      </c>
      <c r="AR586" s="175" t="s">
        <v>187</v>
      </c>
      <c r="AT586" s="176" t="s">
        <v>80</v>
      </c>
      <c r="AU586" s="176" t="s">
        <v>81</v>
      </c>
      <c r="AY586" s="175" t="s">
        <v>182</v>
      </c>
      <c r="BK586" s="177">
        <f>SUM(BK587:BK589)</f>
        <v>0</v>
      </c>
    </row>
    <row r="587" spans="2:65" s="1" customFormat="1" ht="22.5" customHeight="1">
      <c r="B587" s="39"/>
      <c r="C587" s="179" t="s">
        <v>999</v>
      </c>
      <c r="D587" s="179" t="s">
        <v>183</v>
      </c>
      <c r="E587" s="180" t="s">
        <v>356</v>
      </c>
      <c r="F587" s="388" t="s">
        <v>357</v>
      </c>
      <c r="G587" s="388"/>
      <c r="H587" s="388"/>
      <c r="I587" s="388"/>
      <c r="J587" s="181" t="s">
        <v>358</v>
      </c>
      <c r="K587" s="182">
        <v>30</v>
      </c>
      <c r="L587" s="389">
        <v>0</v>
      </c>
      <c r="M587" s="390"/>
      <c r="N587" s="391">
        <f>ROUND(L587*K587,2)</f>
        <v>0</v>
      </c>
      <c r="O587" s="391"/>
      <c r="P587" s="391"/>
      <c r="Q587" s="391"/>
      <c r="R587" s="41"/>
      <c r="T587" s="183" t="s">
        <v>23</v>
      </c>
      <c r="U587" s="48" t="s">
        <v>46</v>
      </c>
      <c r="V587" s="40"/>
      <c r="W587" s="184">
        <f>V587*K587</f>
        <v>0</v>
      </c>
      <c r="X587" s="184">
        <v>0</v>
      </c>
      <c r="Y587" s="184">
        <f>X587*K587</f>
        <v>0</v>
      </c>
      <c r="Z587" s="184">
        <v>0</v>
      </c>
      <c r="AA587" s="185">
        <f>Z587*K587</f>
        <v>0</v>
      </c>
      <c r="AR587" s="22" t="s">
        <v>359</v>
      </c>
      <c r="AT587" s="22" t="s">
        <v>183</v>
      </c>
      <c r="AU587" s="22" t="s">
        <v>25</v>
      </c>
      <c r="AY587" s="22" t="s">
        <v>182</v>
      </c>
      <c r="BE587" s="122">
        <f>IF(U587="základní",N587,0)</f>
        <v>0</v>
      </c>
      <c r="BF587" s="122">
        <f>IF(U587="snížená",N587,0)</f>
        <v>0</v>
      </c>
      <c r="BG587" s="122">
        <f>IF(U587="zákl. přenesená",N587,0)</f>
        <v>0</v>
      </c>
      <c r="BH587" s="122">
        <f>IF(U587="sníž. přenesená",N587,0)</f>
        <v>0</v>
      </c>
      <c r="BI587" s="122">
        <f>IF(U587="nulová",N587,0)</f>
        <v>0</v>
      </c>
      <c r="BJ587" s="22" t="s">
        <v>25</v>
      </c>
      <c r="BK587" s="122">
        <f>ROUND(L587*K587,2)</f>
        <v>0</v>
      </c>
      <c r="BL587" s="22" t="s">
        <v>359</v>
      </c>
      <c r="BM587" s="22" t="s">
        <v>1000</v>
      </c>
    </row>
    <row r="588" spans="2:65" s="12" customFormat="1" ht="31.5" customHeight="1">
      <c r="B588" s="194"/>
      <c r="C588" s="195"/>
      <c r="D588" s="195"/>
      <c r="E588" s="196" t="s">
        <v>23</v>
      </c>
      <c r="F588" s="405" t="s">
        <v>1001</v>
      </c>
      <c r="G588" s="406"/>
      <c r="H588" s="406"/>
      <c r="I588" s="406"/>
      <c r="J588" s="195"/>
      <c r="K588" s="197">
        <v>30</v>
      </c>
      <c r="L588" s="195"/>
      <c r="M588" s="195"/>
      <c r="N588" s="195"/>
      <c r="O588" s="195"/>
      <c r="P588" s="195"/>
      <c r="Q588" s="195"/>
      <c r="R588" s="198"/>
      <c r="T588" s="199"/>
      <c r="U588" s="195"/>
      <c r="V588" s="195"/>
      <c r="W588" s="195"/>
      <c r="X588" s="195"/>
      <c r="Y588" s="195"/>
      <c r="Z588" s="195"/>
      <c r="AA588" s="200"/>
      <c r="AT588" s="201" t="s">
        <v>190</v>
      </c>
      <c r="AU588" s="201" t="s">
        <v>25</v>
      </c>
      <c r="AV588" s="12" t="s">
        <v>92</v>
      </c>
      <c r="AW588" s="12" t="s">
        <v>38</v>
      </c>
      <c r="AX588" s="12" t="s">
        <v>25</v>
      </c>
      <c r="AY588" s="201" t="s">
        <v>182</v>
      </c>
    </row>
    <row r="589" spans="2:65" s="1" customFormat="1" ht="31.5" customHeight="1">
      <c r="B589" s="39"/>
      <c r="C589" s="210" t="s">
        <v>1002</v>
      </c>
      <c r="D589" s="210" t="s">
        <v>301</v>
      </c>
      <c r="E589" s="211" t="s">
        <v>363</v>
      </c>
      <c r="F589" s="409" t="s">
        <v>1003</v>
      </c>
      <c r="G589" s="409"/>
      <c r="H589" s="409"/>
      <c r="I589" s="409"/>
      <c r="J589" s="212" t="s">
        <v>365</v>
      </c>
      <c r="K589" s="213">
        <v>1</v>
      </c>
      <c r="L589" s="410">
        <v>0</v>
      </c>
      <c r="M589" s="411"/>
      <c r="N589" s="412">
        <f>ROUND(L589*K589,2)</f>
        <v>0</v>
      </c>
      <c r="O589" s="391"/>
      <c r="P589" s="391"/>
      <c r="Q589" s="391"/>
      <c r="R589" s="41"/>
      <c r="T589" s="183" t="s">
        <v>23</v>
      </c>
      <c r="U589" s="48" t="s">
        <v>46</v>
      </c>
      <c r="V589" s="40"/>
      <c r="W589" s="184">
        <f>V589*K589</f>
        <v>0</v>
      </c>
      <c r="X589" s="184">
        <v>0</v>
      </c>
      <c r="Y589" s="184">
        <f>X589*K589</f>
        <v>0</v>
      </c>
      <c r="Z589" s="184">
        <v>0</v>
      </c>
      <c r="AA589" s="185">
        <f>Z589*K589</f>
        <v>0</v>
      </c>
      <c r="AR589" s="22" t="s">
        <v>359</v>
      </c>
      <c r="AT589" s="22" t="s">
        <v>301</v>
      </c>
      <c r="AU589" s="22" t="s">
        <v>25</v>
      </c>
      <c r="AY589" s="22" t="s">
        <v>182</v>
      </c>
      <c r="BE589" s="122">
        <f>IF(U589="základní",N589,0)</f>
        <v>0</v>
      </c>
      <c r="BF589" s="122">
        <f>IF(U589="snížená",N589,0)</f>
        <v>0</v>
      </c>
      <c r="BG589" s="122">
        <f>IF(U589="zákl. přenesená",N589,0)</f>
        <v>0</v>
      </c>
      <c r="BH589" s="122">
        <f>IF(U589="sníž. přenesená",N589,0)</f>
        <v>0</v>
      </c>
      <c r="BI589" s="122">
        <f>IF(U589="nulová",N589,0)</f>
        <v>0</v>
      </c>
      <c r="BJ589" s="22" t="s">
        <v>25</v>
      </c>
      <c r="BK589" s="122">
        <f>ROUND(L589*K589,2)</f>
        <v>0</v>
      </c>
      <c r="BL589" s="22" t="s">
        <v>359</v>
      </c>
      <c r="BM589" s="22" t="s">
        <v>1004</v>
      </c>
    </row>
    <row r="590" spans="2:65" s="10" customFormat="1" ht="37.35" customHeight="1">
      <c r="B590" s="168"/>
      <c r="C590" s="169"/>
      <c r="D590" s="170" t="s">
        <v>378</v>
      </c>
      <c r="E590" s="170"/>
      <c r="F590" s="170"/>
      <c r="G590" s="170"/>
      <c r="H590" s="170"/>
      <c r="I590" s="170"/>
      <c r="J590" s="170"/>
      <c r="K590" s="170"/>
      <c r="L590" s="170"/>
      <c r="M590" s="170"/>
      <c r="N590" s="420">
        <f>BK590</f>
        <v>0</v>
      </c>
      <c r="O590" s="421"/>
      <c r="P590" s="421"/>
      <c r="Q590" s="421"/>
      <c r="R590" s="171"/>
      <c r="T590" s="172"/>
      <c r="U590" s="169"/>
      <c r="V590" s="169"/>
      <c r="W590" s="173">
        <f>W591</f>
        <v>0</v>
      </c>
      <c r="X590" s="169"/>
      <c r="Y590" s="173">
        <f>Y591</f>
        <v>0</v>
      </c>
      <c r="Z590" s="169"/>
      <c r="AA590" s="174">
        <f>AA591</f>
        <v>0</v>
      </c>
      <c r="AR590" s="175" t="s">
        <v>187</v>
      </c>
      <c r="AT590" s="176" t="s">
        <v>80</v>
      </c>
      <c r="AU590" s="176" t="s">
        <v>81</v>
      </c>
      <c r="AY590" s="175" t="s">
        <v>182</v>
      </c>
      <c r="BK590" s="177">
        <f>BK591</f>
        <v>0</v>
      </c>
    </row>
    <row r="591" spans="2:65" s="1" customFormat="1" ht="69.75" customHeight="1">
      <c r="B591" s="39"/>
      <c r="C591" s="179" t="s">
        <v>1005</v>
      </c>
      <c r="D591" s="179" t="s">
        <v>183</v>
      </c>
      <c r="E591" s="180" t="s">
        <v>1006</v>
      </c>
      <c r="F591" s="388" t="s">
        <v>1007</v>
      </c>
      <c r="G591" s="388"/>
      <c r="H591" s="388"/>
      <c r="I591" s="388"/>
      <c r="J591" s="181" t="s">
        <v>278</v>
      </c>
      <c r="K591" s="182">
        <v>1</v>
      </c>
      <c r="L591" s="389">
        <v>0</v>
      </c>
      <c r="M591" s="390"/>
      <c r="N591" s="391">
        <f>ROUND(L591*K591,2)</f>
        <v>0</v>
      </c>
      <c r="O591" s="391"/>
      <c r="P591" s="391"/>
      <c r="Q591" s="391"/>
      <c r="R591" s="41"/>
      <c r="T591" s="183" t="s">
        <v>23</v>
      </c>
      <c r="U591" s="48" t="s">
        <v>46</v>
      </c>
      <c r="V591" s="40"/>
      <c r="W591" s="184">
        <f>V591*K591</f>
        <v>0</v>
      </c>
      <c r="X591" s="184">
        <v>0</v>
      </c>
      <c r="Y591" s="184">
        <f>X591*K591</f>
        <v>0</v>
      </c>
      <c r="Z591" s="184">
        <v>0</v>
      </c>
      <c r="AA591" s="185">
        <f>Z591*K591</f>
        <v>0</v>
      </c>
      <c r="AR591" s="22" t="s">
        <v>1008</v>
      </c>
      <c r="AT591" s="22" t="s">
        <v>183</v>
      </c>
      <c r="AU591" s="22" t="s">
        <v>25</v>
      </c>
      <c r="AY591" s="22" t="s">
        <v>182</v>
      </c>
      <c r="BE591" s="122">
        <f>IF(U591="základní",N591,0)</f>
        <v>0</v>
      </c>
      <c r="BF591" s="122">
        <f>IF(U591="snížená",N591,0)</f>
        <v>0</v>
      </c>
      <c r="BG591" s="122">
        <f>IF(U591="zákl. přenesená",N591,0)</f>
        <v>0</v>
      </c>
      <c r="BH591" s="122">
        <f>IF(U591="sníž. přenesená",N591,0)</f>
        <v>0</v>
      </c>
      <c r="BI591" s="122">
        <f>IF(U591="nulová",N591,0)</f>
        <v>0</v>
      </c>
      <c r="BJ591" s="22" t="s">
        <v>25</v>
      </c>
      <c r="BK591" s="122">
        <f>ROUND(L591*K591,2)</f>
        <v>0</v>
      </c>
      <c r="BL591" s="22" t="s">
        <v>1008</v>
      </c>
      <c r="BM591" s="22" t="s">
        <v>1009</v>
      </c>
    </row>
    <row r="592" spans="2:65" s="1" customFormat="1" ht="49.9" customHeight="1">
      <c r="B592" s="39"/>
      <c r="C592" s="40"/>
      <c r="D592" s="170" t="s">
        <v>367</v>
      </c>
      <c r="E592" s="40"/>
      <c r="F592" s="40"/>
      <c r="G592" s="40"/>
      <c r="H592" s="40"/>
      <c r="I592" s="40"/>
      <c r="J592" s="40"/>
      <c r="K592" s="40"/>
      <c r="L592" s="40"/>
      <c r="M592" s="40"/>
      <c r="N592" s="413">
        <f>BK592</f>
        <v>0</v>
      </c>
      <c r="O592" s="414"/>
      <c r="P592" s="414"/>
      <c r="Q592" s="414"/>
      <c r="R592" s="41"/>
      <c r="T592" s="159"/>
      <c r="U592" s="60"/>
      <c r="V592" s="60"/>
      <c r="W592" s="60"/>
      <c r="X592" s="60"/>
      <c r="Y592" s="60"/>
      <c r="Z592" s="60"/>
      <c r="AA592" s="62"/>
      <c r="AT592" s="22" t="s">
        <v>80</v>
      </c>
      <c r="AU592" s="22" t="s">
        <v>81</v>
      </c>
      <c r="AY592" s="22" t="s">
        <v>368</v>
      </c>
      <c r="BK592" s="122">
        <v>0</v>
      </c>
    </row>
    <row r="593" spans="2:18" s="1" customFormat="1" ht="6.95" customHeight="1">
      <c r="B593" s="63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5"/>
    </row>
  </sheetData>
  <sheetProtection password="CC35" sheet="1" objects="1" scenarios="1" formatCells="0" formatColumns="0" formatRows="0" sort="0" autoFilter="0"/>
  <mergeCells count="801">
    <mergeCell ref="N590:Q590"/>
    <mergeCell ref="N592:Q592"/>
    <mergeCell ref="H1:K1"/>
    <mergeCell ref="S2:AC2"/>
    <mergeCell ref="F588:I588"/>
    <mergeCell ref="F589:I589"/>
    <mergeCell ref="L589:M589"/>
    <mergeCell ref="N589:Q589"/>
    <mergeCell ref="F591:I591"/>
    <mergeCell ref="L591:M591"/>
    <mergeCell ref="N591:Q591"/>
    <mergeCell ref="N135:Q135"/>
    <mergeCell ref="N136:Q136"/>
    <mergeCell ref="N137:Q137"/>
    <mergeCell ref="N165:Q165"/>
    <mergeCell ref="N169:Q169"/>
    <mergeCell ref="N177:Q177"/>
    <mergeCell ref="N430:Q430"/>
    <mergeCell ref="N503:Q503"/>
    <mergeCell ref="N509:Q509"/>
    <mergeCell ref="N511:Q511"/>
    <mergeCell ref="N512:Q512"/>
    <mergeCell ref="N533:Q533"/>
    <mergeCell ref="N546:Q546"/>
    <mergeCell ref="F569:I569"/>
    <mergeCell ref="F570:I570"/>
    <mergeCell ref="L570:M570"/>
    <mergeCell ref="N570:Q570"/>
    <mergeCell ref="F571:I571"/>
    <mergeCell ref="F572:I572"/>
    <mergeCell ref="L572:M572"/>
    <mergeCell ref="N572:Q572"/>
    <mergeCell ref="F573:I573"/>
    <mergeCell ref="F585:I585"/>
    <mergeCell ref="L585:M585"/>
    <mergeCell ref="N585:Q585"/>
    <mergeCell ref="F587:I587"/>
    <mergeCell ref="L587:M587"/>
    <mergeCell ref="N587:Q587"/>
    <mergeCell ref="N586:Q586"/>
    <mergeCell ref="F574:I574"/>
    <mergeCell ref="L574:M574"/>
    <mergeCell ref="N574:Q574"/>
    <mergeCell ref="F575:I575"/>
    <mergeCell ref="L575:M575"/>
    <mergeCell ref="N575:Q575"/>
    <mergeCell ref="F577:I577"/>
    <mergeCell ref="L577:M577"/>
    <mergeCell ref="N577:Q577"/>
    <mergeCell ref="N576:Q576"/>
    <mergeCell ref="N583:Q583"/>
    <mergeCell ref="N584:Q584"/>
    <mergeCell ref="F578:I578"/>
    <mergeCell ref="F579:I579"/>
    <mergeCell ref="F580:I580"/>
    <mergeCell ref="F581:I581"/>
    <mergeCell ref="F582:I582"/>
    <mergeCell ref="N567:Q567"/>
    <mergeCell ref="F568:I568"/>
    <mergeCell ref="L568:M568"/>
    <mergeCell ref="N568:Q568"/>
    <mergeCell ref="F558:I558"/>
    <mergeCell ref="L558:M558"/>
    <mergeCell ref="N558:Q558"/>
    <mergeCell ref="F559:I559"/>
    <mergeCell ref="F560:I560"/>
    <mergeCell ref="F561:I561"/>
    <mergeCell ref="F562:I562"/>
    <mergeCell ref="F563:I563"/>
    <mergeCell ref="L563:M563"/>
    <mergeCell ref="N563:Q563"/>
    <mergeCell ref="N564:Q564"/>
    <mergeCell ref="F565:I565"/>
    <mergeCell ref="L565:M565"/>
    <mergeCell ref="N565:Q565"/>
    <mergeCell ref="F566:I566"/>
    <mergeCell ref="F567:I567"/>
    <mergeCell ref="L567:M567"/>
    <mergeCell ref="F551:I551"/>
    <mergeCell ref="F552:I552"/>
    <mergeCell ref="F553:I553"/>
    <mergeCell ref="F554:I554"/>
    <mergeCell ref="F555:I555"/>
    <mergeCell ref="L555:M555"/>
    <mergeCell ref="N555:Q555"/>
    <mergeCell ref="F556:I556"/>
    <mergeCell ref="F557:I557"/>
    <mergeCell ref="F545:I545"/>
    <mergeCell ref="L545:M545"/>
    <mergeCell ref="N545:Q545"/>
    <mergeCell ref="F547:I547"/>
    <mergeCell ref="L547:M547"/>
    <mergeCell ref="N547:Q547"/>
    <mergeCell ref="F548:I548"/>
    <mergeCell ref="F549:I549"/>
    <mergeCell ref="F550:I550"/>
    <mergeCell ref="L550:M550"/>
    <mergeCell ref="N550:Q550"/>
    <mergeCell ref="F541:I541"/>
    <mergeCell ref="F542:I542"/>
    <mergeCell ref="L542:M542"/>
    <mergeCell ref="N542:Q542"/>
    <mergeCell ref="F543:I543"/>
    <mergeCell ref="L543:M543"/>
    <mergeCell ref="N543:Q543"/>
    <mergeCell ref="F544:I544"/>
    <mergeCell ref="L544:M544"/>
    <mergeCell ref="N544:Q544"/>
    <mergeCell ref="F534:I534"/>
    <mergeCell ref="L534:M534"/>
    <mergeCell ref="N534:Q534"/>
    <mergeCell ref="F535:I535"/>
    <mergeCell ref="F536:I536"/>
    <mergeCell ref="F537:I537"/>
    <mergeCell ref="F538:I538"/>
    <mergeCell ref="F539:I539"/>
    <mergeCell ref="F540:I540"/>
    <mergeCell ref="F527:I527"/>
    <mergeCell ref="F528:I528"/>
    <mergeCell ref="F529:I529"/>
    <mergeCell ref="F530:I530"/>
    <mergeCell ref="F531:I531"/>
    <mergeCell ref="L531:M531"/>
    <mergeCell ref="N531:Q531"/>
    <mergeCell ref="F532:I532"/>
    <mergeCell ref="L532:M532"/>
    <mergeCell ref="N532:Q532"/>
    <mergeCell ref="F520:I520"/>
    <mergeCell ref="F521:I521"/>
    <mergeCell ref="F522:I522"/>
    <mergeCell ref="F523:I523"/>
    <mergeCell ref="F524:I524"/>
    <mergeCell ref="F525:I525"/>
    <mergeCell ref="L525:M525"/>
    <mergeCell ref="N525:Q525"/>
    <mergeCell ref="F526:I526"/>
    <mergeCell ref="F513:I513"/>
    <mergeCell ref="L513:M513"/>
    <mergeCell ref="N513:Q513"/>
    <mergeCell ref="F514:I514"/>
    <mergeCell ref="F515:I515"/>
    <mergeCell ref="F516:I516"/>
    <mergeCell ref="F517:I517"/>
    <mergeCell ref="F518:I518"/>
    <mergeCell ref="F519:I519"/>
    <mergeCell ref="L519:M519"/>
    <mergeCell ref="N519:Q519"/>
    <mergeCell ref="F507:I507"/>
    <mergeCell ref="L507:M507"/>
    <mergeCell ref="N507:Q507"/>
    <mergeCell ref="F508:I508"/>
    <mergeCell ref="L508:M508"/>
    <mergeCell ref="N508:Q508"/>
    <mergeCell ref="F510:I510"/>
    <mergeCell ref="L510:M510"/>
    <mergeCell ref="N510:Q510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F496:I496"/>
    <mergeCell ref="L496:M496"/>
    <mergeCell ref="N496:Q496"/>
    <mergeCell ref="F497:I497"/>
    <mergeCell ref="F498:I498"/>
    <mergeCell ref="L498:M498"/>
    <mergeCell ref="N498:Q498"/>
    <mergeCell ref="F499:I499"/>
    <mergeCell ref="L499:M499"/>
    <mergeCell ref="N499:Q499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86:I486"/>
    <mergeCell ref="F487:I487"/>
    <mergeCell ref="F488:I488"/>
    <mergeCell ref="F489:I489"/>
    <mergeCell ref="F490:I490"/>
    <mergeCell ref="F491:I491"/>
    <mergeCell ref="F492:I492"/>
    <mergeCell ref="L492:M492"/>
    <mergeCell ref="N492:Q492"/>
    <mergeCell ref="F479:I479"/>
    <mergeCell ref="F480:I480"/>
    <mergeCell ref="F481:I481"/>
    <mergeCell ref="F482:I482"/>
    <mergeCell ref="L482:M482"/>
    <mergeCell ref="N482:Q482"/>
    <mergeCell ref="F483:I483"/>
    <mergeCell ref="F484:I484"/>
    <mergeCell ref="F485:I485"/>
    <mergeCell ref="F472:I472"/>
    <mergeCell ref="L472:M472"/>
    <mergeCell ref="N472:Q472"/>
    <mergeCell ref="F473:I473"/>
    <mergeCell ref="F474:I474"/>
    <mergeCell ref="F475:I475"/>
    <mergeCell ref="F476:I476"/>
    <mergeCell ref="F477:I477"/>
    <mergeCell ref="F478:I478"/>
    <mergeCell ref="F467:I467"/>
    <mergeCell ref="L467:M467"/>
    <mergeCell ref="N467:Q467"/>
    <mergeCell ref="F468:I468"/>
    <mergeCell ref="F469:I469"/>
    <mergeCell ref="L469:M469"/>
    <mergeCell ref="N469:Q469"/>
    <mergeCell ref="F470:I470"/>
    <mergeCell ref="F471:I471"/>
    <mergeCell ref="F461:I461"/>
    <mergeCell ref="F462:I462"/>
    <mergeCell ref="F463:I463"/>
    <mergeCell ref="F464:I464"/>
    <mergeCell ref="L464:M464"/>
    <mergeCell ref="N464:Q464"/>
    <mergeCell ref="F465:I465"/>
    <mergeCell ref="F466:I466"/>
    <mergeCell ref="L466:M466"/>
    <mergeCell ref="N466:Q466"/>
    <mergeCell ref="F457:I457"/>
    <mergeCell ref="L457:M457"/>
    <mergeCell ref="N457:Q457"/>
    <mergeCell ref="F458:I458"/>
    <mergeCell ref="F459:I459"/>
    <mergeCell ref="L459:M459"/>
    <mergeCell ref="N459:Q459"/>
    <mergeCell ref="F460:I460"/>
    <mergeCell ref="L460:M460"/>
    <mergeCell ref="N460:Q460"/>
    <mergeCell ref="F453:I453"/>
    <mergeCell ref="L453:M453"/>
    <mergeCell ref="N453:Q453"/>
    <mergeCell ref="F454:I454"/>
    <mergeCell ref="F455:I455"/>
    <mergeCell ref="L455:M455"/>
    <mergeCell ref="N455:Q455"/>
    <mergeCell ref="F456:I456"/>
    <mergeCell ref="L456:M456"/>
    <mergeCell ref="N456:Q456"/>
    <mergeCell ref="F446:I446"/>
    <mergeCell ref="F447:I447"/>
    <mergeCell ref="F448:I448"/>
    <mergeCell ref="F449:I449"/>
    <mergeCell ref="F450:I450"/>
    <mergeCell ref="F451:I451"/>
    <mergeCell ref="L451:M451"/>
    <mergeCell ref="N451:Q451"/>
    <mergeCell ref="F452:I452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32:I432"/>
    <mergeCell ref="F433:I433"/>
    <mergeCell ref="L433:M433"/>
    <mergeCell ref="N433:Q433"/>
    <mergeCell ref="F434:I434"/>
    <mergeCell ref="L434:M434"/>
    <mergeCell ref="N434:Q434"/>
    <mergeCell ref="F435:I435"/>
    <mergeCell ref="F436:I436"/>
    <mergeCell ref="L436:M436"/>
    <mergeCell ref="N436:Q436"/>
    <mergeCell ref="F426:I426"/>
    <mergeCell ref="L426:M426"/>
    <mergeCell ref="N426:Q426"/>
    <mergeCell ref="F427:I427"/>
    <mergeCell ref="F428:I428"/>
    <mergeCell ref="L428:M428"/>
    <mergeCell ref="N428:Q428"/>
    <mergeCell ref="F429:I429"/>
    <mergeCell ref="F431:I431"/>
    <mergeCell ref="L431:M431"/>
    <mergeCell ref="N431:Q431"/>
    <mergeCell ref="F420:I420"/>
    <mergeCell ref="F421:I421"/>
    <mergeCell ref="F422:I422"/>
    <mergeCell ref="F423:I423"/>
    <mergeCell ref="L423:M423"/>
    <mergeCell ref="N423:Q423"/>
    <mergeCell ref="F424:I424"/>
    <mergeCell ref="F425:I425"/>
    <mergeCell ref="L425:M425"/>
    <mergeCell ref="N425:Q425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06:I406"/>
    <mergeCell ref="F407:I407"/>
    <mergeCell ref="L407:M407"/>
    <mergeCell ref="N407:Q407"/>
    <mergeCell ref="F408:I408"/>
    <mergeCell ref="F409:I409"/>
    <mergeCell ref="L409:M409"/>
    <mergeCell ref="N409:Q409"/>
    <mergeCell ref="F410:I410"/>
    <mergeCell ref="F401:I401"/>
    <mergeCell ref="F402:I402"/>
    <mergeCell ref="F403:I403"/>
    <mergeCell ref="L403:M403"/>
    <mergeCell ref="N403:Q403"/>
    <mergeCell ref="F404:I404"/>
    <mergeCell ref="L404:M404"/>
    <mergeCell ref="N404:Q404"/>
    <mergeCell ref="F405:I405"/>
    <mergeCell ref="F396:I396"/>
    <mergeCell ref="F397:I397"/>
    <mergeCell ref="L397:M397"/>
    <mergeCell ref="N397:Q397"/>
    <mergeCell ref="F398:I398"/>
    <mergeCell ref="F399:I399"/>
    <mergeCell ref="F400:I400"/>
    <mergeCell ref="L400:M400"/>
    <mergeCell ref="N400:Q400"/>
    <mergeCell ref="F391:I391"/>
    <mergeCell ref="L391:M391"/>
    <mergeCell ref="N391:Q391"/>
    <mergeCell ref="F392:I392"/>
    <mergeCell ref="L392:M392"/>
    <mergeCell ref="N392:Q392"/>
    <mergeCell ref="F393:I393"/>
    <mergeCell ref="F394:I394"/>
    <mergeCell ref="F395:I395"/>
    <mergeCell ref="F384:I384"/>
    <mergeCell ref="F385:I385"/>
    <mergeCell ref="F386:I386"/>
    <mergeCell ref="F387:I387"/>
    <mergeCell ref="F388:I388"/>
    <mergeCell ref="F389:I389"/>
    <mergeCell ref="F390:I390"/>
    <mergeCell ref="L390:M390"/>
    <mergeCell ref="N390:Q390"/>
    <mergeCell ref="F377:I377"/>
    <mergeCell ref="F378:I378"/>
    <mergeCell ref="F379:I379"/>
    <mergeCell ref="F380:I380"/>
    <mergeCell ref="L380:M380"/>
    <mergeCell ref="N380:Q380"/>
    <mergeCell ref="F381:I381"/>
    <mergeCell ref="F382:I382"/>
    <mergeCell ref="F383:I383"/>
    <mergeCell ref="F370:I370"/>
    <mergeCell ref="L370:M370"/>
    <mergeCell ref="N370:Q370"/>
    <mergeCell ref="F371:I371"/>
    <mergeCell ref="F372:I372"/>
    <mergeCell ref="F373:I373"/>
    <mergeCell ref="F374:I374"/>
    <mergeCell ref="F375:I375"/>
    <mergeCell ref="F376:I376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56:I356"/>
    <mergeCell ref="L356:M356"/>
    <mergeCell ref="N356:Q356"/>
    <mergeCell ref="F357:I357"/>
    <mergeCell ref="F358:I358"/>
    <mergeCell ref="F359:I359"/>
    <mergeCell ref="F360:I360"/>
    <mergeCell ref="L360:M360"/>
    <mergeCell ref="N360:Q360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35:I335"/>
    <mergeCell ref="L335:M335"/>
    <mergeCell ref="N335:Q335"/>
    <mergeCell ref="F336:I336"/>
    <mergeCell ref="F337:I337"/>
    <mergeCell ref="L337:M337"/>
    <mergeCell ref="N337:Q337"/>
    <mergeCell ref="F338:I338"/>
    <mergeCell ref="F339:I339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25:I325"/>
    <mergeCell ref="L325:M325"/>
    <mergeCell ref="N325:Q325"/>
    <mergeCell ref="F326:I326"/>
    <mergeCell ref="F327:I327"/>
    <mergeCell ref="F328:I328"/>
    <mergeCell ref="F329:I329"/>
    <mergeCell ref="F330:I330"/>
    <mergeCell ref="F331:I331"/>
    <mergeCell ref="L331:M331"/>
    <mergeCell ref="N331:Q331"/>
    <mergeCell ref="F319:I319"/>
    <mergeCell ref="F320:I320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14:I314"/>
    <mergeCell ref="L314:M314"/>
    <mergeCell ref="N314:Q314"/>
    <mergeCell ref="F315:I315"/>
    <mergeCell ref="F316:I316"/>
    <mergeCell ref="L316:M316"/>
    <mergeCell ref="N316:Q316"/>
    <mergeCell ref="F317:I317"/>
    <mergeCell ref="F318:I318"/>
    <mergeCell ref="F310:I310"/>
    <mergeCell ref="L310:M310"/>
    <mergeCell ref="N310:Q310"/>
    <mergeCell ref="F311:I311"/>
    <mergeCell ref="L311:M311"/>
    <mergeCell ref="N311:Q311"/>
    <mergeCell ref="F312:I312"/>
    <mergeCell ref="F313:I313"/>
    <mergeCell ref="L313:M313"/>
    <mergeCell ref="N313:Q313"/>
    <mergeCell ref="F305:I305"/>
    <mergeCell ref="F306:I306"/>
    <mergeCell ref="L306:M306"/>
    <mergeCell ref="N306:Q306"/>
    <mergeCell ref="F307:I307"/>
    <mergeCell ref="F308:I308"/>
    <mergeCell ref="L308:M308"/>
    <mergeCell ref="N308:Q308"/>
    <mergeCell ref="F309:I309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291:I291"/>
    <mergeCell ref="F292:I292"/>
    <mergeCell ref="L292:M292"/>
    <mergeCell ref="N292:Q292"/>
    <mergeCell ref="F293:I293"/>
    <mergeCell ref="F294:I294"/>
    <mergeCell ref="L294:M294"/>
    <mergeCell ref="N294:Q294"/>
    <mergeCell ref="F295:I295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77:I277"/>
    <mergeCell ref="F278:I278"/>
    <mergeCell ref="F279:I279"/>
    <mergeCell ref="L279:M279"/>
    <mergeCell ref="N279:Q279"/>
    <mergeCell ref="F280:I280"/>
    <mergeCell ref="L280:M280"/>
    <mergeCell ref="N280:Q280"/>
    <mergeCell ref="F281:I281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43:I243"/>
    <mergeCell ref="L243:M243"/>
    <mergeCell ref="N243:Q243"/>
    <mergeCell ref="F244:I244"/>
    <mergeCell ref="F245:I245"/>
    <mergeCell ref="F246:I246"/>
    <mergeCell ref="F247:I247"/>
    <mergeCell ref="F248:I248"/>
    <mergeCell ref="F249:I249"/>
    <mergeCell ref="F238:I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L214:M214"/>
    <mergeCell ref="N214:Q214"/>
    <mergeCell ref="F215:I215"/>
    <mergeCell ref="L215:M215"/>
    <mergeCell ref="N215:Q215"/>
    <mergeCell ref="F216:I216"/>
    <mergeCell ref="F217:I217"/>
    <mergeCell ref="F218:I218"/>
    <mergeCell ref="F219:I219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76:I176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71:I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64:I164"/>
    <mergeCell ref="F166:I166"/>
    <mergeCell ref="L166:M166"/>
    <mergeCell ref="N166:Q166"/>
    <mergeCell ref="F167:I167"/>
    <mergeCell ref="F168:I168"/>
    <mergeCell ref="F170:I170"/>
    <mergeCell ref="L170:M170"/>
    <mergeCell ref="N170:Q170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5:I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38:I138"/>
    <mergeCell ref="L138:M138"/>
    <mergeCell ref="N138:Q138"/>
    <mergeCell ref="F139:I139"/>
    <mergeCell ref="F140:I140"/>
    <mergeCell ref="F141:I141"/>
    <mergeCell ref="F142:I142"/>
    <mergeCell ref="L142:M142"/>
    <mergeCell ref="N142:Q142"/>
    <mergeCell ref="L117:Q117"/>
    <mergeCell ref="C123:Q123"/>
    <mergeCell ref="F125:P125"/>
    <mergeCell ref="F126:P126"/>
    <mergeCell ref="F127:P127"/>
    <mergeCell ref="M129:P129"/>
    <mergeCell ref="M131:Q131"/>
    <mergeCell ref="M132:Q132"/>
    <mergeCell ref="F134:I134"/>
    <mergeCell ref="L134:M134"/>
    <mergeCell ref="N134:Q134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N115:Q115"/>
    <mergeCell ref="N102:Q102"/>
    <mergeCell ref="N103:Q103"/>
    <mergeCell ref="N104:Q104"/>
    <mergeCell ref="N105:Q105"/>
    <mergeCell ref="N106:Q106"/>
    <mergeCell ref="N107:Q107"/>
    <mergeCell ref="N109:Q109"/>
    <mergeCell ref="D110:H110"/>
    <mergeCell ref="N110:Q110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H37:J37"/>
    <mergeCell ref="M37:P37"/>
    <mergeCell ref="L39:P39"/>
    <mergeCell ref="H41:J41"/>
    <mergeCell ref="N41:P41"/>
    <mergeCell ref="C76:Q76"/>
    <mergeCell ref="F78:P78"/>
    <mergeCell ref="F79:P79"/>
    <mergeCell ref="F80:P80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3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99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1010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N99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51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(SUM(BE99:BE106)+SUM(BE125:BE179))</f>
        <v>0</v>
      </c>
      <c r="I33" s="370"/>
      <c r="J33" s="370"/>
      <c r="K33" s="40"/>
      <c r="L33" s="40"/>
      <c r="M33" s="376">
        <f>ROUND((SUM(BE99:BE106)+SUM(BE125:BE179)), 2)*F33</f>
        <v>0</v>
      </c>
      <c r="N33" s="370"/>
      <c r="O33" s="370"/>
      <c r="P33" s="370"/>
      <c r="Q33" s="40"/>
      <c r="R33" s="41"/>
    </row>
    <row r="34" spans="2:51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(SUM(BF99:BF106)+SUM(BF125:BF179))</f>
        <v>0</v>
      </c>
      <c r="I34" s="370"/>
      <c r="J34" s="370"/>
      <c r="K34" s="40"/>
      <c r="L34" s="40"/>
      <c r="M34" s="376">
        <f>ROUND((SUM(BF99:BF106)+SUM(BF125:BF179)), 2)*F34</f>
        <v>0</v>
      </c>
      <c r="N34" s="370"/>
      <c r="O34" s="370"/>
      <c r="P34" s="370"/>
      <c r="Q34" s="40"/>
      <c r="R34" s="41"/>
    </row>
    <row r="35" spans="2:51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(SUM(BG99:BG106)+SUM(BG125:BG179))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51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(SUM(BH99:BH106)+SUM(BH125:BH179))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51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(SUM(BI99:BI106)+SUM(BI125:BI179))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51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51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51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51" s="1" customFormat="1" ht="14.45" customHeight="1">
      <c r="B41" s="39"/>
      <c r="C41" s="40"/>
      <c r="D41" s="46" t="s">
        <v>138</v>
      </c>
      <c r="E41" s="46" t="s">
        <v>139</v>
      </c>
      <c r="F41" s="136">
        <v>121.8</v>
      </c>
      <c r="G41" s="46" t="s">
        <v>140</v>
      </c>
      <c r="H41" s="376">
        <f>IF(F41&lt;&gt;0,M28/F41,0)</f>
        <v>0</v>
      </c>
      <c r="I41" s="376"/>
      <c r="J41" s="376"/>
      <c r="K41" s="40"/>
      <c r="L41" s="46" t="s">
        <v>141</v>
      </c>
      <c r="M41" s="40"/>
      <c r="N41" s="376">
        <f>IF(F41&lt;&gt;0,M31/F41,0)</f>
        <v>0</v>
      </c>
      <c r="O41" s="376"/>
      <c r="P41" s="376"/>
      <c r="Q41" s="40"/>
      <c r="R41" s="41"/>
      <c r="AY41" s="22" t="s">
        <v>142</v>
      </c>
    </row>
    <row r="42" spans="2:51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51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51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51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51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51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51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005a - Střecha S 1 objektu OÚ Dětřichov bez kanalizace s úpravou ploch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47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N125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47" s="7" customFormat="1" ht="24.95" customHeight="1">
      <c r="B90" s="143"/>
      <c r="C90" s="144"/>
      <c r="D90" s="145" t="s">
        <v>148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N126</f>
        <v>0</v>
      </c>
      <c r="O90" s="383"/>
      <c r="P90" s="383"/>
      <c r="Q90" s="383"/>
      <c r="R90" s="146"/>
      <c r="T90" s="147"/>
      <c r="U90" s="147"/>
    </row>
    <row r="91" spans="2:47" s="8" customFormat="1" ht="19.899999999999999" customHeight="1">
      <c r="B91" s="148"/>
      <c r="C91" s="107"/>
      <c r="D91" s="118" t="s">
        <v>152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N127</f>
        <v>0</v>
      </c>
      <c r="O91" s="358"/>
      <c r="P91" s="358"/>
      <c r="Q91" s="358"/>
      <c r="R91" s="149"/>
      <c r="T91" s="150"/>
      <c r="U91" s="150"/>
    </row>
    <row r="92" spans="2:47" s="7" customFormat="1" ht="24.95" customHeight="1">
      <c r="B92" s="143"/>
      <c r="C92" s="144"/>
      <c r="D92" s="145" t="s">
        <v>154</v>
      </c>
      <c r="E92" s="144"/>
      <c r="F92" s="144"/>
      <c r="G92" s="144"/>
      <c r="H92" s="144"/>
      <c r="I92" s="144"/>
      <c r="J92" s="144"/>
      <c r="K92" s="144"/>
      <c r="L92" s="144"/>
      <c r="M92" s="144"/>
      <c r="N92" s="382">
        <f>N132</f>
        <v>0</v>
      </c>
      <c r="O92" s="383"/>
      <c r="P92" s="383"/>
      <c r="Q92" s="383"/>
      <c r="R92" s="146"/>
      <c r="T92" s="147"/>
      <c r="U92" s="147"/>
    </row>
    <row r="93" spans="2:47" s="8" customFormat="1" ht="19.899999999999999" customHeight="1">
      <c r="B93" s="148"/>
      <c r="C93" s="107"/>
      <c r="D93" s="118" t="s">
        <v>374</v>
      </c>
      <c r="E93" s="107"/>
      <c r="F93" s="107"/>
      <c r="G93" s="107"/>
      <c r="H93" s="107"/>
      <c r="I93" s="107"/>
      <c r="J93" s="107"/>
      <c r="K93" s="107"/>
      <c r="L93" s="107"/>
      <c r="M93" s="107"/>
      <c r="N93" s="357">
        <f>N133</f>
        <v>0</v>
      </c>
      <c r="O93" s="358"/>
      <c r="P93" s="358"/>
      <c r="Q93" s="358"/>
      <c r="R93" s="149"/>
      <c r="T93" s="150"/>
      <c r="U93" s="150"/>
    </row>
    <row r="94" spans="2:47" s="8" customFormat="1" ht="19.899999999999999" customHeight="1">
      <c r="B94" s="148"/>
      <c r="C94" s="107"/>
      <c r="D94" s="118" t="s">
        <v>155</v>
      </c>
      <c r="E94" s="107"/>
      <c r="F94" s="107"/>
      <c r="G94" s="107"/>
      <c r="H94" s="107"/>
      <c r="I94" s="107"/>
      <c r="J94" s="107"/>
      <c r="K94" s="107"/>
      <c r="L94" s="107"/>
      <c r="M94" s="107"/>
      <c r="N94" s="357">
        <f>N150</f>
        <v>0</v>
      </c>
      <c r="O94" s="358"/>
      <c r="P94" s="358"/>
      <c r="Q94" s="358"/>
      <c r="R94" s="149"/>
      <c r="T94" s="150"/>
      <c r="U94" s="150"/>
    </row>
    <row r="95" spans="2:47" s="8" customFormat="1" ht="19.899999999999999" customHeight="1">
      <c r="B95" s="148"/>
      <c r="C95" s="107"/>
      <c r="D95" s="118" t="s">
        <v>1011</v>
      </c>
      <c r="E95" s="107"/>
      <c r="F95" s="107"/>
      <c r="G95" s="107"/>
      <c r="H95" s="107"/>
      <c r="I95" s="107"/>
      <c r="J95" s="107"/>
      <c r="K95" s="107"/>
      <c r="L95" s="107"/>
      <c r="M95" s="107"/>
      <c r="N95" s="357">
        <f>N156</f>
        <v>0</v>
      </c>
      <c r="O95" s="358"/>
      <c r="P95" s="358"/>
      <c r="Q95" s="358"/>
      <c r="R95" s="149"/>
      <c r="T95" s="150"/>
      <c r="U95" s="150"/>
    </row>
    <row r="96" spans="2:47" s="8" customFormat="1" ht="19.899999999999999" customHeight="1">
      <c r="B96" s="148"/>
      <c r="C96" s="107"/>
      <c r="D96" s="118" t="s">
        <v>158</v>
      </c>
      <c r="E96" s="107"/>
      <c r="F96" s="107"/>
      <c r="G96" s="107"/>
      <c r="H96" s="107"/>
      <c r="I96" s="107"/>
      <c r="J96" s="107"/>
      <c r="K96" s="107"/>
      <c r="L96" s="107"/>
      <c r="M96" s="107"/>
      <c r="N96" s="357">
        <f>N173</f>
        <v>0</v>
      </c>
      <c r="O96" s="358"/>
      <c r="P96" s="358"/>
      <c r="Q96" s="358"/>
      <c r="R96" s="149"/>
      <c r="T96" s="150"/>
      <c r="U96" s="150"/>
    </row>
    <row r="97" spans="2:65" s="7" customFormat="1" ht="24.95" customHeight="1">
      <c r="B97" s="143"/>
      <c r="C97" s="144"/>
      <c r="D97" s="145" t="s">
        <v>159</v>
      </c>
      <c r="E97" s="144"/>
      <c r="F97" s="144"/>
      <c r="G97" s="144"/>
      <c r="H97" s="144"/>
      <c r="I97" s="144"/>
      <c r="J97" s="144"/>
      <c r="K97" s="144"/>
      <c r="L97" s="144"/>
      <c r="M97" s="144"/>
      <c r="N97" s="382">
        <f>N176</f>
        <v>0</v>
      </c>
      <c r="O97" s="383"/>
      <c r="P97" s="383"/>
      <c r="Q97" s="383"/>
      <c r="R97" s="146"/>
      <c r="T97" s="147"/>
      <c r="U97" s="147"/>
    </row>
    <row r="98" spans="2:65" s="1" customFormat="1" ht="21.75" customHeight="1"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1"/>
      <c r="T98" s="140"/>
      <c r="U98" s="140"/>
    </row>
    <row r="99" spans="2:65" s="1" customFormat="1" ht="29.25" customHeight="1">
      <c r="B99" s="39"/>
      <c r="C99" s="142" t="s">
        <v>160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381">
        <f>ROUND(N100+N101+N102+N103+N104+N105,2)</f>
        <v>0</v>
      </c>
      <c r="O99" s="384"/>
      <c r="P99" s="384"/>
      <c r="Q99" s="384"/>
      <c r="R99" s="41"/>
      <c r="T99" s="151"/>
      <c r="U99" s="152" t="s">
        <v>45</v>
      </c>
    </row>
    <row r="100" spans="2:65" s="1" customFormat="1" ht="18" customHeight="1">
      <c r="B100" s="39"/>
      <c r="C100" s="40"/>
      <c r="D100" s="364" t="s">
        <v>161</v>
      </c>
      <c r="E100" s="365"/>
      <c r="F100" s="365"/>
      <c r="G100" s="365"/>
      <c r="H100" s="365"/>
      <c r="I100" s="40"/>
      <c r="J100" s="40"/>
      <c r="K100" s="40"/>
      <c r="L100" s="40"/>
      <c r="M100" s="40"/>
      <c r="N100" s="360">
        <f>ROUND(N89*T100,2)</f>
        <v>0</v>
      </c>
      <c r="O100" s="357"/>
      <c r="P100" s="357"/>
      <c r="Q100" s="357"/>
      <c r="R100" s="41"/>
      <c r="S100" s="153"/>
      <c r="T100" s="154"/>
      <c r="U100" s="155" t="s">
        <v>46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162</v>
      </c>
      <c r="AZ100" s="156"/>
      <c r="BA100" s="156"/>
      <c r="BB100" s="156"/>
      <c r="BC100" s="156"/>
      <c r="BD100" s="156"/>
      <c r="BE100" s="158">
        <f t="shared" ref="BE100:BE105" si="0">IF(U100="základní",N100,0)</f>
        <v>0</v>
      </c>
      <c r="BF100" s="158">
        <f t="shared" ref="BF100:BF105" si="1">IF(U100="snížená",N100,0)</f>
        <v>0</v>
      </c>
      <c r="BG100" s="158">
        <f t="shared" ref="BG100:BG105" si="2">IF(U100="zákl. přenesená",N100,0)</f>
        <v>0</v>
      </c>
      <c r="BH100" s="158">
        <f t="shared" ref="BH100:BH105" si="3">IF(U100="sníž. přenesená",N100,0)</f>
        <v>0</v>
      </c>
      <c r="BI100" s="158">
        <f t="shared" ref="BI100:BI105" si="4">IF(U100="nulová",N100,0)</f>
        <v>0</v>
      </c>
      <c r="BJ100" s="157" t="s">
        <v>25</v>
      </c>
      <c r="BK100" s="156"/>
      <c r="BL100" s="156"/>
      <c r="BM100" s="156"/>
    </row>
    <row r="101" spans="2:65" s="1" customFormat="1" ht="18" customHeight="1">
      <c r="B101" s="39"/>
      <c r="C101" s="40"/>
      <c r="D101" s="364" t="s">
        <v>163</v>
      </c>
      <c r="E101" s="365"/>
      <c r="F101" s="365"/>
      <c r="G101" s="365"/>
      <c r="H101" s="365"/>
      <c r="I101" s="40"/>
      <c r="J101" s="40"/>
      <c r="K101" s="40"/>
      <c r="L101" s="40"/>
      <c r="M101" s="40"/>
      <c r="N101" s="360">
        <f>ROUND(N89*T101,2)</f>
        <v>0</v>
      </c>
      <c r="O101" s="357"/>
      <c r="P101" s="357"/>
      <c r="Q101" s="357"/>
      <c r="R101" s="41"/>
      <c r="S101" s="153"/>
      <c r="T101" s="154"/>
      <c r="U101" s="155" t="s">
        <v>46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162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25</v>
      </c>
      <c r="BK101" s="156"/>
      <c r="BL101" s="156"/>
      <c r="BM101" s="156"/>
    </row>
    <row r="102" spans="2:65" s="1" customFormat="1" ht="18" customHeight="1">
      <c r="B102" s="39"/>
      <c r="C102" s="40"/>
      <c r="D102" s="364" t="s">
        <v>164</v>
      </c>
      <c r="E102" s="365"/>
      <c r="F102" s="365"/>
      <c r="G102" s="365"/>
      <c r="H102" s="365"/>
      <c r="I102" s="40"/>
      <c r="J102" s="40"/>
      <c r="K102" s="40"/>
      <c r="L102" s="40"/>
      <c r="M102" s="40"/>
      <c r="N102" s="360">
        <f>ROUND(N89*T102,2)</f>
        <v>0</v>
      </c>
      <c r="O102" s="357"/>
      <c r="P102" s="357"/>
      <c r="Q102" s="357"/>
      <c r="R102" s="41"/>
      <c r="S102" s="153"/>
      <c r="T102" s="154"/>
      <c r="U102" s="155" t="s">
        <v>46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162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25</v>
      </c>
      <c r="BK102" s="156"/>
      <c r="BL102" s="156"/>
      <c r="BM102" s="156"/>
    </row>
    <row r="103" spans="2:65" s="1" customFormat="1" ht="18" customHeight="1">
      <c r="B103" s="39"/>
      <c r="C103" s="40"/>
      <c r="D103" s="364" t="s">
        <v>165</v>
      </c>
      <c r="E103" s="365"/>
      <c r="F103" s="365"/>
      <c r="G103" s="365"/>
      <c r="H103" s="365"/>
      <c r="I103" s="40"/>
      <c r="J103" s="40"/>
      <c r="K103" s="40"/>
      <c r="L103" s="40"/>
      <c r="M103" s="40"/>
      <c r="N103" s="360">
        <f>ROUND(N89*T103,2)</f>
        <v>0</v>
      </c>
      <c r="O103" s="357"/>
      <c r="P103" s="357"/>
      <c r="Q103" s="357"/>
      <c r="R103" s="41"/>
      <c r="S103" s="153"/>
      <c r="T103" s="154"/>
      <c r="U103" s="155" t="s">
        <v>46</v>
      </c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7" t="s">
        <v>162</v>
      </c>
      <c r="AZ103" s="156"/>
      <c r="BA103" s="156"/>
      <c r="BB103" s="156"/>
      <c r="BC103" s="156"/>
      <c r="BD103" s="156"/>
      <c r="BE103" s="158">
        <f t="shared" si="0"/>
        <v>0</v>
      </c>
      <c r="BF103" s="158">
        <f t="shared" si="1"/>
        <v>0</v>
      </c>
      <c r="BG103" s="158">
        <f t="shared" si="2"/>
        <v>0</v>
      </c>
      <c r="BH103" s="158">
        <f t="shared" si="3"/>
        <v>0</v>
      </c>
      <c r="BI103" s="158">
        <f t="shared" si="4"/>
        <v>0</v>
      </c>
      <c r="BJ103" s="157" t="s">
        <v>25</v>
      </c>
      <c r="BK103" s="156"/>
      <c r="BL103" s="156"/>
      <c r="BM103" s="156"/>
    </row>
    <row r="104" spans="2:65" s="1" customFormat="1" ht="18" customHeight="1">
      <c r="B104" s="39"/>
      <c r="C104" s="40"/>
      <c r="D104" s="364" t="s">
        <v>166</v>
      </c>
      <c r="E104" s="365"/>
      <c r="F104" s="365"/>
      <c r="G104" s="365"/>
      <c r="H104" s="365"/>
      <c r="I104" s="40"/>
      <c r="J104" s="40"/>
      <c r="K104" s="40"/>
      <c r="L104" s="40"/>
      <c r="M104" s="40"/>
      <c r="N104" s="360">
        <f>ROUND(N89*T104,2)</f>
        <v>0</v>
      </c>
      <c r="O104" s="357"/>
      <c r="P104" s="357"/>
      <c r="Q104" s="357"/>
      <c r="R104" s="41"/>
      <c r="S104" s="153"/>
      <c r="T104" s="154"/>
      <c r="U104" s="155" t="s">
        <v>46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7" t="s">
        <v>162</v>
      </c>
      <c r="AZ104" s="156"/>
      <c r="BA104" s="156"/>
      <c r="BB104" s="156"/>
      <c r="BC104" s="156"/>
      <c r="BD104" s="156"/>
      <c r="BE104" s="158">
        <f t="shared" si="0"/>
        <v>0</v>
      </c>
      <c r="BF104" s="158">
        <f t="shared" si="1"/>
        <v>0</v>
      </c>
      <c r="BG104" s="158">
        <f t="shared" si="2"/>
        <v>0</v>
      </c>
      <c r="BH104" s="158">
        <f t="shared" si="3"/>
        <v>0</v>
      </c>
      <c r="BI104" s="158">
        <f t="shared" si="4"/>
        <v>0</v>
      </c>
      <c r="BJ104" s="157" t="s">
        <v>25</v>
      </c>
      <c r="BK104" s="156"/>
      <c r="BL104" s="156"/>
      <c r="BM104" s="156"/>
    </row>
    <row r="105" spans="2:65" s="1" customFormat="1" ht="18" customHeight="1">
      <c r="B105" s="39"/>
      <c r="C105" s="40"/>
      <c r="D105" s="118" t="s">
        <v>167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360">
        <f>ROUND(N89*T105,2)</f>
        <v>0</v>
      </c>
      <c r="O105" s="357"/>
      <c r="P105" s="357"/>
      <c r="Q105" s="357"/>
      <c r="R105" s="41"/>
      <c r="S105" s="153"/>
      <c r="T105" s="159"/>
      <c r="U105" s="160" t="s">
        <v>46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7" t="s">
        <v>168</v>
      </c>
      <c r="AZ105" s="156"/>
      <c r="BA105" s="156"/>
      <c r="BB105" s="156"/>
      <c r="BC105" s="156"/>
      <c r="BD105" s="156"/>
      <c r="BE105" s="158">
        <f t="shared" si="0"/>
        <v>0</v>
      </c>
      <c r="BF105" s="158">
        <f t="shared" si="1"/>
        <v>0</v>
      </c>
      <c r="BG105" s="158">
        <f t="shared" si="2"/>
        <v>0</v>
      </c>
      <c r="BH105" s="158">
        <f t="shared" si="3"/>
        <v>0</v>
      </c>
      <c r="BI105" s="158">
        <f t="shared" si="4"/>
        <v>0</v>
      </c>
      <c r="BJ105" s="157" t="s">
        <v>25</v>
      </c>
      <c r="BK105" s="156"/>
      <c r="BL105" s="156"/>
      <c r="BM105" s="156"/>
    </row>
    <row r="106" spans="2:65" s="1" customForma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1"/>
      <c r="T106" s="140"/>
      <c r="U106" s="140"/>
    </row>
    <row r="107" spans="2:65" s="1" customFormat="1" ht="29.25" customHeight="1">
      <c r="B107" s="39"/>
      <c r="C107" s="127" t="s">
        <v>126</v>
      </c>
      <c r="D107" s="128"/>
      <c r="E107" s="128"/>
      <c r="F107" s="128"/>
      <c r="G107" s="128"/>
      <c r="H107" s="128"/>
      <c r="I107" s="128"/>
      <c r="J107" s="128"/>
      <c r="K107" s="128"/>
      <c r="L107" s="361">
        <f>ROUND(SUM(N89+N99),2)</f>
        <v>0</v>
      </c>
      <c r="M107" s="361"/>
      <c r="N107" s="361"/>
      <c r="O107" s="361"/>
      <c r="P107" s="361"/>
      <c r="Q107" s="361"/>
      <c r="R107" s="41"/>
      <c r="T107" s="140"/>
      <c r="U107" s="140"/>
    </row>
    <row r="108" spans="2:65" s="1" customFormat="1" ht="6.95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  <c r="T108" s="140"/>
      <c r="U108" s="140"/>
    </row>
    <row r="112" spans="2:65" s="1" customFormat="1" ht="6.95" customHeight="1"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2:65" s="1" customFormat="1" ht="36.950000000000003" customHeight="1">
      <c r="B113" s="39"/>
      <c r="C113" s="320" t="s">
        <v>169</v>
      </c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30" customHeight="1">
      <c r="B115" s="39"/>
      <c r="C115" s="34" t="s">
        <v>19</v>
      </c>
      <c r="D115" s="40"/>
      <c r="E115" s="40"/>
      <c r="F115" s="368" t="str">
        <f>F6</f>
        <v>Členění - OÚ Dětřichov s výměnou výplní otvorů</v>
      </c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40"/>
      <c r="R115" s="41"/>
    </row>
    <row r="116" spans="2:65" ht="30" customHeight="1">
      <c r="B116" s="26"/>
      <c r="C116" s="34" t="s">
        <v>133</v>
      </c>
      <c r="D116" s="30"/>
      <c r="E116" s="30"/>
      <c r="F116" s="368" t="s">
        <v>134</v>
      </c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0"/>
      <c r="R116" s="27"/>
    </row>
    <row r="117" spans="2:65" s="1" customFormat="1" ht="36.950000000000003" customHeight="1">
      <c r="B117" s="39"/>
      <c r="C117" s="73" t="s">
        <v>135</v>
      </c>
      <c r="D117" s="40"/>
      <c r="E117" s="40"/>
      <c r="F117" s="340" t="str">
        <f>F8</f>
        <v>005a - Střecha S 1 objektu OÚ Dětřichov bez kanalizace s úpravou ploch</v>
      </c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40"/>
      <c r="R117" s="41"/>
    </row>
    <row r="118" spans="2:65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1" customFormat="1" ht="18" customHeight="1">
      <c r="B119" s="39"/>
      <c r="C119" s="34" t="s">
        <v>26</v>
      </c>
      <c r="D119" s="40"/>
      <c r="E119" s="40"/>
      <c r="F119" s="32" t="str">
        <f>F10</f>
        <v>Dětřichov, 464 01  Frýdlant</v>
      </c>
      <c r="G119" s="40"/>
      <c r="H119" s="40"/>
      <c r="I119" s="40"/>
      <c r="J119" s="40"/>
      <c r="K119" s="34" t="s">
        <v>28</v>
      </c>
      <c r="L119" s="40"/>
      <c r="M119" s="372" t="str">
        <f>IF(O10="","",O10)</f>
        <v>31. 1. 2017</v>
      </c>
      <c r="N119" s="372"/>
      <c r="O119" s="372"/>
      <c r="P119" s="372"/>
      <c r="Q119" s="40"/>
      <c r="R119" s="41"/>
    </row>
    <row r="120" spans="2:65" s="1" customFormat="1" ht="6.9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1" customFormat="1" ht="15">
      <c r="B121" s="39"/>
      <c r="C121" s="34" t="s">
        <v>30</v>
      </c>
      <c r="D121" s="40"/>
      <c r="E121" s="40"/>
      <c r="F121" s="32" t="str">
        <f>E13</f>
        <v>Obec Dětřichov</v>
      </c>
      <c r="G121" s="40"/>
      <c r="H121" s="40"/>
      <c r="I121" s="40"/>
      <c r="J121" s="40"/>
      <c r="K121" s="34" t="s">
        <v>36</v>
      </c>
      <c r="L121" s="40"/>
      <c r="M121" s="324" t="str">
        <f>E19</f>
        <v>Ing. Lubomír Mužák</v>
      </c>
      <c r="N121" s="324"/>
      <c r="O121" s="324"/>
      <c r="P121" s="324"/>
      <c r="Q121" s="324"/>
      <c r="R121" s="41"/>
    </row>
    <row r="122" spans="2:65" s="1" customFormat="1" ht="14.45" customHeight="1">
      <c r="B122" s="39"/>
      <c r="C122" s="34" t="s">
        <v>34</v>
      </c>
      <c r="D122" s="40"/>
      <c r="E122" s="40"/>
      <c r="F122" s="32" t="str">
        <f>IF(E16="","",E16)</f>
        <v>Vyplň údaj</v>
      </c>
      <c r="G122" s="40"/>
      <c r="H122" s="40"/>
      <c r="I122" s="40"/>
      <c r="J122" s="40"/>
      <c r="K122" s="34" t="s">
        <v>39</v>
      </c>
      <c r="L122" s="40"/>
      <c r="M122" s="324" t="str">
        <f>E22</f>
        <v xml:space="preserve"> </v>
      </c>
      <c r="N122" s="324"/>
      <c r="O122" s="324"/>
      <c r="P122" s="324"/>
      <c r="Q122" s="324"/>
      <c r="R122" s="41"/>
    </row>
    <row r="123" spans="2:65" s="1" customFormat="1" ht="10.3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5" s="9" customFormat="1" ht="29.25" customHeight="1">
      <c r="B124" s="161"/>
      <c r="C124" s="162" t="s">
        <v>170</v>
      </c>
      <c r="D124" s="163" t="s">
        <v>171</v>
      </c>
      <c r="E124" s="163" t="s">
        <v>63</v>
      </c>
      <c r="F124" s="385" t="s">
        <v>172</v>
      </c>
      <c r="G124" s="385"/>
      <c r="H124" s="385"/>
      <c r="I124" s="385"/>
      <c r="J124" s="163" t="s">
        <v>142</v>
      </c>
      <c r="K124" s="163" t="s">
        <v>173</v>
      </c>
      <c r="L124" s="386" t="s">
        <v>174</v>
      </c>
      <c r="M124" s="386"/>
      <c r="N124" s="385" t="s">
        <v>145</v>
      </c>
      <c r="O124" s="385"/>
      <c r="P124" s="385"/>
      <c r="Q124" s="387"/>
      <c r="R124" s="164"/>
      <c r="T124" s="84" t="s">
        <v>175</v>
      </c>
      <c r="U124" s="85" t="s">
        <v>45</v>
      </c>
      <c r="V124" s="85" t="s">
        <v>176</v>
      </c>
      <c r="W124" s="85" t="s">
        <v>177</v>
      </c>
      <c r="X124" s="85" t="s">
        <v>178</v>
      </c>
      <c r="Y124" s="85" t="s">
        <v>179</v>
      </c>
      <c r="Z124" s="85" t="s">
        <v>180</v>
      </c>
      <c r="AA124" s="86" t="s">
        <v>181</v>
      </c>
    </row>
    <row r="125" spans="2:65" s="1" customFormat="1" ht="29.25" customHeight="1">
      <c r="B125" s="39"/>
      <c r="C125" s="88" t="s">
        <v>137</v>
      </c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94">
        <f>BK125</f>
        <v>0</v>
      </c>
      <c r="O125" s="395"/>
      <c r="P125" s="395"/>
      <c r="Q125" s="395"/>
      <c r="R125" s="41"/>
      <c r="T125" s="87"/>
      <c r="U125" s="55"/>
      <c r="V125" s="55"/>
      <c r="W125" s="165">
        <f>W126+W132+W176+W180</f>
        <v>0</v>
      </c>
      <c r="X125" s="55"/>
      <c r="Y125" s="165">
        <f>Y126+Y132+Y176+Y180</f>
        <v>2.7740141399999998</v>
      </c>
      <c r="Z125" s="55"/>
      <c r="AA125" s="166">
        <f>AA126+AA132+AA176+AA180</f>
        <v>0.39801999999999998</v>
      </c>
      <c r="AT125" s="22" t="s">
        <v>80</v>
      </c>
      <c r="AU125" s="22" t="s">
        <v>147</v>
      </c>
      <c r="BK125" s="167">
        <f>BK126+BK132+BK176+BK180</f>
        <v>0</v>
      </c>
    </row>
    <row r="126" spans="2:65" s="10" customFormat="1" ht="37.35" customHeight="1">
      <c r="B126" s="168"/>
      <c r="C126" s="169"/>
      <c r="D126" s="170" t="s">
        <v>148</v>
      </c>
      <c r="E126" s="170"/>
      <c r="F126" s="170"/>
      <c r="G126" s="170"/>
      <c r="H126" s="170"/>
      <c r="I126" s="170"/>
      <c r="J126" s="170"/>
      <c r="K126" s="170"/>
      <c r="L126" s="170"/>
      <c r="M126" s="170"/>
      <c r="N126" s="396">
        <f>BK126</f>
        <v>0</v>
      </c>
      <c r="O126" s="382"/>
      <c r="P126" s="382"/>
      <c r="Q126" s="382"/>
      <c r="R126" s="171"/>
      <c r="T126" s="172"/>
      <c r="U126" s="169"/>
      <c r="V126" s="169"/>
      <c r="W126" s="173">
        <f>W127</f>
        <v>0</v>
      </c>
      <c r="X126" s="169"/>
      <c r="Y126" s="173">
        <f>Y127</f>
        <v>0</v>
      </c>
      <c r="Z126" s="169"/>
      <c r="AA126" s="174">
        <f>AA127</f>
        <v>0</v>
      </c>
      <c r="AR126" s="175" t="s">
        <v>25</v>
      </c>
      <c r="AT126" s="176" t="s">
        <v>80</v>
      </c>
      <c r="AU126" s="176" t="s">
        <v>81</v>
      </c>
      <c r="AY126" s="175" t="s">
        <v>182</v>
      </c>
      <c r="BK126" s="177">
        <f>BK127</f>
        <v>0</v>
      </c>
    </row>
    <row r="127" spans="2:65" s="10" customFormat="1" ht="19.899999999999999" customHeight="1">
      <c r="B127" s="168"/>
      <c r="C127" s="169"/>
      <c r="D127" s="178" t="s">
        <v>152</v>
      </c>
      <c r="E127" s="178"/>
      <c r="F127" s="178"/>
      <c r="G127" s="178"/>
      <c r="H127" s="178"/>
      <c r="I127" s="178"/>
      <c r="J127" s="178"/>
      <c r="K127" s="178"/>
      <c r="L127" s="178"/>
      <c r="M127" s="178"/>
      <c r="N127" s="397">
        <f>BK127</f>
        <v>0</v>
      </c>
      <c r="O127" s="398"/>
      <c r="P127" s="398"/>
      <c r="Q127" s="398"/>
      <c r="R127" s="171"/>
      <c r="T127" s="172"/>
      <c r="U127" s="169"/>
      <c r="V127" s="169"/>
      <c r="W127" s="173">
        <f>SUM(W128:W131)</f>
        <v>0</v>
      </c>
      <c r="X127" s="169"/>
      <c r="Y127" s="173">
        <f>SUM(Y128:Y131)</f>
        <v>0</v>
      </c>
      <c r="Z127" s="169"/>
      <c r="AA127" s="174">
        <f>SUM(AA128:AA131)</f>
        <v>0</v>
      </c>
      <c r="AR127" s="175" t="s">
        <v>25</v>
      </c>
      <c r="AT127" s="176" t="s">
        <v>80</v>
      </c>
      <c r="AU127" s="176" t="s">
        <v>25</v>
      </c>
      <c r="AY127" s="175" t="s">
        <v>182</v>
      </c>
      <c r="BK127" s="177">
        <f>SUM(BK128:BK131)</f>
        <v>0</v>
      </c>
    </row>
    <row r="128" spans="2:65" s="1" customFormat="1" ht="44.25" customHeight="1">
      <c r="B128" s="39"/>
      <c r="C128" s="179" t="s">
        <v>25</v>
      </c>
      <c r="D128" s="179" t="s">
        <v>183</v>
      </c>
      <c r="E128" s="180" t="s">
        <v>252</v>
      </c>
      <c r="F128" s="388" t="s">
        <v>253</v>
      </c>
      <c r="G128" s="388"/>
      <c r="H128" s="388"/>
      <c r="I128" s="388"/>
      <c r="J128" s="181" t="s">
        <v>254</v>
      </c>
      <c r="K128" s="182">
        <v>0.39800000000000002</v>
      </c>
      <c r="L128" s="389">
        <v>0</v>
      </c>
      <c r="M128" s="390"/>
      <c r="N128" s="391">
        <f>ROUND(L128*K128,2)</f>
        <v>0</v>
      </c>
      <c r="O128" s="391"/>
      <c r="P128" s="391"/>
      <c r="Q128" s="391"/>
      <c r="R128" s="41"/>
      <c r="T128" s="183" t="s">
        <v>23</v>
      </c>
      <c r="U128" s="48" t="s">
        <v>46</v>
      </c>
      <c r="V128" s="40"/>
      <c r="W128" s="184">
        <f>V128*K128</f>
        <v>0</v>
      </c>
      <c r="X128" s="184">
        <v>0</v>
      </c>
      <c r="Y128" s="184">
        <f>X128*K128</f>
        <v>0</v>
      </c>
      <c r="Z128" s="184">
        <v>0</v>
      </c>
      <c r="AA128" s="185">
        <f>Z128*K128</f>
        <v>0</v>
      </c>
      <c r="AR128" s="22" t="s">
        <v>187</v>
      </c>
      <c r="AT128" s="22" t="s">
        <v>183</v>
      </c>
      <c r="AU128" s="22" t="s">
        <v>92</v>
      </c>
      <c r="AY128" s="22" t="s">
        <v>182</v>
      </c>
      <c r="BE128" s="122">
        <f>IF(U128="základní",N128,0)</f>
        <v>0</v>
      </c>
      <c r="BF128" s="122">
        <f>IF(U128="snížená",N128,0)</f>
        <v>0</v>
      </c>
      <c r="BG128" s="122">
        <f>IF(U128="zákl. přenesená",N128,0)</f>
        <v>0</v>
      </c>
      <c r="BH128" s="122">
        <f>IF(U128="sníž. přenesená",N128,0)</f>
        <v>0</v>
      </c>
      <c r="BI128" s="122">
        <f>IF(U128="nulová",N128,0)</f>
        <v>0</v>
      </c>
      <c r="BJ128" s="22" t="s">
        <v>25</v>
      </c>
      <c r="BK128" s="122">
        <f>ROUND(L128*K128,2)</f>
        <v>0</v>
      </c>
      <c r="BL128" s="22" t="s">
        <v>187</v>
      </c>
      <c r="BM128" s="22" t="s">
        <v>255</v>
      </c>
    </row>
    <row r="129" spans="2:65" s="1" customFormat="1" ht="31.5" customHeight="1">
      <c r="B129" s="39"/>
      <c r="C129" s="179" t="s">
        <v>92</v>
      </c>
      <c r="D129" s="179" t="s">
        <v>183</v>
      </c>
      <c r="E129" s="180" t="s">
        <v>257</v>
      </c>
      <c r="F129" s="388" t="s">
        <v>258</v>
      </c>
      <c r="G129" s="388"/>
      <c r="H129" s="388"/>
      <c r="I129" s="388"/>
      <c r="J129" s="181" t="s">
        <v>254</v>
      </c>
      <c r="K129" s="182">
        <v>0.39800000000000002</v>
      </c>
      <c r="L129" s="389">
        <v>0</v>
      </c>
      <c r="M129" s="390"/>
      <c r="N129" s="391">
        <f>ROUND(L129*K129,2)</f>
        <v>0</v>
      </c>
      <c r="O129" s="391"/>
      <c r="P129" s="391"/>
      <c r="Q129" s="391"/>
      <c r="R129" s="41"/>
      <c r="T129" s="183" t="s">
        <v>23</v>
      </c>
      <c r="U129" s="48" t="s">
        <v>46</v>
      </c>
      <c r="V129" s="40"/>
      <c r="W129" s="184">
        <f>V129*K129</f>
        <v>0</v>
      </c>
      <c r="X129" s="184">
        <v>0</v>
      </c>
      <c r="Y129" s="184">
        <f>X129*K129</f>
        <v>0</v>
      </c>
      <c r="Z129" s="184">
        <v>0</v>
      </c>
      <c r="AA129" s="185">
        <f>Z129*K129</f>
        <v>0</v>
      </c>
      <c r="AR129" s="22" t="s">
        <v>187</v>
      </c>
      <c r="AT129" s="22" t="s">
        <v>183</v>
      </c>
      <c r="AU129" s="22" t="s">
        <v>92</v>
      </c>
      <c r="AY129" s="22" t="s">
        <v>182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25</v>
      </c>
      <c r="BK129" s="122">
        <f>ROUND(L129*K129,2)</f>
        <v>0</v>
      </c>
      <c r="BL129" s="22" t="s">
        <v>187</v>
      </c>
      <c r="BM129" s="22" t="s">
        <v>259</v>
      </c>
    </row>
    <row r="130" spans="2:65" s="1" customFormat="1" ht="31.5" customHeight="1">
      <c r="B130" s="39"/>
      <c r="C130" s="179" t="s">
        <v>200</v>
      </c>
      <c r="D130" s="179" t="s">
        <v>183</v>
      </c>
      <c r="E130" s="180" t="s">
        <v>261</v>
      </c>
      <c r="F130" s="388" t="s">
        <v>262</v>
      </c>
      <c r="G130" s="388"/>
      <c r="H130" s="388"/>
      <c r="I130" s="388"/>
      <c r="J130" s="181" t="s">
        <v>254</v>
      </c>
      <c r="K130" s="182">
        <v>7.5620000000000003</v>
      </c>
      <c r="L130" s="389">
        <v>0</v>
      </c>
      <c r="M130" s="390"/>
      <c r="N130" s="391">
        <f>ROUND(L130*K130,2)</f>
        <v>0</v>
      </c>
      <c r="O130" s="391"/>
      <c r="P130" s="391"/>
      <c r="Q130" s="391"/>
      <c r="R130" s="41"/>
      <c r="T130" s="183" t="s">
        <v>23</v>
      </c>
      <c r="U130" s="48" t="s">
        <v>46</v>
      </c>
      <c r="V130" s="40"/>
      <c r="W130" s="184">
        <f>V130*K130</f>
        <v>0</v>
      </c>
      <c r="X130" s="184">
        <v>0</v>
      </c>
      <c r="Y130" s="184">
        <f>X130*K130</f>
        <v>0</v>
      </c>
      <c r="Z130" s="184">
        <v>0</v>
      </c>
      <c r="AA130" s="185">
        <f>Z130*K130</f>
        <v>0</v>
      </c>
      <c r="AR130" s="22" t="s">
        <v>187</v>
      </c>
      <c r="AT130" s="22" t="s">
        <v>183</v>
      </c>
      <c r="AU130" s="22" t="s">
        <v>92</v>
      </c>
      <c r="AY130" s="22" t="s">
        <v>182</v>
      </c>
      <c r="BE130" s="122">
        <f>IF(U130="základní",N130,0)</f>
        <v>0</v>
      </c>
      <c r="BF130" s="122">
        <f>IF(U130="snížená",N130,0)</f>
        <v>0</v>
      </c>
      <c r="BG130" s="122">
        <f>IF(U130="zákl. přenesená",N130,0)</f>
        <v>0</v>
      </c>
      <c r="BH130" s="122">
        <f>IF(U130="sníž. přenesená",N130,0)</f>
        <v>0</v>
      </c>
      <c r="BI130" s="122">
        <f>IF(U130="nulová",N130,0)</f>
        <v>0</v>
      </c>
      <c r="BJ130" s="22" t="s">
        <v>25</v>
      </c>
      <c r="BK130" s="122">
        <f>ROUND(L130*K130,2)</f>
        <v>0</v>
      </c>
      <c r="BL130" s="22" t="s">
        <v>187</v>
      </c>
      <c r="BM130" s="22" t="s">
        <v>263</v>
      </c>
    </row>
    <row r="131" spans="2:65" s="1" customFormat="1" ht="44.25" customHeight="1">
      <c r="B131" s="39"/>
      <c r="C131" s="179" t="s">
        <v>187</v>
      </c>
      <c r="D131" s="179" t="s">
        <v>183</v>
      </c>
      <c r="E131" s="180" t="s">
        <v>269</v>
      </c>
      <c r="F131" s="388" t="s">
        <v>270</v>
      </c>
      <c r="G131" s="388"/>
      <c r="H131" s="388"/>
      <c r="I131" s="388"/>
      <c r="J131" s="181" t="s">
        <v>254</v>
      </c>
      <c r="K131" s="182">
        <v>0.04</v>
      </c>
      <c r="L131" s="389">
        <v>0</v>
      </c>
      <c r="M131" s="390"/>
      <c r="N131" s="391">
        <f>ROUND(L131*K131,2)</f>
        <v>0</v>
      </c>
      <c r="O131" s="391"/>
      <c r="P131" s="391"/>
      <c r="Q131" s="391"/>
      <c r="R131" s="41"/>
      <c r="T131" s="183" t="s">
        <v>23</v>
      </c>
      <c r="U131" s="48" t="s">
        <v>46</v>
      </c>
      <c r="V131" s="40"/>
      <c r="W131" s="184">
        <f>V131*K131</f>
        <v>0</v>
      </c>
      <c r="X131" s="184">
        <v>0</v>
      </c>
      <c r="Y131" s="184">
        <f>X131*K131</f>
        <v>0</v>
      </c>
      <c r="Z131" s="184">
        <v>0</v>
      </c>
      <c r="AA131" s="185">
        <f>Z131*K131</f>
        <v>0</v>
      </c>
      <c r="AR131" s="22" t="s">
        <v>187</v>
      </c>
      <c r="AT131" s="22" t="s">
        <v>183</v>
      </c>
      <c r="AU131" s="22" t="s">
        <v>92</v>
      </c>
      <c r="AY131" s="22" t="s">
        <v>182</v>
      </c>
      <c r="BE131" s="122">
        <f>IF(U131="základní",N131,0)</f>
        <v>0</v>
      </c>
      <c r="BF131" s="122">
        <f>IF(U131="snížená",N131,0)</f>
        <v>0</v>
      </c>
      <c r="BG131" s="122">
        <f>IF(U131="zákl. přenesená",N131,0)</f>
        <v>0</v>
      </c>
      <c r="BH131" s="122">
        <f>IF(U131="sníž. přenesená",N131,0)</f>
        <v>0</v>
      </c>
      <c r="BI131" s="122">
        <f>IF(U131="nulová",N131,0)</f>
        <v>0</v>
      </c>
      <c r="BJ131" s="22" t="s">
        <v>25</v>
      </c>
      <c r="BK131" s="122">
        <f>ROUND(L131*K131,2)</f>
        <v>0</v>
      </c>
      <c r="BL131" s="22" t="s">
        <v>187</v>
      </c>
      <c r="BM131" s="22" t="s">
        <v>271</v>
      </c>
    </row>
    <row r="132" spans="2:65" s="10" customFormat="1" ht="37.35" customHeight="1">
      <c r="B132" s="168"/>
      <c r="C132" s="169"/>
      <c r="D132" s="170" t="s">
        <v>154</v>
      </c>
      <c r="E132" s="170"/>
      <c r="F132" s="170"/>
      <c r="G132" s="170"/>
      <c r="H132" s="170"/>
      <c r="I132" s="170"/>
      <c r="J132" s="170"/>
      <c r="K132" s="170"/>
      <c r="L132" s="170"/>
      <c r="M132" s="170"/>
      <c r="N132" s="413">
        <f>BK132</f>
        <v>0</v>
      </c>
      <c r="O132" s="414"/>
      <c r="P132" s="414"/>
      <c r="Q132" s="414"/>
      <c r="R132" s="171"/>
      <c r="T132" s="172"/>
      <c r="U132" s="169"/>
      <c r="V132" s="169"/>
      <c r="W132" s="173">
        <f>W133+W150+W156+W173</f>
        <v>0</v>
      </c>
      <c r="X132" s="169"/>
      <c r="Y132" s="173">
        <f>Y133+Y150+Y156+Y173</f>
        <v>2.7740141399999998</v>
      </c>
      <c r="Z132" s="169"/>
      <c r="AA132" s="174">
        <f>AA133+AA150+AA156+AA173</f>
        <v>0.39801999999999998</v>
      </c>
      <c r="AR132" s="175" t="s">
        <v>92</v>
      </c>
      <c r="AT132" s="176" t="s">
        <v>80</v>
      </c>
      <c r="AU132" s="176" t="s">
        <v>81</v>
      </c>
      <c r="AY132" s="175" t="s">
        <v>182</v>
      </c>
      <c r="BK132" s="177">
        <f>BK133+BK150+BK156+BK173</f>
        <v>0</v>
      </c>
    </row>
    <row r="133" spans="2:65" s="10" customFormat="1" ht="19.899999999999999" customHeight="1">
      <c r="B133" s="168"/>
      <c r="C133" s="169"/>
      <c r="D133" s="178" t="s">
        <v>374</v>
      </c>
      <c r="E133" s="178"/>
      <c r="F133" s="178"/>
      <c r="G133" s="178"/>
      <c r="H133" s="178"/>
      <c r="I133" s="178"/>
      <c r="J133" s="178"/>
      <c r="K133" s="178"/>
      <c r="L133" s="178"/>
      <c r="M133" s="178"/>
      <c r="N133" s="397">
        <f>BK133</f>
        <v>0</v>
      </c>
      <c r="O133" s="398"/>
      <c r="P133" s="398"/>
      <c r="Q133" s="398"/>
      <c r="R133" s="171"/>
      <c r="T133" s="172"/>
      <c r="U133" s="169"/>
      <c r="V133" s="169"/>
      <c r="W133" s="173">
        <f>SUM(W134:W149)</f>
        <v>0</v>
      </c>
      <c r="X133" s="169"/>
      <c r="Y133" s="173">
        <f>SUM(Y134:Y149)</f>
        <v>1.5375591399999999</v>
      </c>
      <c r="Z133" s="169"/>
      <c r="AA133" s="174">
        <f>SUM(AA134:AA149)</f>
        <v>0</v>
      </c>
      <c r="AR133" s="175" t="s">
        <v>92</v>
      </c>
      <c r="AT133" s="176" t="s">
        <v>80</v>
      </c>
      <c r="AU133" s="176" t="s">
        <v>25</v>
      </c>
      <c r="AY133" s="175" t="s">
        <v>182</v>
      </c>
      <c r="BK133" s="177">
        <f>SUM(BK134:BK149)</f>
        <v>0</v>
      </c>
    </row>
    <row r="134" spans="2:65" s="1" customFormat="1" ht="31.5" customHeight="1">
      <c r="B134" s="39"/>
      <c r="C134" s="179" t="s">
        <v>221</v>
      </c>
      <c r="D134" s="179" t="s">
        <v>183</v>
      </c>
      <c r="E134" s="180" t="s">
        <v>1012</v>
      </c>
      <c r="F134" s="388" t="s">
        <v>1013</v>
      </c>
      <c r="G134" s="388"/>
      <c r="H134" s="388"/>
      <c r="I134" s="388"/>
      <c r="J134" s="181" t="s">
        <v>186</v>
      </c>
      <c r="K134" s="182">
        <v>121.76</v>
      </c>
      <c r="L134" s="389">
        <v>0</v>
      </c>
      <c r="M134" s="390"/>
      <c r="N134" s="391">
        <f>ROUND(L134*K134,2)</f>
        <v>0</v>
      </c>
      <c r="O134" s="391"/>
      <c r="P134" s="391"/>
      <c r="Q134" s="391"/>
      <c r="R134" s="41"/>
      <c r="T134" s="183" t="s">
        <v>23</v>
      </c>
      <c r="U134" s="48" t="s">
        <v>46</v>
      </c>
      <c r="V134" s="40"/>
      <c r="W134" s="184">
        <f>V134*K134</f>
        <v>0</v>
      </c>
      <c r="X134" s="184">
        <v>0</v>
      </c>
      <c r="Y134" s="184">
        <f>X134*K134</f>
        <v>0</v>
      </c>
      <c r="Z134" s="184">
        <v>0</v>
      </c>
      <c r="AA134" s="185">
        <f>Z134*K134</f>
        <v>0</v>
      </c>
      <c r="AR134" s="22" t="s">
        <v>275</v>
      </c>
      <c r="AT134" s="22" t="s">
        <v>183</v>
      </c>
      <c r="AU134" s="22" t="s">
        <v>92</v>
      </c>
      <c r="AY134" s="22" t="s">
        <v>182</v>
      </c>
      <c r="BE134" s="122">
        <f>IF(U134="základní",N134,0)</f>
        <v>0</v>
      </c>
      <c r="BF134" s="122">
        <f>IF(U134="snížená",N134,0)</f>
        <v>0</v>
      </c>
      <c r="BG134" s="122">
        <f>IF(U134="zákl. přenesená",N134,0)</f>
        <v>0</v>
      </c>
      <c r="BH134" s="122">
        <f>IF(U134="sníž. přenesená",N134,0)</f>
        <v>0</v>
      </c>
      <c r="BI134" s="122">
        <f>IF(U134="nulová",N134,0)</f>
        <v>0</v>
      </c>
      <c r="BJ134" s="22" t="s">
        <v>25</v>
      </c>
      <c r="BK134" s="122">
        <f>ROUND(L134*K134,2)</f>
        <v>0</v>
      </c>
      <c r="BL134" s="22" t="s">
        <v>275</v>
      </c>
      <c r="BM134" s="22" t="s">
        <v>1014</v>
      </c>
    </row>
    <row r="135" spans="2:65" s="11" customFormat="1" ht="22.5" customHeight="1">
      <c r="B135" s="186"/>
      <c r="C135" s="187"/>
      <c r="D135" s="187"/>
      <c r="E135" s="188" t="s">
        <v>23</v>
      </c>
      <c r="F135" s="392" t="s">
        <v>1015</v>
      </c>
      <c r="G135" s="393"/>
      <c r="H135" s="393"/>
      <c r="I135" s="393"/>
      <c r="J135" s="187"/>
      <c r="K135" s="189" t="s">
        <v>23</v>
      </c>
      <c r="L135" s="187"/>
      <c r="M135" s="187"/>
      <c r="N135" s="187"/>
      <c r="O135" s="187"/>
      <c r="P135" s="187"/>
      <c r="Q135" s="187"/>
      <c r="R135" s="190"/>
      <c r="T135" s="191"/>
      <c r="U135" s="187"/>
      <c r="V135" s="187"/>
      <c r="W135" s="187"/>
      <c r="X135" s="187"/>
      <c r="Y135" s="187"/>
      <c r="Z135" s="187"/>
      <c r="AA135" s="192"/>
      <c r="AT135" s="193" t="s">
        <v>190</v>
      </c>
      <c r="AU135" s="193" t="s">
        <v>92</v>
      </c>
      <c r="AV135" s="11" t="s">
        <v>25</v>
      </c>
      <c r="AW135" s="11" t="s">
        <v>38</v>
      </c>
      <c r="AX135" s="11" t="s">
        <v>81</v>
      </c>
      <c r="AY135" s="193" t="s">
        <v>182</v>
      </c>
    </row>
    <row r="136" spans="2:65" s="12" customFormat="1" ht="22.5" customHeight="1">
      <c r="B136" s="194"/>
      <c r="C136" s="195"/>
      <c r="D136" s="195"/>
      <c r="E136" s="196" t="s">
        <v>23</v>
      </c>
      <c r="F136" s="399" t="s">
        <v>1016</v>
      </c>
      <c r="G136" s="400"/>
      <c r="H136" s="400"/>
      <c r="I136" s="400"/>
      <c r="J136" s="195"/>
      <c r="K136" s="197">
        <v>121.76</v>
      </c>
      <c r="L136" s="195"/>
      <c r="M136" s="195"/>
      <c r="N136" s="195"/>
      <c r="O136" s="195"/>
      <c r="P136" s="195"/>
      <c r="Q136" s="195"/>
      <c r="R136" s="198"/>
      <c r="T136" s="199"/>
      <c r="U136" s="195"/>
      <c r="V136" s="195"/>
      <c r="W136" s="195"/>
      <c r="X136" s="195"/>
      <c r="Y136" s="195"/>
      <c r="Z136" s="195"/>
      <c r="AA136" s="200"/>
      <c r="AT136" s="201" t="s">
        <v>190</v>
      </c>
      <c r="AU136" s="201" t="s">
        <v>92</v>
      </c>
      <c r="AV136" s="12" t="s">
        <v>92</v>
      </c>
      <c r="AW136" s="12" t="s">
        <v>38</v>
      </c>
      <c r="AX136" s="12" t="s">
        <v>25</v>
      </c>
      <c r="AY136" s="201" t="s">
        <v>182</v>
      </c>
    </row>
    <row r="137" spans="2:65" s="1" customFormat="1" ht="31.5" customHeight="1">
      <c r="B137" s="39"/>
      <c r="C137" s="179" t="s">
        <v>225</v>
      </c>
      <c r="D137" s="179" t="s">
        <v>183</v>
      </c>
      <c r="E137" s="180" t="s">
        <v>1017</v>
      </c>
      <c r="F137" s="388" t="s">
        <v>1018</v>
      </c>
      <c r="G137" s="388"/>
      <c r="H137" s="388"/>
      <c r="I137" s="388"/>
      <c r="J137" s="181" t="s">
        <v>186</v>
      </c>
      <c r="K137" s="182">
        <v>121.76</v>
      </c>
      <c r="L137" s="389">
        <v>0</v>
      </c>
      <c r="M137" s="390"/>
      <c r="N137" s="391">
        <f>ROUND(L137*K137,2)</f>
        <v>0</v>
      </c>
      <c r="O137" s="391"/>
      <c r="P137" s="391"/>
      <c r="Q137" s="391"/>
      <c r="R137" s="41"/>
      <c r="T137" s="183" t="s">
        <v>23</v>
      </c>
      <c r="U137" s="48" t="s">
        <v>46</v>
      </c>
      <c r="V137" s="40"/>
      <c r="W137" s="184">
        <f>V137*K137</f>
        <v>0</v>
      </c>
      <c r="X137" s="184">
        <v>0</v>
      </c>
      <c r="Y137" s="184">
        <f>X137*K137</f>
        <v>0</v>
      </c>
      <c r="Z137" s="184">
        <v>0</v>
      </c>
      <c r="AA137" s="185">
        <f>Z137*K137</f>
        <v>0</v>
      </c>
      <c r="AR137" s="22" t="s">
        <v>275</v>
      </c>
      <c r="AT137" s="22" t="s">
        <v>183</v>
      </c>
      <c r="AU137" s="22" t="s">
        <v>92</v>
      </c>
      <c r="AY137" s="22" t="s">
        <v>182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25</v>
      </c>
      <c r="BK137" s="122">
        <f>ROUND(L137*K137,2)</f>
        <v>0</v>
      </c>
      <c r="BL137" s="22" t="s">
        <v>275</v>
      </c>
      <c r="BM137" s="22" t="s">
        <v>1019</v>
      </c>
    </row>
    <row r="138" spans="2:65" s="11" customFormat="1" ht="22.5" customHeight="1">
      <c r="B138" s="186"/>
      <c r="C138" s="187"/>
      <c r="D138" s="187"/>
      <c r="E138" s="188" t="s">
        <v>23</v>
      </c>
      <c r="F138" s="392" t="s">
        <v>1020</v>
      </c>
      <c r="G138" s="393"/>
      <c r="H138" s="393"/>
      <c r="I138" s="393"/>
      <c r="J138" s="187"/>
      <c r="K138" s="189" t="s">
        <v>23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190</v>
      </c>
      <c r="AU138" s="193" t="s">
        <v>92</v>
      </c>
      <c r="AV138" s="11" t="s">
        <v>25</v>
      </c>
      <c r="AW138" s="11" t="s">
        <v>38</v>
      </c>
      <c r="AX138" s="11" t="s">
        <v>81</v>
      </c>
      <c r="AY138" s="193" t="s">
        <v>182</v>
      </c>
    </row>
    <row r="139" spans="2:65" s="12" customFormat="1" ht="22.5" customHeight="1">
      <c r="B139" s="194"/>
      <c r="C139" s="195"/>
      <c r="D139" s="195"/>
      <c r="E139" s="196" t="s">
        <v>23</v>
      </c>
      <c r="F139" s="399" t="s">
        <v>1016</v>
      </c>
      <c r="G139" s="400"/>
      <c r="H139" s="400"/>
      <c r="I139" s="400"/>
      <c r="J139" s="195"/>
      <c r="K139" s="197">
        <v>121.76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190</v>
      </c>
      <c r="AU139" s="201" t="s">
        <v>92</v>
      </c>
      <c r="AV139" s="12" t="s">
        <v>92</v>
      </c>
      <c r="AW139" s="12" t="s">
        <v>38</v>
      </c>
      <c r="AX139" s="12" t="s">
        <v>25</v>
      </c>
      <c r="AY139" s="201" t="s">
        <v>182</v>
      </c>
    </row>
    <row r="140" spans="2:65" s="1" customFormat="1" ht="31.5" customHeight="1">
      <c r="B140" s="39"/>
      <c r="C140" s="210" t="s">
        <v>232</v>
      </c>
      <c r="D140" s="210" t="s">
        <v>301</v>
      </c>
      <c r="E140" s="211" t="s">
        <v>1021</v>
      </c>
      <c r="F140" s="409" t="s">
        <v>1022</v>
      </c>
      <c r="G140" s="409"/>
      <c r="H140" s="409"/>
      <c r="I140" s="409"/>
      <c r="J140" s="212" t="s">
        <v>186</v>
      </c>
      <c r="K140" s="213">
        <v>124.19499999999999</v>
      </c>
      <c r="L140" s="410">
        <v>0</v>
      </c>
      <c r="M140" s="411"/>
      <c r="N140" s="412">
        <f>ROUND(L140*K140,2)</f>
        <v>0</v>
      </c>
      <c r="O140" s="391"/>
      <c r="P140" s="391"/>
      <c r="Q140" s="391"/>
      <c r="R140" s="41"/>
      <c r="T140" s="183" t="s">
        <v>23</v>
      </c>
      <c r="U140" s="48" t="s">
        <v>46</v>
      </c>
      <c r="V140" s="40"/>
      <c r="W140" s="184">
        <f>V140*K140</f>
        <v>0</v>
      </c>
      <c r="X140" s="184">
        <v>3.5000000000000001E-3</v>
      </c>
      <c r="Y140" s="184">
        <f>X140*K140</f>
        <v>0.43468249999999997</v>
      </c>
      <c r="Z140" s="184">
        <v>0</v>
      </c>
      <c r="AA140" s="185">
        <f>Z140*K140</f>
        <v>0</v>
      </c>
      <c r="AR140" s="22" t="s">
        <v>304</v>
      </c>
      <c r="AT140" s="22" t="s">
        <v>301</v>
      </c>
      <c r="AU140" s="22" t="s">
        <v>92</v>
      </c>
      <c r="AY140" s="22" t="s">
        <v>182</v>
      </c>
      <c r="BE140" s="122">
        <f>IF(U140="základní",N140,0)</f>
        <v>0</v>
      </c>
      <c r="BF140" s="122">
        <f>IF(U140="snížená",N140,0)</f>
        <v>0</v>
      </c>
      <c r="BG140" s="122">
        <f>IF(U140="zákl. přenesená",N140,0)</f>
        <v>0</v>
      </c>
      <c r="BH140" s="122">
        <f>IF(U140="sníž. přenesená",N140,0)</f>
        <v>0</v>
      </c>
      <c r="BI140" s="122">
        <f>IF(U140="nulová",N140,0)</f>
        <v>0</v>
      </c>
      <c r="BJ140" s="22" t="s">
        <v>25</v>
      </c>
      <c r="BK140" s="122">
        <f>ROUND(L140*K140,2)</f>
        <v>0</v>
      </c>
      <c r="BL140" s="22" t="s">
        <v>275</v>
      </c>
      <c r="BM140" s="22" t="s">
        <v>1023</v>
      </c>
    </row>
    <row r="141" spans="2:65" s="1" customFormat="1" ht="31.5" customHeight="1">
      <c r="B141" s="39"/>
      <c r="C141" s="210" t="s">
        <v>238</v>
      </c>
      <c r="D141" s="210" t="s">
        <v>301</v>
      </c>
      <c r="E141" s="211" t="s">
        <v>1024</v>
      </c>
      <c r="F141" s="409" t="s">
        <v>1025</v>
      </c>
      <c r="G141" s="409"/>
      <c r="H141" s="409"/>
      <c r="I141" s="409"/>
      <c r="J141" s="212" t="s">
        <v>186</v>
      </c>
      <c r="K141" s="213">
        <v>124.19499999999999</v>
      </c>
      <c r="L141" s="410">
        <v>0</v>
      </c>
      <c r="M141" s="411"/>
      <c r="N141" s="412">
        <f>ROUND(L141*K141,2)</f>
        <v>0</v>
      </c>
      <c r="O141" s="391"/>
      <c r="P141" s="391"/>
      <c r="Q141" s="391"/>
      <c r="R141" s="41"/>
      <c r="T141" s="183" t="s">
        <v>23</v>
      </c>
      <c r="U141" s="48" t="s">
        <v>46</v>
      </c>
      <c r="V141" s="40"/>
      <c r="W141" s="184">
        <f>V141*K141</f>
        <v>0</v>
      </c>
      <c r="X141" s="184">
        <v>6.0000000000000001E-3</v>
      </c>
      <c r="Y141" s="184">
        <f>X141*K141</f>
        <v>0.74517</v>
      </c>
      <c r="Z141" s="184">
        <v>0</v>
      </c>
      <c r="AA141" s="185">
        <f>Z141*K141</f>
        <v>0</v>
      </c>
      <c r="AR141" s="22" t="s">
        <v>304</v>
      </c>
      <c r="AT141" s="22" t="s">
        <v>301</v>
      </c>
      <c r="AU141" s="22" t="s">
        <v>92</v>
      </c>
      <c r="AY141" s="22" t="s">
        <v>182</v>
      </c>
      <c r="BE141" s="122">
        <f>IF(U141="základní",N141,0)</f>
        <v>0</v>
      </c>
      <c r="BF141" s="122">
        <f>IF(U141="snížená",N141,0)</f>
        <v>0</v>
      </c>
      <c r="BG141" s="122">
        <f>IF(U141="zákl. přenesená",N141,0)</f>
        <v>0</v>
      </c>
      <c r="BH141" s="122">
        <f>IF(U141="sníž. přenesená",N141,0)</f>
        <v>0</v>
      </c>
      <c r="BI141" s="122">
        <f>IF(U141="nulová",N141,0)</f>
        <v>0</v>
      </c>
      <c r="BJ141" s="22" t="s">
        <v>25</v>
      </c>
      <c r="BK141" s="122">
        <f>ROUND(L141*K141,2)</f>
        <v>0</v>
      </c>
      <c r="BL141" s="22" t="s">
        <v>275</v>
      </c>
      <c r="BM141" s="22" t="s">
        <v>1026</v>
      </c>
    </row>
    <row r="142" spans="2:65" s="1" customFormat="1" ht="31.5" customHeight="1">
      <c r="B142" s="39"/>
      <c r="C142" s="179" t="s">
        <v>245</v>
      </c>
      <c r="D142" s="179" t="s">
        <v>183</v>
      </c>
      <c r="E142" s="180" t="s">
        <v>1027</v>
      </c>
      <c r="F142" s="388" t="s">
        <v>1028</v>
      </c>
      <c r="G142" s="388"/>
      <c r="H142" s="388"/>
      <c r="I142" s="388"/>
      <c r="J142" s="181" t="s">
        <v>186</v>
      </c>
      <c r="K142" s="182">
        <v>121.76</v>
      </c>
      <c r="L142" s="389">
        <v>0</v>
      </c>
      <c r="M142" s="390"/>
      <c r="N142" s="391">
        <f>ROUND(L142*K142,2)</f>
        <v>0</v>
      </c>
      <c r="O142" s="391"/>
      <c r="P142" s="391"/>
      <c r="Q142" s="391"/>
      <c r="R142" s="41"/>
      <c r="T142" s="183" t="s">
        <v>23</v>
      </c>
      <c r="U142" s="48" t="s">
        <v>46</v>
      </c>
      <c r="V142" s="40"/>
      <c r="W142" s="184">
        <f>V142*K142</f>
        <v>0</v>
      </c>
      <c r="X142" s="184">
        <v>1.0000000000000001E-5</v>
      </c>
      <c r="Y142" s="184">
        <f>X142*K142</f>
        <v>1.2176000000000001E-3</v>
      </c>
      <c r="Z142" s="184">
        <v>0</v>
      </c>
      <c r="AA142" s="185">
        <f>Z142*K142</f>
        <v>0</v>
      </c>
      <c r="AR142" s="22" t="s">
        <v>275</v>
      </c>
      <c r="AT142" s="22" t="s">
        <v>183</v>
      </c>
      <c r="AU142" s="22" t="s">
        <v>92</v>
      </c>
      <c r="AY142" s="22" t="s">
        <v>182</v>
      </c>
      <c r="BE142" s="122">
        <f>IF(U142="základní",N142,0)</f>
        <v>0</v>
      </c>
      <c r="BF142" s="122">
        <f>IF(U142="snížená",N142,0)</f>
        <v>0</v>
      </c>
      <c r="BG142" s="122">
        <f>IF(U142="zákl. přenesená",N142,0)</f>
        <v>0</v>
      </c>
      <c r="BH142" s="122">
        <f>IF(U142="sníž. přenesená",N142,0)</f>
        <v>0</v>
      </c>
      <c r="BI142" s="122">
        <f>IF(U142="nulová",N142,0)</f>
        <v>0</v>
      </c>
      <c r="BJ142" s="22" t="s">
        <v>25</v>
      </c>
      <c r="BK142" s="122">
        <f>ROUND(L142*K142,2)</f>
        <v>0</v>
      </c>
      <c r="BL142" s="22" t="s">
        <v>275</v>
      </c>
      <c r="BM142" s="22" t="s">
        <v>1029</v>
      </c>
    </row>
    <row r="143" spans="2:65" s="11" customFormat="1" ht="22.5" customHeight="1">
      <c r="B143" s="186"/>
      <c r="C143" s="187"/>
      <c r="D143" s="187"/>
      <c r="E143" s="188" t="s">
        <v>23</v>
      </c>
      <c r="F143" s="392" t="s">
        <v>1030</v>
      </c>
      <c r="G143" s="393"/>
      <c r="H143" s="393"/>
      <c r="I143" s="393"/>
      <c r="J143" s="187"/>
      <c r="K143" s="189" t="s">
        <v>23</v>
      </c>
      <c r="L143" s="187"/>
      <c r="M143" s="187"/>
      <c r="N143" s="187"/>
      <c r="O143" s="187"/>
      <c r="P143" s="187"/>
      <c r="Q143" s="187"/>
      <c r="R143" s="190"/>
      <c r="T143" s="191"/>
      <c r="U143" s="187"/>
      <c r="V143" s="187"/>
      <c r="W143" s="187"/>
      <c r="X143" s="187"/>
      <c r="Y143" s="187"/>
      <c r="Z143" s="187"/>
      <c r="AA143" s="192"/>
      <c r="AT143" s="193" t="s">
        <v>190</v>
      </c>
      <c r="AU143" s="193" t="s">
        <v>92</v>
      </c>
      <c r="AV143" s="11" t="s">
        <v>25</v>
      </c>
      <c r="AW143" s="11" t="s">
        <v>38</v>
      </c>
      <c r="AX143" s="11" t="s">
        <v>81</v>
      </c>
      <c r="AY143" s="193" t="s">
        <v>182</v>
      </c>
    </row>
    <row r="144" spans="2:65" s="12" customFormat="1" ht="22.5" customHeight="1">
      <c r="B144" s="194"/>
      <c r="C144" s="195"/>
      <c r="D144" s="195"/>
      <c r="E144" s="196" t="s">
        <v>23</v>
      </c>
      <c r="F144" s="399" t="s">
        <v>1016</v>
      </c>
      <c r="G144" s="400"/>
      <c r="H144" s="400"/>
      <c r="I144" s="400"/>
      <c r="J144" s="195"/>
      <c r="K144" s="197">
        <v>121.76</v>
      </c>
      <c r="L144" s="195"/>
      <c r="M144" s="195"/>
      <c r="N144" s="195"/>
      <c r="O144" s="195"/>
      <c r="P144" s="195"/>
      <c r="Q144" s="195"/>
      <c r="R144" s="198"/>
      <c r="T144" s="199"/>
      <c r="U144" s="195"/>
      <c r="V144" s="195"/>
      <c r="W144" s="195"/>
      <c r="X144" s="195"/>
      <c r="Y144" s="195"/>
      <c r="Z144" s="195"/>
      <c r="AA144" s="200"/>
      <c r="AT144" s="201" t="s">
        <v>190</v>
      </c>
      <c r="AU144" s="201" t="s">
        <v>92</v>
      </c>
      <c r="AV144" s="12" t="s">
        <v>92</v>
      </c>
      <c r="AW144" s="12" t="s">
        <v>38</v>
      </c>
      <c r="AX144" s="12" t="s">
        <v>25</v>
      </c>
      <c r="AY144" s="201" t="s">
        <v>182</v>
      </c>
    </row>
    <row r="145" spans="2:65" s="1" customFormat="1" ht="22.5" customHeight="1">
      <c r="B145" s="39"/>
      <c r="C145" s="210" t="s">
        <v>251</v>
      </c>
      <c r="D145" s="210" t="s">
        <v>301</v>
      </c>
      <c r="E145" s="211" t="s">
        <v>1031</v>
      </c>
      <c r="F145" s="409" t="s">
        <v>1032</v>
      </c>
      <c r="G145" s="409"/>
      <c r="H145" s="409"/>
      <c r="I145" s="409"/>
      <c r="J145" s="212" t="s">
        <v>186</v>
      </c>
      <c r="K145" s="213">
        <v>133.93600000000001</v>
      </c>
      <c r="L145" s="410">
        <v>0</v>
      </c>
      <c r="M145" s="411"/>
      <c r="N145" s="412">
        <f>ROUND(L145*K145,2)</f>
        <v>0</v>
      </c>
      <c r="O145" s="391"/>
      <c r="P145" s="391"/>
      <c r="Q145" s="391"/>
      <c r="R145" s="41"/>
      <c r="T145" s="183" t="s">
        <v>23</v>
      </c>
      <c r="U145" s="48" t="s">
        <v>46</v>
      </c>
      <c r="V145" s="40"/>
      <c r="W145" s="184">
        <f>V145*K145</f>
        <v>0</v>
      </c>
      <c r="X145" s="184">
        <v>1.3999999999999999E-4</v>
      </c>
      <c r="Y145" s="184">
        <f>X145*K145</f>
        <v>1.875104E-2</v>
      </c>
      <c r="Z145" s="184">
        <v>0</v>
      </c>
      <c r="AA145" s="185">
        <f>Z145*K145</f>
        <v>0</v>
      </c>
      <c r="AR145" s="22" t="s">
        <v>304</v>
      </c>
      <c r="AT145" s="22" t="s">
        <v>301</v>
      </c>
      <c r="AU145" s="22" t="s">
        <v>92</v>
      </c>
      <c r="AY145" s="22" t="s">
        <v>182</v>
      </c>
      <c r="BE145" s="122">
        <f>IF(U145="základní",N145,0)</f>
        <v>0</v>
      </c>
      <c r="BF145" s="122">
        <f>IF(U145="snížená",N145,0)</f>
        <v>0</v>
      </c>
      <c r="BG145" s="122">
        <f>IF(U145="zákl. přenesená",N145,0)</f>
        <v>0</v>
      </c>
      <c r="BH145" s="122">
        <f>IF(U145="sníž. přenesená",N145,0)</f>
        <v>0</v>
      </c>
      <c r="BI145" s="122">
        <f>IF(U145="nulová",N145,0)</f>
        <v>0</v>
      </c>
      <c r="BJ145" s="22" t="s">
        <v>25</v>
      </c>
      <c r="BK145" s="122">
        <f>ROUND(L145*K145,2)</f>
        <v>0</v>
      </c>
      <c r="BL145" s="22" t="s">
        <v>275</v>
      </c>
      <c r="BM145" s="22" t="s">
        <v>1033</v>
      </c>
    </row>
    <row r="146" spans="2:65" s="1" customFormat="1" ht="31.5" customHeight="1">
      <c r="B146" s="39"/>
      <c r="C146" s="179" t="s">
        <v>256</v>
      </c>
      <c r="D146" s="179" t="s">
        <v>183</v>
      </c>
      <c r="E146" s="180" t="s">
        <v>1034</v>
      </c>
      <c r="F146" s="388" t="s">
        <v>1035</v>
      </c>
      <c r="G146" s="388"/>
      <c r="H146" s="388"/>
      <c r="I146" s="388"/>
      <c r="J146" s="181" t="s">
        <v>203</v>
      </c>
      <c r="K146" s="182">
        <v>121.76</v>
      </c>
      <c r="L146" s="389">
        <v>0</v>
      </c>
      <c r="M146" s="390"/>
      <c r="N146" s="391">
        <f>ROUND(L146*K146,2)</f>
        <v>0</v>
      </c>
      <c r="O146" s="391"/>
      <c r="P146" s="391"/>
      <c r="Q146" s="391"/>
      <c r="R146" s="41"/>
      <c r="T146" s="183" t="s">
        <v>23</v>
      </c>
      <c r="U146" s="48" t="s">
        <v>46</v>
      </c>
      <c r="V146" s="40"/>
      <c r="W146" s="184">
        <f>V146*K146</f>
        <v>0</v>
      </c>
      <c r="X146" s="184">
        <v>5.0000000000000002E-5</v>
      </c>
      <c r="Y146" s="184">
        <f>X146*K146</f>
        <v>6.0880000000000005E-3</v>
      </c>
      <c r="Z146" s="184">
        <v>0</v>
      </c>
      <c r="AA146" s="185">
        <f>Z146*K146</f>
        <v>0</v>
      </c>
      <c r="AR146" s="22" t="s">
        <v>275</v>
      </c>
      <c r="AT146" s="22" t="s">
        <v>183</v>
      </c>
      <c r="AU146" s="22" t="s">
        <v>92</v>
      </c>
      <c r="AY146" s="22" t="s">
        <v>182</v>
      </c>
      <c r="BE146" s="122">
        <f>IF(U146="základní",N146,0)</f>
        <v>0</v>
      </c>
      <c r="BF146" s="122">
        <f>IF(U146="snížená",N146,0)</f>
        <v>0</v>
      </c>
      <c r="BG146" s="122">
        <f>IF(U146="zákl. přenesená",N146,0)</f>
        <v>0</v>
      </c>
      <c r="BH146" s="122">
        <f>IF(U146="sníž. přenesená",N146,0)</f>
        <v>0</v>
      </c>
      <c r="BI146" s="122">
        <f>IF(U146="nulová",N146,0)</f>
        <v>0</v>
      </c>
      <c r="BJ146" s="22" t="s">
        <v>25</v>
      </c>
      <c r="BK146" s="122">
        <f>ROUND(L146*K146,2)</f>
        <v>0</v>
      </c>
      <c r="BL146" s="22" t="s">
        <v>275</v>
      </c>
      <c r="BM146" s="22" t="s">
        <v>1036</v>
      </c>
    </row>
    <row r="147" spans="2:65" s="12" customFormat="1" ht="22.5" customHeight="1">
      <c r="B147" s="194"/>
      <c r="C147" s="195"/>
      <c r="D147" s="195"/>
      <c r="E147" s="196" t="s">
        <v>23</v>
      </c>
      <c r="F147" s="405" t="s">
        <v>1016</v>
      </c>
      <c r="G147" s="406"/>
      <c r="H147" s="406"/>
      <c r="I147" s="406"/>
      <c r="J147" s="195"/>
      <c r="K147" s="197">
        <v>121.76</v>
      </c>
      <c r="L147" s="195"/>
      <c r="M147" s="195"/>
      <c r="N147" s="195"/>
      <c r="O147" s="195"/>
      <c r="P147" s="195"/>
      <c r="Q147" s="195"/>
      <c r="R147" s="198"/>
      <c r="T147" s="199"/>
      <c r="U147" s="195"/>
      <c r="V147" s="195"/>
      <c r="W147" s="195"/>
      <c r="X147" s="195"/>
      <c r="Y147" s="195"/>
      <c r="Z147" s="195"/>
      <c r="AA147" s="200"/>
      <c r="AT147" s="201" t="s">
        <v>190</v>
      </c>
      <c r="AU147" s="201" t="s">
        <v>92</v>
      </c>
      <c r="AV147" s="12" t="s">
        <v>92</v>
      </c>
      <c r="AW147" s="12" t="s">
        <v>38</v>
      </c>
      <c r="AX147" s="12" t="s">
        <v>25</v>
      </c>
      <c r="AY147" s="201" t="s">
        <v>182</v>
      </c>
    </row>
    <row r="148" spans="2:65" s="1" customFormat="1" ht="31.5" customHeight="1">
      <c r="B148" s="39"/>
      <c r="C148" s="210" t="s">
        <v>260</v>
      </c>
      <c r="D148" s="210" t="s">
        <v>301</v>
      </c>
      <c r="E148" s="211" t="s">
        <v>1037</v>
      </c>
      <c r="F148" s="409" t="s">
        <v>1038</v>
      </c>
      <c r="G148" s="409"/>
      <c r="H148" s="409"/>
      <c r="I148" s="409"/>
      <c r="J148" s="212" t="s">
        <v>394</v>
      </c>
      <c r="K148" s="213">
        <v>0.60299999999999998</v>
      </c>
      <c r="L148" s="410">
        <v>0</v>
      </c>
      <c r="M148" s="411"/>
      <c r="N148" s="412">
        <f>ROUND(L148*K148,2)</f>
        <v>0</v>
      </c>
      <c r="O148" s="391"/>
      <c r="P148" s="391"/>
      <c r="Q148" s="391"/>
      <c r="R148" s="41"/>
      <c r="T148" s="183" t="s">
        <v>23</v>
      </c>
      <c r="U148" s="48" t="s">
        <v>46</v>
      </c>
      <c r="V148" s="40"/>
      <c r="W148" s="184">
        <f>V148*K148</f>
        <v>0</v>
      </c>
      <c r="X148" s="184">
        <v>0.55000000000000004</v>
      </c>
      <c r="Y148" s="184">
        <f>X148*K148</f>
        <v>0.33165</v>
      </c>
      <c r="Z148" s="184">
        <v>0</v>
      </c>
      <c r="AA148" s="185">
        <f>Z148*K148</f>
        <v>0</v>
      </c>
      <c r="AR148" s="22" t="s">
        <v>304</v>
      </c>
      <c r="AT148" s="22" t="s">
        <v>301</v>
      </c>
      <c r="AU148" s="22" t="s">
        <v>92</v>
      </c>
      <c r="AY148" s="22" t="s">
        <v>182</v>
      </c>
      <c r="BE148" s="122">
        <f>IF(U148="základní",N148,0)</f>
        <v>0</v>
      </c>
      <c r="BF148" s="122">
        <f>IF(U148="snížená",N148,0)</f>
        <v>0</v>
      </c>
      <c r="BG148" s="122">
        <f>IF(U148="zákl. přenesená",N148,0)</f>
        <v>0</v>
      </c>
      <c r="BH148" s="122">
        <f>IF(U148="sníž. přenesená",N148,0)</f>
        <v>0</v>
      </c>
      <c r="BI148" s="122">
        <f>IF(U148="nulová",N148,0)</f>
        <v>0</v>
      </c>
      <c r="BJ148" s="22" t="s">
        <v>25</v>
      </c>
      <c r="BK148" s="122">
        <f>ROUND(L148*K148,2)</f>
        <v>0</v>
      </c>
      <c r="BL148" s="22" t="s">
        <v>275</v>
      </c>
      <c r="BM148" s="22" t="s">
        <v>1039</v>
      </c>
    </row>
    <row r="149" spans="2:65" s="1" customFormat="1" ht="31.5" customHeight="1">
      <c r="B149" s="39"/>
      <c r="C149" s="179" t="s">
        <v>264</v>
      </c>
      <c r="D149" s="179" t="s">
        <v>183</v>
      </c>
      <c r="E149" s="180" t="s">
        <v>935</v>
      </c>
      <c r="F149" s="388" t="s">
        <v>936</v>
      </c>
      <c r="G149" s="388"/>
      <c r="H149" s="388"/>
      <c r="I149" s="388"/>
      <c r="J149" s="181" t="s">
        <v>254</v>
      </c>
      <c r="K149" s="182">
        <v>1.538</v>
      </c>
      <c r="L149" s="389">
        <v>0</v>
      </c>
      <c r="M149" s="390"/>
      <c r="N149" s="391">
        <f>ROUND(L149*K149,2)</f>
        <v>0</v>
      </c>
      <c r="O149" s="391"/>
      <c r="P149" s="391"/>
      <c r="Q149" s="391"/>
      <c r="R149" s="41"/>
      <c r="T149" s="183" t="s">
        <v>23</v>
      </c>
      <c r="U149" s="48" t="s">
        <v>46</v>
      </c>
      <c r="V149" s="40"/>
      <c r="W149" s="184">
        <f>V149*K149</f>
        <v>0</v>
      </c>
      <c r="X149" s="184">
        <v>0</v>
      </c>
      <c r="Y149" s="184">
        <f>X149*K149</f>
        <v>0</v>
      </c>
      <c r="Z149" s="184">
        <v>0</v>
      </c>
      <c r="AA149" s="185">
        <f>Z149*K149</f>
        <v>0</v>
      </c>
      <c r="AR149" s="22" t="s">
        <v>275</v>
      </c>
      <c r="AT149" s="22" t="s">
        <v>183</v>
      </c>
      <c r="AU149" s="22" t="s">
        <v>92</v>
      </c>
      <c r="AY149" s="22" t="s">
        <v>182</v>
      </c>
      <c r="BE149" s="122">
        <f>IF(U149="základní",N149,0)</f>
        <v>0</v>
      </c>
      <c r="BF149" s="122">
        <f>IF(U149="snížená",N149,0)</f>
        <v>0</v>
      </c>
      <c r="BG149" s="122">
        <f>IF(U149="zákl. přenesená",N149,0)</f>
        <v>0</v>
      </c>
      <c r="BH149" s="122">
        <f>IF(U149="sníž. přenesená",N149,0)</f>
        <v>0</v>
      </c>
      <c r="BI149" s="122">
        <f>IF(U149="nulová",N149,0)</f>
        <v>0</v>
      </c>
      <c r="BJ149" s="22" t="s">
        <v>25</v>
      </c>
      <c r="BK149" s="122">
        <f>ROUND(L149*K149,2)</f>
        <v>0</v>
      </c>
      <c r="BL149" s="22" t="s">
        <v>275</v>
      </c>
      <c r="BM149" s="22" t="s">
        <v>1040</v>
      </c>
    </row>
    <row r="150" spans="2:65" s="10" customFormat="1" ht="29.85" customHeight="1">
      <c r="B150" s="168"/>
      <c r="C150" s="169"/>
      <c r="D150" s="178" t="s">
        <v>155</v>
      </c>
      <c r="E150" s="178"/>
      <c r="F150" s="178"/>
      <c r="G150" s="178"/>
      <c r="H150" s="178"/>
      <c r="I150" s="178"/>
      <c r="J150" s="178"/>
      <c r="K150" s="178"/>
      <c r="L150" s="178"/>
      <c r="M150" s="178"/>
      <c r="N150" s="407">
        <f>BK150</f>
        <v>0</v>
      </c>
      <c r="O150" s="408"/>
      <c r="P150" s="408"/>
      <c r="Q150" s="408"/>
      <c r="R150" s="171"/>
      <c r="T150" s="172"/>
      <c r="U150" s="169"/>
      <c r="V150" s="169"/>
      <c r="W150" s="173">
        <f>SUM(W151:W155)</f>
        <v>0</v>
      </c>
      <c r="X150" s="169"/>
      <c r="Y150" s="173">
        <f>SUM(Y151:Y155)</f>
        <v>0</v>
      </c>
      <c r="Z150" s="169"/>
      <c r="AA150" s="174">
        <f>SUM(AA151:AA155)</f>
        <v>0.39801999999999998</v>
      </c>
      <c r="AR150" s="175" t="s">
        <v>92</v>
      </c>
      <c r="AT150" s="176" t="s">
        <v>80</v>
      </c>
      <c r="AU150" s="176" t="s">
        <v>25</v>
      </c>
      <c r="AY150" s="175" t="s">
        <v>182</v>
      </c>
      <c r="BK150" s="177">
        <f>SUM(BK151:BK155)</f>
        <v>0</v>
      </c>
    </row>
    <row r="151" spans="2:65" s="1" customFormat="1" ht="31.5" customHeight="1">
      <c r="B151" s="39"/>
      <c r="C151" s="179" t="s">
        <v>268</v>
      </c>
      <c r="D151" s="179" t="s">
        <v>183</v>
      </c>
      <c r="E151" s="180" t="s">
        <v>1041</v>
      </c>
      <c r="F151" s="388" t="s">
        <v>1042</v>
      </c>
      <c r="G151" s="388"/>
      <c r="H151" s="388"/>
      <c r="I151" s="388"/>
      <c r="J151" s="181" t="s">
        <v>186</v>
      </c>
      <c r="K151" s="182">
        <v>28.43</v>
      </c>
      <c r="L151" s="389">
        <v>0</v>
      </c>
      <c r="M151" s="390"/>
      <c r="N151" s="391">
        <f>ROUND(L151*K151,2)</f>
        <v>0</v>
      </c>
      <c r="O151" s="391"/>
      <c r="P151" s="391"/>
      <c r="Q151" s="391"/>
      <c r="R151" s="41"/>
      <c r="T151" s="183" t="s">
        <v>23</v>
      </c>
      <c r="U151" s="48" t="s">
        <v>46</v>
      </c>
      <c r="V151" s="40"/>
      <c r="W151" s="184">
        <f>V151*K151</f>
        <v>0</v>
      </c>
      <c r="X151" s="184">
        <v>0</v>
      </c>
      <c r="Y151" s="184">
        <f>X151*K151</f>
        <v>0</v>
      </c>
      <c r="Z151" s="184">
        <v>1.4E-2</v>
      </c>
      <c r="AA151" s="185">
        <f>Z151*K151</f>
        <v>0.39801999999999998</v>
      </c>
      <c r="AR151" s="22" t="s">
        <v>275</v>
      </c>
      <c r="AT151" s="22" t="s">
        <v>183</v>
      </c>
      <c r="AU151" s="22" t="s">
        <v>92</v>
      </c>
      <c r="AY151" s="22" t="s">
        <v>182</v>
      </c>
      <c r="BE151" s="122">
        <f>IF(U151="základní",N151,0)</f>
        <v>0</v>
      </c>
      <c r="BF151" s="122">
        <f>IF(U151="snížená",N151,0)</f>
        <v>0</v>
      </c>
      <c r="BG151" s="122">
        <f>IF(U151="zákl. přenesená",N151,0)</f>
        <v>0</v>
      </c>
      <c r="BH151" s="122">
        <f>IF(U151="sníž. přenesená",N151,0)</f>
        <v>0</v>
      </c>
      <c r="BI151" s="122">
        <f>IF(U151="nulová",N151,0)</f>
        <v>0</v>
      </c>
      <c r="BJ151" s="22" t="s">
        <v>25</v>
      </c>
      <c r="BK151" s="122">
        <f>ROUND(L151*K151,2)</f>
        <v>0</v>
      </c>
      <c r="BL151" s="22" t="s">
        <v>275</v>
      </c>
      <c r="BM151" s="22" t="s">
        <v>1043</v>
      </c>
    </row>
    <row r="152" spans="2:65" s="12" customFormat="1" ht="22.5" customHeight="1">
      <c r="B152" s="194"/>
      <c r="C152" s="195"/>
      <c r="D152" s="195"/>
      <c r="E152" s="196" t="s">
        <v>23</v>
      </c>
      <c r="F152" s="405" t="s">
        <v>1044</v>
      </c>
      <c r="G152" s="406"/>
      <c r="H152" s="406"/>
      <c r="I152" s="406"/>
      <c r="J152" s="195"/>
      <c r="K152" s="197">
        <v>75</v>
      </c>
      <c r="L152" s="195"/>
      <c r="M152" s="195"/>
      <c r="N152" s="195"/>
      <c r="O152" s="195"/>
      <c r="P152" s="195"/>
      <c r="Q152" s="195"/>
      <c r="R152" s="198"/>
      <c r="T152" s="199"/>
      <c r="U152" s="195"/>
      <c r="V152" s="195"/>
      <c r="W152" s="195"/>
      <c r="X152" s="195"/>
      <c r="Y152" s="195"/>
      <c r="Z152" s="195"/>
      <c r="AA152" s="200"/>
      <c r="AT152" s="201" t="s">
        <v>190</v>
      </c>
      <c r="AU152" s="201" t="s">
        <v>92</v>
      </c>
      <c r="AV152" s="12" t="s">
        <v>92</v>
      </c>
      <c r="AW152" s="12" t="s">
        <v>38</v>
      </c>
      <c r="AX152" s="12" t="s">
        <v>81</v>
      </c>
      <c r="AY152" s="201" t="s">
        <v>182</v>
      </c>
    </row>
    <row r="153" spans="2:65" s="11" customFormat="1" ht="22.5" customHeight="1">
      <c r="B153" s="186"/>
      <c r="C153" s="187"/>
      <c r="D153" s="187"/>
      <c r="E153" s="188" t="s">
        <v>23</v>
      </c>
      <c r="F153" s="403" t="s">
        <v>1045</v>
      </c>
      <c r="G153" s="404"/>
      <c r="H153" s="404"/>
      <c r="I153" s="404"/>
      <c r="J153" s="187"/>
      <c r="K153" s="189" t="s">
        <v>23</v>
      </c>
      <c r="L153" s="187"/>
      <c r="M153" s="187"/>
      <c r="N153" s="187"/>
      <c r="O153" s="187"/>
      <c r="P153" s="187"/>
      <c r="Q153" s="187"/>
      <c r="R153" s="190"/>
      <c r="T153" s="191"/>
      <c r="U153" s="187"/>
      <c r="V153" s="187"/>
      <c r="W153" s="187"/>
      <c r="X153" s="187"/>
      <c r="Y153" s="187"/>
      <c r="Z153" s="187"/>
      <c r="AA153" s="192"/>
      <c r="AT153" s="193" t="s">
        <v>190</v>
      </c>
      <c r="AU153" s="193" t="s">
        <v>92</v>
      </c>
      <c r="AV153" s="11" t="s">
        <v>25</v>
      </c>
      <c r="AW153" s="11" t="s">
        <v>38</v>
      </c>
      <c r="AX153" s="11" t="s">
        <v>81</v>
      </c>
      <c r="AY153" s="193" t="s">
        <v>182</v>
      </c>
    </row>
    <row r="154" spans="2:65" s="12" customFormat="1" ht="22.5" customHeight="1">
      <c r="B154" s="194"/>
      <c r="C154" s="195"/>
      <c r="D154" s="195"/>
      <c r="E154" s="196" t="s">
        <v>23</v>
      </c>
      <c r="F154" s="399" t="s">
        <v>1046</v>
      </c>
      <c r="G154" s="400"/>
      <c r="H154" s="400"/>
      <c r="I154" s="400"/>
      <c r="J154" s="195"/>
      <c r="K154" s="197">
        <v>-46.57</v>
      </c>
      <c r="L154" s="195"/>
      <c r="M154" s="195"/>
      <c r="N154" s="195"/>
      <c r="O154" s="195"/>
      <c r="P154" s="195"/>
      <c r="Q154" s="195"/>
      <c r="R154" s="198"/>
      <c r="T154" s="199"/>
      <c r="U154" s="195"/>
      <c r="V154" s="195"/>
      <c r="W154" s="195"/>
      <c r="X154" s="195"/>
      <c r="Y154" s="195"/>
      <c r="Z154" s="195"/>
      <c r="AA154" s="200"/>
      <c r="AT154" s="201" t="s">
        <v>190</v>
      </c>
      <c r="AU154" s="201" t="s">
        <v>92</v>
      </c>
      <c r="AV154" s="12" t="s">
        <v>92</v>
      </c>
      <c r="AW154" s="12" t="s">
        <v>38</v>
      </c>
      <c r="AX154" s="12" t="s">
        <v>81</v>
      </c>
      <c r="AY154" s="201" t="s">
        <v>182</v>
      </c>
    </row>
    <row r="155" spans="2:65" s="13" customFormat="1" ht="22.5" customHeight="1">
      <c r="B155" s="202"/>
      <c r="C155" s="203"/>
      <c r="D155" s="203"/>
      <c r="E155" s="204" t="s">
        <v>23</v>
      </c>
      <c r="F155" s="401" t="s">
        <v>193</v>
      </c>
      <c r="G155" s="402"/>
      <c r="H155" s="402"/>
      <c r="I155" s="402"/>
      <c r="J155" s="203"/>
      <c r="K155" s="205">
        <v>28.43</v>
      </c>
      <c r="L155" s="203"/>
      <c r="M155" s="203"/>
      <c r="N155" s="203"/>
      <c r="O155" s="203"/>
      <c r="P155" s="203"/>
      <c r="Q155" s="203"/>
      <c r="R155" s="206"/>
      <c r="T155" s="207"/>
      <c r="U155" s="203"/>
      <c r="V155" s="203"/>
      <c r="W155" s="203"/>
      <c r="X155" s="203"/>
      <c r="Y155" s="203"/>
      <c r="Z155" s="203"/>
      <c r="AA155" s="208"/>
      <c r="AT155" s="209" t="s">
        <v>190</v>
      </c>
      <c r="AU155" s="209" t="s">
        <v>92</v>
      </c>
      <c r="AV155" s="13" t="s">
        <v>187</v>
      </c>
      <c r="AW155" s="13" t="s">
        <v>38</v>
      </c>
      <c r="AX155" s="13" t="s">
        <v>25</v>
      </c>
      <c r="AY155" s="209" t="s">
        <v>182</v>
      </c>
    </row>
    <row r="156" spans="2:65" s="10" customFormat="1" ht="29.85" customHeight="1">
      <c r="B156" s="168"/>
      <c r="C156" s="169"/>
      <c r="D156" s="178" t="s">
        <v>1011</v>
      </c>
      <c r="E156" s="178"/>
      <c r="F156" s="178"/>
      <c r="G156" s="178"/>
      <c r="H156" s="178"/>
      <c r="I156" s="178"/>
      <c r="J156" s="178"/>
      <c r="K156" s="178"/>
      <c r="L156" s="178"/>
      <c r="M156" s="178"/>
      <c r="N156" s="397">
        <f>BK156</f>
        <v>0</v>
      </c>
      <c r="O156" s="398"/>
      <c r="P156" s="398"/>
      <c r="Q156" s="398"/>
      <c r="R156" s="171"/>
      <c r="T156" s="172"/>
      <c r="U156" s="169"/>
      <c r="V156" s="169"/>
      <c r="W156" s="173">
        <f>SUM(W157:W172)</f>
        <v>0</v>
      </c>
      <c r="X156" s="169"/>
      <c r="Y156" s="173">
        <f>SUM(Y157:Y172)</f>
        <v>1.20765046</v>
      </c>
      <c r="Z156" s="169"/>
      <c r="AA156" s="174">
        <f>SUM(AA157:AA172)</f>
        <v>0</v>
      </c>
      <c r="AR156" s="175" t="s">
        <v>92</v>
      </c>
      <c r="AT156" s="176" t="s">
        <v>80</v>
      </c>
      <c r="AU156" s="176" t="s">
        <v>25</v>
      </c>
      <c r="AY156" s="175" t="s">
        <v>182</v>
      </c>
      <c r="BK156" s="177">
        <f>SUM(BK157:BK172)</f>
        <v>0</v>
      </c>
    </row>
    <row r="157" spans="2:65" s="1" customFormat="1" ht="31.5" customHeight="1">
      <c r="B157" s="39"/>
      <c r="C157" s="179" t="s">
        <v>11</v>
      </c>
      <c r="D157" s="179" t="s">
        <v>183</v>
      </c>
      <c r="E157" s="180" t="s">
        <v>1047</v>
      </c>
      <c r="F157" s="388" t="s">
        <v>1048</v>
      </c>
      <c r="G157" s="388"/>
      <c r="H157" s="388"/>
      <c r="I157" s="388"/>
      <c r="J157" s="181" t="s">
        <v>186</v>
      </c>
      <c r="K157" s="182">
        <v>32.661999999999999</v>
      </c>
      <c r="L157" s="389">
        <v>0</v>
      </c>
      <c r="M157" s="390"/>
      <c r="N157" s="391">
        <f>ROUND(L157*K157,2)</f>
        <v>0</v>
      </c>
      <c r="O157" s="391"/>
      <c r="P157" s="391"/>
      <c r="Q157" s="391"/>
      <c r="R157" s="41"/>
      <c r="T157" s="183" t="s">
        <v>23</v>
      </c>
      <c r="U157" s="48" t="s">
        <v>46</v>
      </c>
      <c r="V157" s="40"/>
      <c r="W157" s="184">
        <f>V157*K157</f>
        <v>0</v>
      </c>
      <c r="X157" s="184">
        <v>1.124E-2</v>
      </c>
      <c r="Y157" s="184">
        <f>X157*K157</f>
        <v>0.36712087999999998</v>
      </c>
      <c r="Z157" s="184">
        <v>0</v>
      </c>
      <c r="AA157" s="185">
        <f>Z157*K157</f>
        <v>0</v>
      </c>
      <c r="AR157" s="22" t="s">
        <v>275</v>
      </c>
      <c r="AT157" s="22" t="s">
        <v>183</v>
      </c>
      <c r="AU157" s="22" t="s">
        <v>92</v>
      </c>
      <c r="AY157" s="22" t="s">
        <v>182</v>
      </c>
      <c r="BE157" s="122">
        <f>IF(U157="základní",N157,0)</f>
        <v>0</v>
      </c>
      <c r="BF157" s="122">
        <f>IF(U157="snížená",N157,0)</f>
        <v>0</v>
      </c>
      <c r="BG157" s="122">
        <f>IF(U157="zákl. přenesená",N157,0)</f>
        <v>0</v>
      </c>
      <c r="BH157" s="122">
        <f>IF(U157="sníž. přenesená",N157,0)</f>
        <v>0</v>
      </c>
      <c r="BI157" s="122">
        <f>IF(U157="nulová",N157,0)</f>
        <v>0</v>
      </c>
      <c r="BJ157" s="22" t="s">
        <v>25</v>
      </c>
      <c r="BK157" s="122">
        <f>ROUND(L157*K157,2)</f>
        <v>0</v>
      </c>
      <c r="BL157" s="22" t="s">
        <v>275</v>
      </c>
      <c r="BM157" s="22" t="s">
        <v>1049</v>
      </c>
    </row>
    <row r="158" spans="2:65" s="11" customFormat="1" ht="22.5" customHeight="1">
      <c r="B158" s="186"/>
      <c r="C158" s="187"/>
      <c r="D158" s="187"/>
      <c r="E158" s="188" t="s">
        <v>23</v>
      </c>
      <c r="F158" s="392" t="s">
        <v>1050</v>
      </c>
      <c r="G158" s="393"/>
      <c r="H158" s="393"/>
      <c r="I158" s="393"/>
      <c r="J158" s="187"/>
      <c r="K158" s="189" t="s">
        <v>23</v>
      </c>
      <c r="L158" s="187"/>
      <c r="M158" s="187"/>
      <c r="N158" s="187"/>
      <c r="O158" s="187"/>
      <c r="P158" s="187"/>
      <c r="Q158" s="187"/>
      <c r="R158" s="190"/>
      <c r="T158" s="191"/>
      <c r="U158" s="187"/>
      <c r="V158" s="187"/>
      <c r="W158" s="187"/>
      <c r="X158" s="187"/>
      <c r="Y158" s="187"/>
      <c r="Z158" s="187"/>
      <c r="AA158" s="192"/>
      <c r="AT158" s="193" t="s">
        <v>190</v>
      </c>
      <c r="AU158" s="193" t="s">
        <v>92</v>
      </c>
      <c r="AV158" s="11" t="s">
        <v>25</v>
      </c>
      <c r="AW158" s="11" t="s">
        <v>38</v>
      </c>
      <c r="AX158" s="11" t="s">
        <v>81</v>
      </c>
      <c r="AY158" s="193" t="s">
        <v>182</v>
      </c>
    </row>
    <row r="159" spans="2:65" s="12" customFormat="1" ht="22.5" customHeight="1">
      <c r="B159" s="194"/>
      <c r="C159" s="195"/>
      <c r="D159" s="195"/>
      <c r="E159" s="196" t="s">
        <v>23</v>
      </c>
      <c r="F159" s="399" t="s">
        <v>1051</v>
      </c>
      <c r="G159" s="400"/>
      <c r="H159" s="400"/>
      <c r="I159" s="400"/>
      <c r="J159" s="195"/>
      <c r="K159" s="197">
        <v>11.358000000000001</v>
      </c>
      <c r="L159" s="195"/>
      <c r="M159" s="195"/>
      <c r="N159" s="195"/>
      <c r="O159" s="195"/>
      <c r="P159" s="195"/>
      <c r="Q159" s="195"/>
      <c r="R159" s="198"/>
      <c r="T159" s="199"/>
      <c r="U159" s="195"/>
      <c r="V159" s="195"/>
      <c r="W159" s="195"/>
      <c r="X159" s="195"/>
      <c r="Y159" s="195"/>
      <c r="Z159" s="195"/>
      <c r="AA159" s="200"/>
      <c r="AT159" s="201" t="s">
        <v>190</v>
      </c>
      <c r="AU159" s="201" t="s">
        <v>92</v>
      </c>
      <c r="AV159" s="12" t="s">
        <v>92</v>
      </c>
      <c r="AW159" s="12" t="s">
        <v>38</v>
      </c>
      <c r="AX159" s="12" t="s">
        <v>81</v>
      </c>
      <c r="AY159" s="201" t="s">
        <v>182</v>
      </c>
    </row>
    <row r="160" spans="2:65" s="12" customFormat="1" ht="22.5" customHeight="1">
      <c r="B160" s="194"/>
      <c r="C160" s="195"/>
      <c r="D160" s="195"/>
      <c r="E160" s="196" t="s">
        <v>23</v>
      </c>
      <c r="F160" s="399" t="s">
        <v>1052</v>
      </c>
      <c r="G160" s="400"/>
      <c r="H160" s="400"/>
      <c r="I160" s="400"/>
      <c r="J160" s="195"/>
      <c r="K160" s="197">
        <v>21.303999999999998</v>
      </c>
      <c r="L160" s="195"/>
      <c r="M160" s="195"/>
      <c r="N160" s="195"/>
      <c r="O160" s="195"/>
      <c r="P160" s="195"/>
      <c r="Q160" s="195"/>
      <c r="R160" s="198"/>
      <c r="T160" s="199"/>
      <c r="U160" s="195"/>
      <c r="V160" s="195"/>
      <c r="W160" s="195"/>
      <c r="X160" s="195"/>
      <c r="Y160" s="195"/>
      <c r="Z160" s="195"/>
      <c r="AA160" s="200"/>
      <c r="AT160" s="201" t="s">
        <v>190</v>
      </c>
      <c r="AU160" s="201" t="s">
        <v>92</v>
      </c>
      <c r="AV160" s="12" t="s">
        <v>92</v>
      </c>
      <c r="AW160" s="12" t="s">
        <v>38</v>
      </c>
      <c r="AX160" s="12" t="s">
        <v>81</v>
      </c>
      <c r="AY160" s="201" t="s">
        <v>182</v>
      </c>
    </row>
    <row r="161" spans="2:65" s="13" customFormat="1" ht="22.5" customHeight="1">
      <c r="B161" s="202"/>
      <c r="C161" s="203"/>
      <c r="D161" s="203"/>
      <c r="E161" s="204" t="s">
        <v>23</v>
      </c>
      <c r="F161" s="401" t="s">
        <v>193</v>
      </c>
      <c r="G161" s="402"/>
      <c r="H161" s="402"/>
      <c r="I161" s="402"/>
      <c r="J161" s="203"/>
      <c r="K161" s="205">
        <v>32.661999999999999</v>
      </c>
      <c r="L161" s="203"/>
      <c r="M161" s="203"/>
      <c r="N161" s="203"/>
      <c r="O161" s="203"/>
      <c r="P161" s="203"/>
      <c r="Q161" s="203"/>
      <c r="R161" s="206"/>
      <c r="T161" s="207"/>
      <c r="U161" s="203"/>
      <c r="V161" s="203"/>
      <c r="W161" s="203"/>
      <c r="X161" s="203"/>
      <c r="Y161" s="203"/>
      <c r="Z161" s="203"/>
      <c r="AA161" s="208"/>
      <c r="AT161" s="209" t="s">
        <v>190</v>
      </c>
      <c r="AU161" s="209" t="s">
        <v>92</v>
      </c>
      <c r="AV161" s="13" t="s">
        <v>187</v>
      </c>
      <c r="AW161" s="13" t="s">
        <v>38</v>
      </c>
      <c r="AX161" s="13" t="s">
        <v>25</v>
      </c>
      <c r="AY161" s="209" t="s">
        <v>182</v>
      </c>
    </row>
    <row r="162" spans="2:65" s="1" customFormat="1" ht="22.5" customHeight="1">
      <c r="B162" s="39"/>
      <c r="C162" s="179" t="s">
        <v>275</v>
      </c>
      <c r="D162" s="179" t="s">
        <v>183</v>
      </c>
      <c r="E162" s="180" t="s">
        <v>1053</v>
      </c>
      <c r="F162" s="388" t="s">
        <v>1054</v>
      </c>
      <c r="G162" s="388"/>
      <c r="H162" s="388"/>
      <c r="I162" s="388"/>
      <c r="J162" s="181" t="s">
        <v>186</v>
      </c>
      <c r="K162" s="182">
        <v>32.661999999999999</v>
      </c>
      <c r="L162" s="389">
        <v>0</v>
      </c>
      <c r="M162" s="390"/>
      <c r="N162" s="391">
        <f>ROUND(L162*K162,2)</f>
        <v>0</v>
      </c>
      <c r="O162" s="391"/>
      <c r="P162" s="391"/>
      <c r="Q162" s="391"/>
      <c r="R162" s="41"/>
      <c r="T162" s="183" t="s">
        <v>23</v>
      </c>
      <c r="U162" s="48" t="s">
        <v>46</v>
      </c>
      <c r="V162" s="40"/>
      <c r="W162" s="184">
        <f>V162*K162</f>
        <v>0</v>
      </c>
      <c r="X162" s="184">
        <v>1E-4</v>
      </c>
      <c r="Y162" s="184">
        <f>X162*K162</f>
        <v>3.2661999999999999E-3</v>
      </c>
      <c r="Z162" s="184">
        <v>0</v>
      </c>
      <c r="AA162" s="185">
        <f>Z162*K162</f>
        <v>0</v>
      </c>
      <c r="AR162" s="22" t="s">
        <v>275</v>
      </c>
      <c r="AT162" s="22" t="s">
        <v>183</v>
      </c>
      <c r="AU162" s="22" t="s">
        <v>92</v>
      </c>
      <c r="AY162" s="22" t="s">
        <v>182</v>
      </c>
      <c r="BE162" s="122">
        <f>IF(U162="základní",N162,0)</f>
        <v>0</v>
      </c>
      <c r="BF162" s="122">
        <f>IF(U162="snížená",N162,0)</f>
        <v>0</v>
      </c>
      <c r="BG162" s="122">
        <f>IF(U162="zákl. přenesená",N162,0)</f>
        <v>0</v>
      </c>
      <c r="BH162" s="122">
        <f>IF(U162="sníž. přenesená",N162,0)</f>
        <v>0</v>
      </c>
      <c r="BI162" s="122">
        <f>IF(U162="nulová",N162,0)</f>
        <v>0</v>
      </c>
      <c r="BJ162" s="22" t="s">
        <v>25</v>
      </c>
      <c r="BK162" s="122">
        <f>ROUND(L162*K162,2)</f>
        <v>0</v>
      </c>
      <c r="BL162" s="22" t="s">
        <v>275</v>
      </c>
      <c r="BM162" s="22" t="s">
        <v>1055</v>
      </c>
    </row>
    <row r="163" spans="2:65" s="1" customFormat="1" ht="31.5" customHeight="1">
      <c r="B163" s="39"/>
      <c r="C163" s="179" t="s">
        <v>280</v>
      </c>
      <c r="D163" s="179" t="s">
        <v>183</v>
      </c>
      <c r="E163" s="180" t="s">
        <v>1056</v>
      </c>
      <c r="F163" s="388" t="s">
        <v>1057</v>
      </c>
      <c r="G163" s="388"/>
      <c r="H163" s="388"/>
      <c r="I163" s="388"/>
      <c r="J163" s="181" t="s">
        <v>186</v>
      </c>
      <c r="K163" s="182">
        <v>66.664000000000001</v>
      </c>
      <c r="L163" s="389">
        <v>0</v>
      </c>
      <c r="M163" s="390"/>
      <c r="N163" s="391">
        <f>ROUND(L163*K163,2)</f>
        <v>0</v>
      </c>
      <c r="O163" s="391"/>
      <c r="P163" s="391"/>
      <c r="Q163" s="391"/>
      <c r="R163" s="41"/>
      <c r="T163" s="183" t="s">
        <v>23</v>
      </c>
      <c r="U163" s="48" t="s">
        <v>46</v>
      </c>
      <c r="V163" s="40"/>
      <c r="W163" s="184">
        <f>V163*K163</f>
        <v>0</v>
      </c>
      <c r="X163" s="184">
        <v>1.223E-2</v>
      </c>
      <c r="Y163" s="184">
        <f>X163*K163</f>
        <v>0.81530071999999998</v>
      </c>
      <c r="Z163" s="184">
        <v>0</v>
      </c>
      <c r="AA163" s="185">
        <f>Z163*K163</f>
        <v>0</v>
      </c>
      <c r="AR163" s="22" t="s">
        <v>275</v>
      </c>
      <c r="AT163" s="22" t="s">
        <v>183</v>
      </c>
      <c r="AU163" s="22" t="s">
        <v>92</v>
      </c>
      <c r="AY163" s="22" t="s">
        <v>182</v>
      </c>
      <c r="BE163" s="122">
        <f>IF(U163="základní",N163,0)</f>
        <v>0</v>
      </c>
      <c r="BF163" s="122">
        <f>IF(U163="snížená",N163,0)</f>
        <v>0</v>
      </c>
      <c r="BG163" s="122">
        <f>IF(U163="zákl. přenesená",N163,0)</f>
        <v>0</v>
      </c>
      <c r="BH163" s="122">
        <f>IF(U163="sníž. přenesená",N163,0)</f>
        <v>0</v>
      </c>
      <c r="BI163" s="122">
        <f>IF(U163="nulová",N163,0)</f>
        <v>0</v>
      </c>
      <c r="BJ163" s="22" t="s">
        <v>25</v>
      </c>
      <c r="BK163" s="122">
        <f>ROUND(L163*K163,2)</f>
        <v>0</v>
      </c>
      <c r="BL163" s="22" t="s">
        <v>275</v>
      </c>
      <c r="BM163" s="22" t="s">
        <v>1058</v>
      </c>
    </row>
    <row r="164" spans="2:65" s="11" customFormat="1" ht="22.5" customHeight="1">
      <c r="B164" s="186"/>
      <c r="C164" s="187"/>
      <c r="D164" s="187"/>
      <c r="E164" s="188" t="s">
        <v>23</v>
      </c>
      <c r="F164" s="392" t="s">
        <v>1059</v>
      </c>
      <c r="G164" s="393"/>
      <c r="H164" s="393"/>
      <c r="I164" s="393"/>
      <c r="J164" s="187"/>
      <c r="K164" s="189" t="s">
        <v>23</v>
      </c>
      <c r="L164" s="187"/>
      <c r="M164" s="187"/>
      <c r="N164" s="187"/>
      <c r="O164" s="187"/>
      <c r="P164" s="187"/>
      <c r="Q164" s="187"/>
      <c r="R164" s="190"/>
      <c r="T164" s="191"/>
      <c r="U164" s="187"/>
      <c r="V164" s="187"/>
      <c r="W164" s="187"/>
      <c r="X164" s="187"/>
      <c r="Y164" s="187"/>
      <c r="Z164" s="187"/>
      <c r="AA164" s="192"/>
      <c r="AT164" s="193" t="s">
        <v>190</v>
      </c>
      <c r="AU164" s="193" t="s">
        <v>92</v>
      </c>
      <c r="AV164" s="11" t="s">
        <v>25</v>
      </c>
      <c r="AW164" s="11" t="s">
        <v>38</v>
      </c>
      <c r="AX164" s="11" t="s">
        <v>81</v>
      </c>
      <c r="AY164" s="193" t="s">
        <v>182</v>
      </c>
    </row>
    <row r="165" spans="2:65" s="12" customFormat="1" ht="22.5" customHeight="1">
      <c r="B165" s="194"/>
      <c r="C165" s="195"/>
      <c r="D165" s="195"/>
      <c r="E165" s="196" t="s">
        <v>23</v>
      </c>
      <c r="F165" s="399" t="s">
        <v>1060</v>
      </c>
      <c r="G165" s="400"/>
      <c r="H165" s="400"/>
      <c r="I165" s="400"/>
      <c r="J165" s="195"/>
      <c r="K165" s="197">
        <v>40.795000000000002</v>
      </c>
      <c r="L165" s="195"/>
      <c r="M165" s="195"/>
      <c r="N165" s="195"/>
      <c r="O165" s="195"/>
      <c r="P165" s="195"/>
      <c r="Q165" s="195"/>
      <c r="R165" s="198"/>
      <c r="T165" s="199"/>
      <c r="U165" s="195"/>
      <c r="V165" s="195"/>
      <c r="W165" s="195"/>
      <c r="X165" s="195"/>
      <c r="Y165" s="195"/>
      <c r="Z165" s="195"/>
      <c r="AA165" s="200"/>
      <c r="AT165" s="201" t="s">
        <v>190</v>
      </c>
      <c r="AU165" s="201" t="s">
        <v>92</v>
      </c>
      <c r="AV165" s="12" t="s">
        <v>92</v>
      </c>
      <c r="AW165" s="12" t="s">
        <v>38</v>
      </c>
      <c r="AX165" s="12" t="s">
        <v>81</v>
      </c>
      <c r="AY165" s="201" t="s">
        <v>182</v>
      </c>
    </row>
    <row r="166" spans="2:65" s="12" customFormat="1" ht="22.5" customHeight="1">
      <c r="B166" s="194"/>
      <c r="C166" s="195"/>
      <c r="D166" s="195"/>
      <c r="E166" s="196" t="s">
        <v>23</v>
      </c>
      <c r="F166" s="399" t="s">
        <v>1061</v>
      </c>
      <c r="G166" s="400"/>
      <c r="H166" s="400"/>
      <c r="I166" s="400"/>
      <c r="J166" s="195"/>
      <c r="K166" s="197">
        <v>25.869</v>
      </c>
      <c r="L166" s="195"/>
      <c r="M166" s="195"/>
      <c r="N166" s="195"/>
      <c r="O166" s="195"/>
      <c r="P166" s="195"/>
      <c r="Q166" s="195"/>
      <c r="R166" s="198"/>
      <c r="T166" s="199"/>
      <c r="U166" s="195"/>
      <c r="V166" s="195"/>
      <c r="W166" s="195"/>
      <c r="X166" s="195"/>
      <c r="Y166" s="195"/>
      <c r="Z166" s="195"/>
      <c r="AA166" s="200"/>
      <c r="AT166" s="201" t="s">
        <v>190</v>
      </c>
      <c r="AU166" s="201" t="s">
        <v>92</v>
      </c>
      <c r="AV166" s="12" t="s">
        <v>92</v>
      </c>
      <c r="AW166" s="12" t="s">
        <v>38</v>
      </c>
      <c r="AX166" s="12" t="s">
        <v>81</v>
      </c>
      <c r="AY166" s="201" t="s">
        <v>182</v>
      </c>
    </row>
    <row r="167" spans="2:65" s="13" customFormat="1" ht="22.5" customHeight="1">
      <c r="B167" s="202"/>
      <c r="C167" s="203"/>
      <c r="D167" s="203"/>
      <c r="E167" s="204" t="s">
        <v>23</v>
      </c>
      <c r="F167" s="401" t="s">
        <v>193</v>
      </c>
      <c r="G167" s="402"/>
      <c r="H167" s="402"/>
      <c r="I167" s="402"/>
      <c r="J167" s="203"/>
      <c r="K167" s="205">
        <v>66.664000000000001</v>
      </c>
      <c r="L167" s="203"/>
      <c r="M167" s="203"/>
      <c r="N167" s="203"/>
      <c r="O167" s="203"/>
      <c r="P167" s="203"/>
      <c r="Q167" s="203"/>
      <c r="R167" s="206"/>
      <c r="T167" s="207"/>
      <c r="U167" s="203"/>
      <c r="V167" s="203"/>
      <c r="W167" s="203"/>
      <c r="X167" s="203"/>
      <c r="Y167" s="203"/>
      <c r="Z167" s="203"/>
      <c r="AA167" s="208"/>
      <c r="AT167" s="209" t="s">
        <v>190</v>
      </c>
      <c r="AU167" s="209" t="s">
        <v>92</v>
      </c>
      <c r="AV167" s="13" t="s">
        <v>187</v>
      </c>
      <c r="AW167" s="13" t="s">
        <v>38</v>
      </c>
      <c r="AX167" s="13" t="s">
        <v>25</v>
      </c>
      <c r="AY167" s="209" t="s">
        <v>182</v>
      </c>
    </row>
    <row r="168" spans="2:65" s="1" customFormat="1" ht="22.5" customHeight="1">
      <c r="B168" s="39"/>
      <c r="C168" s="179" t="s">
        <v>284</v>
      </c>
      <c r="D168" s="179" t="s">
        <v>183</v>
      </c>
      <c r="E168" s="180" t="s">
        <v>1062</v>
      </c>
      <c r="F168" s="388" t="s">
        <v>1063</v>
      </c>
      <c r="G168" s="388"/>
      <c r="H168" s="388"/>
      <c r="I168" s="388"/>
      <c r="J168" s="181" t="s">
        <v>186</v>
      </c>
      <c r="K168" s="182">
        <v>66.664000000000001</v>
      </c>
      <c r="L168" s="389">
        <v>0</v>
      </c>
      <c r="M168" s="390"/>
      <c r="N168" s="391">
        <f>ROUND(L168*K168,2)</f>
        <v>0</v>
      </c>
      <c r="O168" s="391"/>
      <c r="P168" s="391"/>
      <c r="Q168" s="391"/>
      <c r="R168" s="41"/>
      <c r="T168" s="183" t="s">
        <v>23</v>
      </c>
      <c r="U168" s="48" t="s">
        <v>46</v>
      </c>
      <c r="V168" s="40"/>
      <c r="W168" s="184">
        <f>V168*K168</f>
        <v>0</v>
      </c>
      <c r="X168" s="184">
        <v>1E-4</v>
      </c>
      <c r="Y168" s="184">
        <f>X168*K168</f>
        <v>6.6664000000000003E-3</v>
      </c>
      <c r="Z168" s="184">
        <v>0</v>
      </c>
      <c r="AA168" s="185">
        <f>Z168*K168</f>
        <v>0</v>
      </c>
      <c r="AR168" s="22" t="s">
        <v>275</v>
      </c>
      <c r="AT168" s="22" t="s">
        <v>183</v>
      </c>
      <c r="AU168" s="22" t="s">
        <v>92</v>
      </c>
      <c r="AY168" s="22" t="s">
        <v>182</v>
      </c>
      <c r="BE168" s="122">
        <f>IF(U168="základní",N168,0)</f>
        <v>0</v>
      </c>
      <c r="BF168" s="122">
        <f>IF(U168="snížená",N168,0)</f>
        <v>0</v>
      </c>
      <c r="BG168" s="122">
        <f>IF(U168="zákl. přenesená",N168,0)</f>
        <v>0</v>
      </c>
      <c r="BH168" s="122">
        <f>IF(U168="sníž. přenesená",N168,0)</f>
        <v>0</v>
      </c>
      <c r="BI168" s="122">
        <f>IF(U168="nulová",N168,0)</f>
        <v>0</v>
      </c>
      <c r="BJ168" s="22" t="s">
        <v>25</v>
      </c>
      <c r="BK168" s="122">
        <f>ROUND(L168*K168,2)</f>
        <v>0</v>
      </c>
      <c r="BL168" s="22" t="s">
        <v>275</v>
      </c>
      <c r="BM168" s="22" t="s">
        <v>1064</v>
      </c>
    </row>
    <row r="169" spans="2:65" s="1" customFormat="1" ht="22.5" customHeight="1">
      <c r="B169" s="39"/>
      <c r="C169" s="179" t="s">
        <v>288</v>
      </c>
      <c r="D169" s="179" t="s">
        <v>183</v>
      </c>
      <c r="E169" s="180" t="s">
        <v>1065</v>
      </c>
      <c r="F169" s="388" t="s">
        <v>1066</v>
      </c>
      <c r="G169" s="388"/>
      <c r="H169" s="388"/>
      <c r="I169" s="388"/>
      <c r="J169" s="181" t="s">
        <v>186</v>
      </c>
      <c r="K169" s="182">
        <v>99.325999999999993</v>
      </c>
      <c r="L169" s="389">
        <v>0</v>
      </c>
      <c r="M169" s="390"/>
      <c r="N169" s="391">
        <f>ROUND(L169*K169,2)</f>
        <v>0</v>
      </c>
      <c r="O169" s="391"/>
      <c r="P169" s="391"/>
      <c r="Q169" s="391"/>
      <c r="R169" s="41"/>
      <c r="T169" s="183" t="s">
        <v>23</v>
      </c>
      <c r="U169" s="48" t="s">
        <v>46</v>
      </c>
      <c r="V169" s="40"/>
      <c r="W169" s="184">
        <f>V169*K169</f>
        <v>0</v>
      </c>
      <c r="X169" s="184">
        <v>0</v>
      </c>
      <c r="Y169" s="184">
        <f>X169*K169</f>
        <v>0</v>
      </c>
      <c r="Z169" s="184">
        <v>0</v>
      </c>
      <c r="AA169" s="185">
        <f>Z169*K169</f>
        <v>0</v>
      </c>
      <c r="AR169" s="22" t="s">
        <v>275</v>
      </c>
      <c r="AT169" s="22" t="s">
        <v>183</v>
      </c>
      <c r="AU169" s="22" t="s">
        <v>92</v>
      </c>
      <c r="AY169" s="22" t="s">
        <v>182</v>
      </c>
      <c r="BE169" s="122">
        <f>IF(U169="základní",N169,0)</f>
        <v>0</v>
      </c>
      <c r="BF169" s="122">
        <f>IF(U169="snížená",N169,0)</f>
        <v>0</v>
      </c>
      <c r="BG169" s="122">
        <f>IF(U169="zákl. přenesená",N169,0)</f>
        <v>0</v>
      </c>
      <c r="BH169" s="122">
        <f>IF(U169="sníž. přenesená",N169,0)</f>
        <v>0</v>
      </c>
      <c r="BI169" s="122">
        <f>IF(U169="nulová",N169,0)</f>
        <v>0</v>
      </c>
      <c r="BJ169" s="22" t="s">
        <v>25</v>
      </c>
      <c r="BK169" s="122">
        <f>ROUND(L169*K169,2)</f>
        <v>0</v>
      </c>
      <c r="BL169" s="22" t="s">
        <v>275</v>
      </c>
      <c r="BM169" s="22" t="s">
        <v>1067</v>
      </c>
    </row>
    <row r="170" spans="2:65" s="12" customFormat="1" ht="22.5" customHeight="1">
      <c r="B170" s="194"/>
      <c r="C170" s="195"/>
      <c r="D170" s="195"/>
      <c r="E170" s="196" t="s">
        <v>23</v>
      </c>
      <c r="F170" s="405" t="s">
        <v>1068</v>
      </c>
      <c r="G170" s="406"/>
      <c r="H170" s="406"/>
      <c r="I170" s="406"/>
      <c r="J170" s="195"/>
      <c r="K170" s="197">
        <v>99.325999999999993</v>
      </c>
      <c r="L170" s="195"/>
      <c r="M170" s="195"/>
      <c r="N170" s="195"/>
      <c r="O170" s="195"/>
      <c r="P170" s="195"/>
      <c r="Q170" s="195"/>
      <c r="R170" s="198"/>
      <c r="T170" s="199"/>
      <c r="U170" s="195"/>
      <c r="V170" s="195"/>
      <c r="W170" s="195"/>
      <c r="X170" s="195"/>
      <c r="Y170" s="195"/>
      <c r="Z170" s="195"/>
      <c r="AA170" s="200"/>
      <c r="AT170" s="201" t="s">
        <v>190</v>
      </c>
      <c r="AU170" s="201" t="s">
        <v>92</v>
      </c>
      <c r="AV170" s="12" t="s">
        <v>92</v>
      </c>
      <c r="AW170" s="12" t="s">
        <v>38</v>
      </c>
      <c r="AX170" s="12" t="s">
        <v>25</v>
      </c>
      <c r="AY170" s="201" t="s">
        <v>182</v>
      </c>
    </row>
    <row r="171" spans="2:65" s="1" customFormat="1" ht="31.5" customHeight="1">
      <c r="B171" s="39"/>
      <c r="C171" s="210" t="s">
        <v>293</v>
      </c>
      <c r="D171" s="210" t="s">
        <v>301</v>
      </c>
      <c r="E171" s="211" t="s">
        <v>1069</v>
      </c>
      <c r="F171" s="409" t="s">
        <v>1070</v>
      </c>
      <c r="G171" s="409"/>
      <c r="H171" s="409"/>
      <c r="I171" s="409"/>
      <c r="J171" s="212" t="s">
        <v>186</v>
      </c>
      <c r="K171" s="213">
        <v>109.259</v>
      </c>
      <c r="L171" s="410">
        <v>0</v>
      </c>
      <c r="M171" s="411"/>
      <c r="N171" s="412">
        <f>ROUND(L171*K171,2)</f>
        <v>0</v>
      </c>
      <c r="O171" s="391"/>
      <c r="P171" s="391"/>
      <c r="Q171" s="391"/>
      <c r="R171" s="41"/>
      <c r="T171" s="183" t="s">
        <v>23</v>
      </c>
      <c r="U171" s="48" t="s">
        <v>46</v>
      </c>
      <c r="V171" s="40"/>
      <c r="W171" s="184">
        <f>V171*K171</f>
        <v>0</v>
      </c>
      <c r="X171" s="184">
        <v>1.3999999999999999E-4</v>
      </c>
      <c r="Y171" s="184">
        <f>X171*K171</f>
        <v>1.5296259999999999E-2</v>
      </c>
      <c r="Z171" s="184">
        <v>0</v>
      </c>
      <c r="AA171" s="185">
        <f>Z171*K171</f>
        <v>0</v>
      </c>
      <c r="AR171" s="22" t="s">
        <v>304</v>
      </c>
      <c r="AT171" s="22" t="s">
        <v>301</v>
      </c>
      <c r="AU171" s="22" t="s">
        <v>92</v>
      </c>
      <c r="AY171" s="22" t="s">
        <v>182</v>
      </c>
      <c r="BE171" s="122">
        <f>IF(U171="základní",N171,0)</f>
        <v>0</v>
      </c>
      <c r="BF171" s="122">
        <f>IF(U171="snížená",N171,0)</f>
        <v>0</v>
      </c>
      <c r="BG171" s="122">
        <f>IF(U171="zákl. přenesená",N171,0)</f>
        <v>0</v>
      </c>
      <c r="BH171" s="122">
        <f>IF(U171="sníž. přenesená",N171,0)</f>
        <v>0</v>
      </c>
      <c r="BI171" s="122">
        <f>IF(U171="nulová",N171,0)</f>
        <v>0</v>
      </c>
      <c r="BJ171" s="22" t="s">
        <v>25</v>
      </c>
      <c r="BK171" s="122">
        <f>ROUND(L171*K171,2)</f>
        <v>0</v>
      </c>
      <c r="BL171" s="22" t="s">
        <v>275</v>
      </c>
      <c r="BM171" s="22" t="s">
        <v>1071</v>
      </c>
    </row>
    <row r="172" spans="2:65" s="1" customFormat="1" ht="31.5" customHeight="1">
      <c r="B172" s="39"/>
      <c r="C172" s="179" t="s">
        <v>10</v>
      </c>
      <c r="D172" s="179" t="s">
        <v>183</v>
      </c>
      <c r="E172" s="180" t="s">
        <v>1072</v>
      </c>
      <c r="F172" s="388" t="s">
        <v>1073</v>
      </c>
      <c r="G172" s="388"/>
      <c r="H172" s="388"/>
      <c r="I172" s="388"/>
      <c r="J172" s="181" t="s">
        <v>254</v>
      </c>
      <c r="K172" s="182">
        <v>1.208</v>
      </c>
      <c r="L172" s="389">
        <v>0</v>
      </c>
      <c r="M172" s="390"/>
      <c r="N172" s="391">
        <f>ROUND(L172*K172,2)</f>
        <v>0</v>
      </c>
      <c r="O172" s="391"/>
      <c r="P172" s="391"/>
      <c r="Q172" s="391"/>
      <c r="R172" s="41"/>
      <c r="T172" s="183" t="s">
        <v>23</v>
      </c>
      <c r="U172" s="48" t="s">
        <v>46</v>
      </c>
      <c r="V172" s="40"/>
      <c r="W172" s="184">
        <f>V172*K172</f>
        <v>0</v>
      </c>
      <c r="X172" s="184">
        <v>0</v>
      </c>
      <c r="Y172" s="184">
        <f>X172*K172</f>
        <v>0</v>
      </c>
      <c r="Z172" s="184">
        <v>0</v>
      </c>
      <c r="AA172" s="185">
        <f>Z172*K172</f>
        <v>0</v>
      </c>
      <c r="AR172" s="22" t="s">
        <v>275</v>
      </c>
      <c r="AT172" s="22" t="s">
        <v>183</v>
      </c>
      <c r="AU172" s="22" t="s">
        <v>92</v>
      </c>
      <c r="AY172" s="22" t="s">
        <v>182</v>
      </c>
      <c r="BE172" s="122">
        <f>IF(U172="základní",N172,0)</f>
        <v>0</v>
      </c>
      <c r="BF172" s="122">
        <f>IF(U172="snížená",N172,0)</f>
        <v>0</v>
      </c>
      <c r="BG172" s="122">
        <f>IF(U172="zákl. přenesená",N172,0)</f>
        <v>0</v>
      </c>
      <c r="BH172" s="122">
        <f>IF(U172="sníž. přenesená",N172,0)</f>
        <v>0</v>
      </c>
      <c r="BI172" s="122">
        <f>IF(U172="nulová",N172,0)</f>
        <v>0</v>
      </c>
      <c r="BJ172" s="22" t="s">
        <v>25</v>
      </c>
      <c r="BK172" s="122">
        <f>ROUND(L172*K172,2)</f>
        <v>0</v>
      </c>
      <c r="BL172" s="22" t="s">
        <v>275</v>
      </c>
      <c r="BM172" s="22" t="s">
        <v>1074</v>
      </c>
    </row>
    <row r="173" spans="2:65" s="10" customFormat="1" ht="29.85" customHeight="1">
      <c r="B173" s="168"/>
      <c r="C173" s="169"/>
      <c r="D173" s="178" t="s">
        <v>158</v>
      </c>
      <c r="E173" s="178"/>
      <c r="F173" s="178"/>
      <c r="G173" s="178"/>
      <c r="H173" s="178"/>
      <c r="I173" s="178"/>
      <c r="J173" s="178"/>
      <c r="K173" s="178"/>
      <c r="L173" s="178"/>
      <c r="M173" s="178"/>
      <c r="N173" s="407">
        <f>BK173</f>
        <v>0</v>
      </c>
      <c r="O173" s="408"/>
      <c r="P173" s="408"/>
      <c r="Q173" s="408"/>
      <c r="R173" s="171"/>
      <c r="T173" s="172"/>
      <c r="U173" s="169"/>
      <c r="V173" s="169"/>
      <c r="W173" s="173">
        <f>SUM(W174:W175)</f>
        <v>0</v>
      </c>
      <c r="X173" s="169"/>
      <c r="Y173" s="173">
        <f>SUM(Y174:Y175)</f>
        <v>2.8804539999999997E-2</v>
      </c>
      <c r="Z173" s="169"/>
      <c r="AA173" s="174">
        <f>SUM(AA174:AA175)</f>
        <v>0</v>
      </c>
      <c r="AR173" s="175" t="s">
        <v>92</v>
      </c>
      <c r="AT173" s="176" t="s">
        <v>80</v>
      </c>
      <c r="AU173" s="176" t="s">
        <v>25</v>
      </c>
      <c r="AY173" s="175" t="s">
        <v>182</v>
      </c>
      <c r="BK173" s="177">
        <f>SUM(BK174:BK175)</f>
        <v>0</v>
      </c>
    </row>
    <row r="174" spans="2:65" s="1" customFormat="1" ht="31.5" customHeight="1">
      <c r="B174" s="39"/>
      <c r="C174" s="179" t="s">
        <v>300</v>
      </c>
      <c r="D174" s="179" t="s">
        <v>183</v>
      </c>
      <c r="E174" s="180" t="s">
        <v>351</v>
      </c>
      <c r="F174" s="388" t="s">
        <v>352</v>
      </c>
      <c r="G174" s="388"/>
      <c r="H174" s="388"/>
      <c r="I174" s="388"/>
      <c r="J174" s="181" t="s">
        <v>186</v>
      </c>
      <c r="K174" s="182">
        <v>99.325999999999993</v>
      </c>
      <c r="L174" s="389">
        <v>0</v>
      </c>
      <c r="M174" s="390"/>
      <c r="N174" s="391">
        <f>ROUND(L174*K174,2)</f>
        <v>0</v>
      </c>
      <c r="O174" s="391"/>
      <c r="P174" s="391"/>
      <c r="Q174" s="391"/>
      <c r="R174" s="41"/>
      <c r="T174" s="183" t="s">
        <v>23</v>
      </c>
      <c r="U174" s="48" t="s">
        <v>46</v>
      </c>
      <c r="V174" s="40"/>
      <c r="W174" s="184">
        <f>V174*K174</f>
        <v>0</v>
      </c>
      <c r="X174" s="184">
        <v>2.9E-4</v>
      </c>
      <c r="Y174" s="184">
        <f>X174*K174</f>
        <v>2.8804539999999997E-2</v>
      </c>
      <c r="Z174" s="184">
        <v>0</v>
      </c>
      <c r="AA174" s="185">
        <f>Z174*K174</f>
        <v>0</v>
      </c>
      <c r="AR174" s="22" t="s">
        <v>275</v>
      </c>
      <c r="AT174" s="22" t="s">
        <v>183</v>
      </c>
      <c r="AU174" s="22" t="s">
        <v>92</v>
      </c>
      <c r="AY174" s="22" t="s">
        <v>182</v>
      </c>
      <c r="BE174" s="122">
        <f>IF(U174="základní",N174,0)</f>
        <v>0</v>
      </c>
      <c r="BF174" s="122">
        <f>IF(U174="snížená",N174,0)</f>
        <v>0</v>
      </c>
      <c r="BG174" s="122">
        <f>IF(U174="zákl. přenesená",N174,0)</f>
        <v>0</v>
      </c>
      <c r="BH174" s="122">
        <f>IF(U174="sníž. přenesená",N174,0)</f>
        <v>0</v>
      </c>
      <c r="BI174" s="122">
        <f>IF(U174="nulová",N174,0)</f>
        <v>0</v>
      </c>
      <c r="BJ174" s="22" t="s">
        <v>25</v>
      </c>
      <c r="BK174" s="122">
        <f>ROUND(L174*K174,2)</f>
        <v>0</v>
      </c>
      <c r="BL174" s="22" t="s">
        <v>275</v>
      </c>
      <c r="BM174" s="22" t="s">
        <v>353</v>
      </c>
    </row>
    <row r="175" spans="2:65" s="12" customFormat="1" ht="22.5" customHeight="1">
      <c r="B175" s="194"/>
      <c r="C175" s="195"/>
      <c r="D175" s="195"/>
      <c r="E175" s="196" t="s">
        <v>23</v>
      </c>
      <c r="F175" s="405" t="s">
        <v>1075</v>
      </c>
      <c r="G175" s="406"/>
      <c r="H175" s="406"/>
      <c r="I175" s="406"/>
      <c r="J175" s="195"/>
      <c r="K175" s="197">
        <v>99.325999999999993</v>
      </c>
      <c r="L175" s="195"/>
      <c r="M175" s="195"/>
      <c r="N175" s="195"/>
      <c r="O175" s="195"/>
      <c r="P175" s="195"/>
      <c r="Q175" s="195"/>
      <c r="R175" s="198"/>
      <c r="T175" s="199"/>
      <c r="U175" s="195"/>
      <c r="V175" s="195"/>
      <c r="W175" s="195"/>
      <c r="X175" s="195"/>
      <c r="Y175" s="195"/>
      <c r="Z175" s="195"/>
      <c r="AA175" s="200"/>
      <c r="AT175" s="201" t="s">
        <v>190</v>
      </c>
      <c r="AU175" s="201" t="s">
        <v>92</v>
      </c>
      <c r="AV175" s="12" t="s">
        <v>92</v>
      </c>
      <c r="AW175" s="12" t="s">
        <v>38</v>
      </c>
      <c r="AX175" s="12" t="s">
        <v>25</v>
      </c>
      <c r="AY175" s="201" t="s">
        <v>182</v>
      </c>
    </row>
    <row r="176" spans="2:65" s="10" customFormat="1" ht="37.35" customHeight="1">
      <c r="B176" s="168"/>
      <c r="C176" s="169"/>
      <c r="D176" s="170" t="s">
        <v>159</v>
      </c>
      <c r="E176" s="170"/>
      <c r="F176" s="170"/>
      <c r="G176" s="170"/>
      <c r="H176" s="170"/>
      <c r="I176" s="170"/>
      <c r="J176" s="170"/>
      <c r="K176" s="170"/>
      <c r="L176" s="170"/>
      <c r="M176" s="170"/>
      <c r="N176" s="415">
        <f>BK176</f>
        <v>0</v>
      </c>
      <c r="O176" s="416"/>
      <c r="P176" s="416"/>
      <c r="Q176" s="416"/>
      <c r="R176" s="171"/>
      <c r="T176" s="172"/>
      <c r="U176" s="169"/>
      <c r="V176" s="169"/>
      <c r="W176" s="173">
        <f>SUM(W177:W179)</f>
        <v>0</v>
      </c>
      <c r="X176" s="169"/>
      <c r="Y176" s="173">
        <f>SUM(Y177:Y179)</f>
        <v>0</v>
      </c>
      <c r="Z176" s="169"/>
      <c r="AA176" s="174">
        <f>SUM(AA177:AA179)</f>
        <v>0</v>
      </c>
      <c r="AR176" s="175" t="s">
        <v>187</v>
      </c>
      <c r="AT176" s="176" t="s">
        <v>80</v>
      </c>
      <c r="AU176" s="176" t="s">
        <v>81</v>
      </c>
      <c r="AY176" s="175" t="s">
        <v>182</v>
      </c>
      <c r="BK176" s="177">
        <f>SUM(BK177:BK179)</f>
        <v>0</v>
      </c>
    </row>
    <row r="177" spans="2:65" s="1" customFormat="1" ht="22.5" customHeight="1">
      <c r="B177" s="39"/>
      <c r="C177" s="179" t="s">
        <v>306</v>
      </c>
      <c r="D177" s="179" t="s">
        <v>183</v>
      </c>
      <c r="E177" s="180" t="s">
        <v>356</v>
      </c>
      <c r="F177" s="388" t="s">
        <v>357</v>
      </c>
      <c r="G177" s="388"/>
      <c r="H177" s="388"/>
      <c r="I177" s="388"/>
      <c r="J177" s="181" t="s">
        <v>358</v>
      </c>
      <c r="K177" s="182">
        <v>5</v>
      </c>
      <c r="L177" s="389">
        <v>0</v>
      </c>
      <c r="M177" s="390"/>
      <c r="N177" s="391">
        <f>ROUND(L177*K177,2)</f>
        <v>0</v>
      </c>
      <c r="O177" s="391"/>
      <c r="P177" s="391"/>
      <c r="Q177" s="391"/>
      <c r="R177" s="41"/>
      <c r="T177" s="183" t="s">
        <v>23</v>
      </c>
      <c r="U177" s="48" t="s">
        <v>46</v>
      </c>
      <c r="V177" s="40"/>
      <c r="W177" s="184">
        <f>V177*K177</f>
        <v>0</v>
      </c>
      <c r="X177" s="184">
        <v>0</v>
      </c>
      <c r="Y177" s="184">
        <f>X177*K177</f>
        <v>0</v>
      </c>
      <c r="Z177" s="184">
        <v>0</v>
      </c>
      <c r="AA177" s="185">
        <f>Z177*K177</f>
        <v>0</v>
      </c>
      <c r="AR177" s="22" t="s">
        <v>359</v>
      </c>
      <c r="AT177" s="22" t="s">
        <v>183</v>
      </c>
      <c r="AU177" s="22" t="s">
        <v>25</v>
      </c>
      <c r="AY177" s="22" t="s">
        <v>182</v>
      </c>
      <c r="BE177" s="122">
        <f>IF(U177="základní",N177,0)</f>
        <v>0</v>
      </c>
      <c r="BF177" s="122">
        <f>IF(U177="snížená",N177,0)</f>
        <v>0</v>
      </c>
      <c r="BG177" s="122">
        <f>IF(U177="zákl. přenesená",N177,0)</f>
        <v>0</v>
      </c>
      <c r="BH177" s="122">
        <f>IF(U177="sníž. přenesená",N177,0)</f>
        <v>0</v>
      </c>
      <c r="BI177" s="122">
        <f>IF(U177="nulová",N177,0)</f>
        <v>0</v>
      </c>
      <c r="BJ177" s="22" t="s">
        <v>25</v>
      </c>
      <c r="BK177" s="122">
        <f>ROUND(L177*K177,2)</f>
        <v>0</v>
      </c>
      <c r="BL177" s="22" t="s">
        <v>359</v>
      </c>
      <c r="BM177" s="22" t="s">
        <v>1000</v>
      </c>
    </row>
    <row r="178" spans="2:65" s="12" customFormat="1" ht="31.5" customHeight="1">
      <c r="B178" s="194"/>
      <c r="C178" s="195"/>
      <c r="D178" s="195"/>
      <c r="E178" s="196" t="s">
        <v>23</v>
      </c>
      <c r="F178" s="405" t="s">
        <v>1076</v>
      </c>
      <c r="G178" s="406"/>
      <c r="H178" s="406"/>
      <c r="I178" s="406"/>
      <c r="J178" s="195"/>
      <c r="K178" s="197">
        <v>5</v>
      </c>
      <c r="L178" s="195"/>
      <c r="M178" s="195"/>
      <c r="N178" s="195"/>
      <c r="O178" s="195"/>
      <c r="P178" s="195"/>
      <c r="Q178" s="195"/>
      <c r="R178" s="198"/>
      <c r="T178" s="199"/>
      <c r="U178" s="195"/>
      <c r="V178" s="195"/>
      <c r="W178" s="195"/>
      <c r="X178" s="195"/>
      <c r="Y178" s="195"/>
      <c r="Z178" s="195"/>
      <c r="AA178" s="200"/>
      <c r="AT178" s="201" t="s">
        <v>190</v>
      </c>
      <c r="AU178" s="201" t="s">
        <v>25</v>
      </c>
      <c r="AV178" s="12" t="s">
        <v>92</v>
      </c>
      <c r="AW178" s="12" t="s">
        <v>38</v>
      </c>
      <c r="AX178" s="12" t="s">
        <v>25</v>
      </c>
      <c r="AY178" s="201" t="s">
        <v>182</v>
      </c>
    </row>
    <row r="179" spans="2:65" s="1" customFormat="1" ht="31.5" customHeight="1">
      <c r="B179" s="39"/>
      <c r="C179" s="210" t="s">
        <v>310</v>
      </c>
      <c r="D179" s="210" t="s">
        <v>301</v>
      </c>
      <c r="E179" s="211" t="s">
        <v>363</v>
      </c>
      <c r="F179" s="409" t="s">
        <v>1077</v>
      </c>
      <c r="G179" s="409"/>
      <c r="H179" s="409"/>
      <c r="I179" s="409"/>
      <c r="J179" s="212" t="s">
        <v>365</v>
      </c>
      <c r="K179" s="213">
        <v>1</v>
      </c>
      <c r="L179" s="410">
        <v>0</v>
      </c>
      <c r="M179" s="411"/>
      <c r="N179" s="412">
        <f>ROUND(L179*K179,2)</f>
        <v>0</v>
      </c>
      <c r="O179" s="391"/>
      <c r="P179" s="391"/>
      <c r="Q179" s="391"/>
      <c r="R179" s="41"/>
      <c r="T179" s="183" t="s">
        <v>23</v>
      </c>
      <c r="U179" s="48" t="s">
        <v>46</v>
      </c>
      <c r="V179" s="40"/>
      <c r="W179" s="184">
        <f>V179*K179</f>
        <v>0</v>
      </c>
      <c r="X179" s="184">
        <v>0</v>
      </c>
      <c r="Y179" s="184">
        <f>X179*K179</f>
        <v>0</v>
      </c>
      <c r="Z179" s="184">
        <v>0</v>
      </c>
      <c r="AA179" s="185">
        <f>Z179*K179</f>
        <v>0</v>
      </c>
      <c r="AR179" s="22" t="s">
        <v>359</v>
      </c>
      <c r="AT179" s="22" t="s">
        <v>301</v>
      </c>
      <c r="AU179" s="22" t="s">
        <v>25</v>
      </c>
      <c r="AY179" s="22" t="s">
        <v>182</v>
      </c>
      <c r="BE179" s="122">
        <f>IF(U179="základní",N179,0)</f>
        <v>0</v>
      </c>
      <c r="BF179" s="122">
        <f>IF(U179="snížená",N179,0)</f>
        <v>0</v>
      </c>
      <c r="BG179" s="122">
        <f>IF(U179="zákl. přenesená",N179,0)</f>
        <v>0</v>
      </c>
      <c r="BH179" s="122">
        <f>IF(U179="sníž. přenesená",N179,0)</f>
        <v>0</v>
      </c>
      <c r="BI179" s="122">
        <f>IF(U179="nulová",N179,0)</f>
        <v>0</v>
      </c>
      <c r="BJ179" s="22" t="s">
        <v>25</v>
      </c>
      <c r="BK179" s="122">
        <f>ROUND(L179*K179,2)</f>
        <v>0</v>
      </c>
      <c r="BL179" s="22" t="s">
        <v>359</v>
      </c>
      <c r="BM179" s="22" t="s">
        <v>1004</v>
      </c>
    </row>
    <row r="180" spans="2:65" s="1" customFormat="1" ht="49.9" customHeight="1">
      <c r="B180" s="39"/>
      <c r="C180" s="40"/>
      <c r="D180" s="170" t="s">
        <v>367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13">
        <f>BK180</f>
        <v>0</v>
      </c>
      <c r="O180" s="414"/>
      <c r="P180" s="414"/>
      <c r="Q180" s="414"/>
      <c r="R180" s="41"/>
      <c r="T180" s="159"/>
      <c r="U180" s="60"/>
      <c r="V180" s="60"/>
      <c r="W180" s="60"/>
      <c r="X180" s="60"/>
      <c r="Y180" s="60"/>
      <c r="Z180" s="60"/>
      <c r="AA180" s="62"/>
      <c r="AT180" s="22" t="s">
        <v>80</v>
      </c>
      <c r="AU180" s="22" t="s">
        <v>81</v>
      </c>
      <c r="AY180" s="22" t="s">
        <v>368</v>
      </c>
      <c r="BK180" s="122">
        <v>0</v>
      </c>
    </row>
    <row r="181" spans="2:65" s="1" customFormat="1" ht="6.95" customHeight="1"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</sheetData>
  <sheetProtection password="CC35" sheet="1" objects="1" scenarios="1" formatCells="0" formatColumns="0" formatRows="0" sort="0" autoFilter="0"/>
  <mergeCells count="179">
    <mergeCell ref="N180:Q180"/>
    <mergeCell ref="H1:K1"/>
    <mergeCell ref="S2:AC2"/>
    <mergeCell ref="F175:I175"/>
    <mergeCell ref="F177:I177"/>
    <mergeCell ref="L177:M177"/>
    <mergeCell ref="N177:Q177"/>
    <mergeCell ref="F178:I178"/>
    <mergeCell ref="F179:I179"/>
    <mergeCell ref="L179:M179"/>
    <mergeCell ref="N179:Q179"/>
    <mergeCell ref="N125:Q125"/>
    <mergeCell ref="N126:Q126"/>
    <mergeCell ref="N127:Q127"/>
    <mergeCell ref="N132:Q132"/>
    <mergeCell ref="N133:Q133"/>
    <mergeCell ref="N150:Q150"/>
    <mergeCell ref="N156:Q156"/>
    <mergeCell ref="N173:Q173"/>
    <mergeCell ref="N176:Q176"/>
    <mergeCell ref="F170:I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65:I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60:I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F152:I152"/>
    <mergeCell ref="F153:I153"/>
    <mergeCell ref="F154:I154"/>
    <mergeCell ref="F155:I155"/>
    <mergeCell ref="F157:I157"/>
    <mergeCell ref="L157:M157"/>
    <mergeCell ref="N157:Q157"/>
    <mergeCell ref="F158:I158"/>
    <mergeCell ref="F159:I159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38:I138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1:I131"/>
    <mergeCell ref="L131:M131"/>
    <mergeCell ref="N131:Q131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H37:J37"/>
    <mergeCell ref="M37:P37"/>
    <mergeCell ref="L39:P39"/>
    <mergeCell ref="H41:J41"/>
    <mergeCell ref="N41:P41"/>
    <mergeCell ref="C76:Q76"/>
    <mergeCell ref="F78:P78"/>
    <mergeCell ref="F79:P79"/>
    <mergeCell ref="F80:P80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102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1078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N100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51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(SUM(BE100:BE107)+SUM(BE126:BE179))</f>
        <v>0</v>
      </c>
      <c r="I33" s="370"/>
      <c r="J33" s="370"/>
      <c r="K33" s="40"/>
      <c r="L33" s="40"/>
      <c r="M33" s="376">
        <f>ROUND((SUM(BE100:BE107)+SUM(BE126:BE179)), 2)*F33</f>
        <v>0</v>
      </c>
      <c r="N33" s="370"/>
      <c r="O33" s="370"/>
      <c r="P33" s="370"/>
      <c r="Q33" s="40"/>
      <c r="R33" s="41"/>
    </row>
    <row r="34" spans="2:51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(SUM(BF100:BF107)+SUM(BF126:BF179))</f>
        <v>0</v>
      </c>
      <c r="I34" s="370"/>
      <c r="J34" s="370"/>
      <c r="K34" s="40"/>
      <c r="L34" s="40"/>
      <c r="M34" s="376">
        <f>ROUND((SUM(BF100:BF107)+SUM(BF126:BF179)), 2)*F34</f>
        <v>0</v>
      </c>
      <c r="N34" s="370"/>
      <c r="O34" s="370"/>
      <c r="P34" s="370"/>
      <c r="Q34" s="40"/>
      <c r="R34" s="41"/>
    </row>
    <row r="35" spans="2:51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(SUM(BG100:BG107)+SUM(BG126:BG179))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51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(SUM(BH100:BH107)+SUM(BH126:BH179))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51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(SUM(BI100:BI107)+SUM(BI126:BI179))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51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51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51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51" s="1" customFormat="1" ht="14.45" customHeight="1">
      <c r="B41" s="39"/>
      <c r="C41" s="40"/>
      <c r="D41" s="46" t="s">
        <v>138</v>
      </c>
      <c r="E41" s="46" t="s">
        <v>139</v>
      </c>
      <c r="F41" s="136">
        <v>76.099999999999994</v>
      </c>
      <c r="G41" s="46" t="s">
        <v>140</v>
      </c>
      <c r="H41" s="376">
        <f>IF(F41&lt;&gt;0,M28/F41,0)</f>
        <v>0</v>
      </c>
      <c r="I41" s="376"/>
      <c r="J41" s="376"/>
      <c r="K41" s="40"/>
      <c r="L41" s="46" t="s">
        <v>141</v>
      </c>
      <c r="M41" s="40"/>
      <c r="N41" s="376">
        <f>IF(F41&lt;&gt;0,M31/F41,0)</f>
        <v>0</v>
      </c>
      <c r="O41" s="376"/>
      <c r="P41" s="376"/>
      <c r="Q41" s="40"/>
      <c r="R41" s="41"/>
      <c r="AY41" s="22" t="s">
        <v>142</v>
      </c>
    </row>
    <row r="42" spans="2:51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51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51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51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51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51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51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005b - Střecha S 3 objektu OÚ Dětřichov bez kanalizace s úpravou ploch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47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N126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47" s="7" customFormat="1" ht="24.95" customHeight="1">
      <c r="B90" s="143"/>
      <c r="C90" s="144"/>
      <c r="D90" s="145" t="s">
        <v>148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N127</f>
        <v>0</v>
      </c>
      <c r="O90" s="383"/>
      <c r="P90" s="383"/>
      <c r="Q90" s="383"/>
      <c r="R90" s="146"/>
      <c r="T90" s="147"/>
      <c r="U90" s="147"/>
    </row>
    <row r="91" spans="2:47" s="8" customFormat="1" ht="19.899999999999999" customHeight="1">
      <c r="B91" s="148"/>
      <c r="C91" s="107"/>
      <c r="D91" s="118" t="s">
        <v>151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N128</f>
        <v>0</v>
      </c>
      <c r="O91" s="358"/>
      <c r="P91" s="358"/>
      <c r="Q91" s="358"/>
      <c r="R91" s="149"/>
      <c r="T91" s="150"/>
      <c r="U91" s="150"/>
    </row>
    <row r="92" spans="2:47" s="8" customFormat="1" ht="19.899999999999999" customHeight="1">
      <c r="B92" s="148"/>
      <c r="C92" s="107"/>
      <c r="D92" s="118" t="s">
        <v>152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357">
        <f>N130</f>
        <v>0</v>
      </c>
      <c r="O92" s="358"/>
      <c r="P92" s="358"/>
      <c r="Q92" s="358"/>
      <c r="R92" s="149"/>
      <c r="T92" s="150"/>
      <c r="U92" s="150"/>
    </row>
    <row r="93" spans="2:47" s="7" customFormat="1" ht="24.95" customHeight="1">
      <c r="B93" s="143"/>
      <c r="C93" s="144"/>
      <c r="D93" s="145" t="s">
        <v>154</v>
      </c>
      <c r="E93" s="144"/>
      <c r="F93" s="144"/>
      <c r="G93" s="144"/>
      <c r="H93" s="144"/>
      <c r="I93" s="144"/>
      <c r="J93" s="144"/>
      <c r="K93" s="144"/>
      <c r="L93" s="144"/>
      <c r="M93" s="144"/>
      <c r="N93" s="382">
        <f>N135</f>
        <v>0</v>
      </c>
      <c r="O93" s="383"/>
      <c r="P93" s="383"/>
      <c r="Q93" s="383"/>
      <c r="R93" s="146"/>
      <c r="T93" s="147"/>
      <c r="U93" s="147"/>
    </row>
    <row r="94" spans="2:47" s="8" customFormat="1" ht="19.899999999999999" customHeight="1">
      <c r="B94" s="148"/>
      <c r="C94" s="107"/>
      <c r="D94" s="118" t="s">
        <v>374</v>
      </c>
      <c r="E94" s="107"/>
      <c r="F94" s="107"/>
      <c r="G94" s="107"/>
      <c r="H94" s="107"/>
      <c r="I94" s="107"/>
      <c r="J94" s="107"/>
      <c r="K94" s="107"/>
      <c r="L94" s="107"/>
      <c r="M94" s="107"/>
      <c r="N94" s="357">
        <f>N136</f>
        <v>0</v>
      </c>
      <c r="O94" s="358"/>
      <c r="P94" s="358"/>
      <c r="Q94" s="358"/>
      <c r="R94" s="149"/>
      <c r="T94" s="150"/>
      <c r="U94" s="150"/>
    </row>
    <row r="95" spans="2:47" s="8" customFormat="1" ht="19.899999999999999" customHeight="1">
      <c r="B95" s="148"/>
      <c r="C95" s="107"/>
      <c r="D95" s="118" t="s">
        <v>155</v>
      </c>
      <c r="E95" s="107"/>
      <c r="F95" s="107"/>
      <c r="G95" s="107"/>
      <c r="H95" s="107"/>
      <c r="I95" s="107"/>
      <c r="J95" s="107"/>
      <c r="K95" s="107"/>
      <c r="L95" s="107"/>
      <c r="M95" s="107"/>
      <c r="N95" s="357">
        <f>N150</f>
        <v>0</v>
      </c>
      <c r="O95" s="358"/>
      <c r="P95" s="358"/>
      <c r="Q95" s="358"/>
      <c r="R95" s="149"/>
      <c r="T95" s="150"/>
      <c r="U95" s="150"/>
    </row>
    <row r="96" spans="2:47" s="8" customFormat="1" ht="19.899999999999999" customHeight="1">
      <c r="B96" s="148"/>
      <c r="C96" s="107"/>
      <c r="D96" s="118" t="s">
        <v>1011</v>
      </c>
      <c r="E96" s="107"/>
      <c r="F96" s="107"/>
      <c r="G96" s="107"/>
      <c r="H96" s="107"/>
      <c r="I96" s="107"/>
      <c r="J96" s="107"/>
      <c r="K96" s="107"/>
      <c r="L96" s="107"/>
      <c r="M96" s="107"/>
      <c r="N96" s="357">
        <f>N159</f>
        <v>0</v>
      </c>
      <c r="O96" s="358"/>
      <c r="P96" s="358"/>
      <c r="Q96" s="358"/>
      <c r="R96" s="149"/>
      <c r="T96" s="150"/>
      <c r="U96" s="150"/>
    </row>
    <row r="97" spans="2:65" s="8" customFormat="1" ht="19.899999999999999" customHeight="1">
      <c r="B97" s="148"/>
      <c r="C97" s="107"/>
      <c r="D97" s="118" t="s">
        <v>158</v>
      </c>
      <c r="E97" s="107"/>
      <c r="F97" s="107"/>
      <c r="G97" s="107"/>
      <c r="H97" s="107"/>
      <c r="I97" s="107"/>
      <c r="J97" s="107"/>
      <c r="K97" s="107"/>
      <c r="L97" s="107"/>
      <c r="M97" s="107"/>
      <c r="N97" s="357">
        <f>N173</f>
        <v>0</v>
      </c>
      <c r="O97" s="358"/>
      <c r="P97" s="358"/>
      <c r="Q97" s="358"/>
      <c r="R97" s="149"/>
      <c r="T97" s="150"/>
      <c r="U97" s="150"/>
    </row>
    <row r="98" spans="2:65" s="7" customFormat="1" ht="24.95" customHeight="1">
      <c r="B98" s="143"/>
      <c r="C98" s="144"/>
      <c r="D98" s="145" t="s">
        <v>159</v>
      </c>
      <c r="E98" s="144"/>
      <c r="F98" s="144"/>
      <c r="G98" s="144"/>
      <c r="H98" s="144"/>
      <c r="I98" s="144"/>
      <c r="J98" s="144"/>
      <c r="K98" s="144"/>
      <c r="L98" s="144"/>
      <c r="M98" s="144"/>
      <c r="N98" s="382">
        <f>N176</f>
        <v>0</v>
      </c>
      <c r="O98" s="383"/>
      <c r="P98" s="383"/>
      <c r="Q98" s="383"/>
      <c r="R98" s="146"/>
      <c r="T98" s="147"/>
      <c r="U98" s="147"/>
    </row>
    <row r="99" spans="2:65" s="1" customFormat="1" ht="21.7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  <c r="T99" s="140"/>
      <c r="U99" s="140"/>
    </row>
    <row r="100" spans="2:65" s="1" customFormat="1" ht="29.25" customHeight="1">
      <c r="B100" s="39"/>
      <c r="C100" s="142" t="s">
        <v>160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381">
        <f>ROUND(N101+N102+N103+N104+N105+N106,2)</f>
        <v>0</v>
      </c>
      <c r="O100" s="384"/>
      <c r="P100" s="384"/>
      <c r="Q100" s="384"/>
      <c r="R100" s="41"/>
      <c r="T100" s="151"/>
      <c r="U100" s="152" t="s">
        <v>45</v>
      </c>
    </row>
    <row r="101" spans="2:65" s="1" customFormat="1" ht="18" customHeight="1">
      <c r="B101" s="39"/>
      <c r="C101" s="40"/>
      <c r="D101" s="364" t="s">
        <v>161</v>
      </c>
      <c r="E101" s="365"/>
      <c r="F101" s="365"/>
      <c r="G101" s="365"/>
      <c r="H101" s="365"/>
      <c r="I101" s="40"/>
      <c r="J101" s="40"/>
      <c r="K101" s="40"/>
      <c r="L101" s="40"/>
      <c r="M101" s="40"/>
      <c r="N101" s="360">
        <f>ROUND(N89*T101,2)</f>
        <v>0</v>
      </c>
      <c r="O101" s="357"/>
      <c r="P101" s="357"/>
      <c r="Q101" s="357"/>
      <c r="R101" s="41"/>
      <c r="S101" s="153"/>
      <c r="T101" s="154"/>
      <c r="U101" s="155" t="s">
        <v>46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162</v>
      </c>
      <c r="AZ101" s="156"/>
      <c r="BA101" s="156"/>
      <c r="BB101" s="156"/>
      <c r="BC101" s="156"/>
      <c r="BD101" s="156"/>
      <c r="BE101" s="158">
        <f t="shared" ref="BE101:BE106" si="0">IF(U101="základní",N101,0)</f>
        <v>0</v>
      </c>
      <c r="BF101" s="158">
        <f t="shared" ref="BF101:BF106" si="1">IF(U101="snížená",N101,0)</f>
        <v>0</v>
      </c>
      <c r="BG101" s="158">
        <f t="shared" ref="BG101:BG106" si="2">IF(U101="zákl. přenesená",N101,0)</f>
        <v>0</v>
      </c>
      <c r="BH101" s="158">
        <f t="shared" ref="BH101:BH106" si="3">IF(U101="sníž. přenesená",N101,0)</f>
        <v>0</v>
      </c>
      <c r="BI101" s="158">
        <f t="shared" ref="BI101:BI106" si="4">IF(U101="nulová",N101,0)</f>
        <v>0</v>
      </c>
      <c r="BJ101" s="157" t="s">
        <v>25</v>
      </c>
      <c r="BK101" s="156"/>
      <c r="BL101" s="156"/>
      <c r="BM101" s="156"/>
    </row>
    <row r="102" spans="2:65" s="1" customFormat="1" ht="18" customHeight="1">
      <c r="B102" s="39"/>
      <c r="C102" s="40"/>
      <c r="D102" s="364" t="s">
        <v>163</v>
      </c>
      <c r="E102" s="365"/>
      <c r="F102" s="365"/>
      <c r="G102" s="365"/>
      <c r="H102" s="365"/>
      <c r="I102" s="40"/>
      <c r="J102" s="40"/>
      <c r="K102" s="40"/>
      <c r="L102" s="40"/>
      <c r="M102" s="40"/>
      <c r="N102" s="360">
        <f>ROUND(N89*T102,2)</f>
        <v>0</v>
      </c>
      <c r="O102" s="357"/>
      <c r="P102" s="357"/>
      <c r="Q102" s="357"/>
      <c r="R102" s="41"/>
      <c r="S102" s="153"/>
      <c r="T102" s="154"/>
      <c r="U102" s="155" t="s">
        <v>46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162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25</v>
      </c>
      <c r="BK102" s="156"/>
      <c r="BL102" s="156"/>
      <c r="BM102" s="156"/>
    </row>
    <row r="103" spans="2:65" s="1" customFormat="1" ht="18" customHeight="1">
      <c r="B103" s="39"/>
      <c r="C103" s="40"/>
      <c r="D103" s="364" t="s">
        <v>164</v>
      </c>
      <c r="E103" s="365"/>
      <c r="F103" s="365"/>
      <c r="G103" s="365"/>
      <c r="H103" s="365"/>
      <c r="I103" s="40"/>
      <c r="J103" s="40"/>
      <c r="K103" s="40"/>
      <c r="L103" s="40"/>
      <c r="M103" s="40"/>
      <c r="N103" s="360">
        <f>ROUND(N89*T103,2)</f>
        <v>0</v>
      </c>
      <c r="O103" s="357"/>
      <c r="P103" s="357"/>
      <c r="Q103" s="357"/>
      <c r="R103" s="41"/>
      <c r="S103" s="153"/>
      <c r="T103" s="154"/>
      <c r="U103" s="155" t="s">
        <v>46</v>
      </c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7" t="s">
        <v>162</v>
      </c>
      <c r="AZ103" s="156"/>
      <c r="BA103" s="156"/>
      <c r="BB103" s="156"/>
      <c r="BC103" s="156"/>
      <c r="BD103" s="156"/>
      <c r="BE103" s="158">
        <f t="shared" si="0"/>
        <v>0</v>
      </c>
      <c r="BF103" s="158">
        <f t="shared" si="1"/>
        <v>0</v>
      </c>
      <c r="BG103" s="158">
        <f t="shared" si="2"/>
        <v>0</v>
      </c>
      <c r="BH103" s="158">
        <f t="shared" si="3"/>
        <v>0</v>
      </c>
      <c r="BI103" s="158">
        <f t="shared" si="4"/>
        <v>0</v>
      </c>
      <c r="BJ103" s="157" t="s">
        <v>25</v>
      </c>
      <c r="BK103" s="156"/>
      <c r="BL103" s="156"/>
      <c r="BM103" s="156"/>
    </row>
    <row r="104" spans="2:65" s="1" customFormat="1" ht="18" customHeight="1">
      <c r="B104" s="39"/>
      <c r="C104" s="40"/>
      <c r="D104" s="364" t="s">
        <v>165</v>
      </c>
      <c r="E104" s="365"/>
      <c r="F104" s="365"/>
      <c r="G104" s="365"/>
      <c r="H104" s="365"/>
      <c r="I104" s="40"/>
      <c r="J104" s="40"/>
      <c r="K104" s="40"/>
      <c r="L104" s="40"/>
      <c r="M104" s="40"/>
      <c r="N104" s="360">
        <f>ROUND(N89*T104,2)</f>
        <v>0</v>
      </c>
      <c r="O104" s="357"/>
      <c r="P104" s="357"/>
      <c r="Q104" s="357"/>
      <c r="R104" s="41"/>
      <c r="S104" s="153"/>
      <c r="T104" s="154"/>
      <c r="U104" s="155" t="s">
        <v>46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7" t="s">
        <v>162</v>
      </c>
      <c r="AZ104" s="156"/>
      <c r="BA104" s="156"/>
      <c r="BB104" s="156"/>
      <c r="BC104" s="156"/>
      <c r="BD104" s="156"/>
      <c r="BE104" s="158">
        <f t="shared" si="0"/>
        <v>0</v>
      </c>
      <c r="BF104" s="158">
        <f t="shared" si="1"/>
        <v>0</v>
      </c>
      <c r="BG104" s="158">
        <f t="shared" si="2"/>
        <v>0</v>
      </c>
      <c r="BH104" s="158">
        <f t="shared" si="3"/>
        <v>0</v>
      </c>
      <c r="BI104" s="158">
        <f t="shared" si="4"/>
        <v>0</v>
      </c>
      <c r="BJ104" s="157" t="s">
        <v>25</v>
      </c>
      <c r="BK104" s="156"/>
      <c r="BL104" s="156"/>
      <c r="BM104" s="156"/>
    </row>
    <row r="105" spans="2:65" s="1" customFormat="1" ht="18" customHeight="1">
      <c r="B105" s="39"/>
      <c r="C105" s="40"/>
      <c r="D105" s="364" t="s">
        <v>166</v>
      </c>
      <c r="E105" s="365"/>
      <c r="F105" s="365"/>
      <c r="G105" s="365"/>
      <c r="H105" s="365"/>
      <c r="I105" s="40"/>
      <c r="J105" s="40"/>
      <c r="K105" s="40"/>
      <c r="L105" s="40"/>
      <c r="M105" s="40"/>
      <c r="N105" s="360">
        <f>ROUND(N89*T105,2)</f>
        <v>0</v>
      </c>
      <c r="O105" s="357"/>
      <c r="P105" s="357"/>
      <c r="Q105" s="357"/>
      <c r="R105" s="41"/>
      <c r="S105" s="153"/>
      <c r="T105" s="154"/>
      <c r="U105" s="155" t="s">
        <v>46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7" t="s">
        <v>162</v>
      </c>
      <c r="AZ105" s="156"/>
      <c r="BA105" s="156"/>
      <c r="BB105" s="156"/>
      <c r="BC105" s="156"/>
      <c r="BD105" s="156"/>
      <c r="BE105" s="158">
        <f t="shared" si="0"/>
        <v>0</v>
      </c>
      <c r="BF105" s="158">
        <f t="shared" si="1"/>
        <v>0</v>
      </c>
      <c r="BG105" s="158">
        <f t="shared" si="2"/>
        <v>0</v>
      </c>
      <c r="BH105" s="158">
        <f t="shared" si="3"/>
        <v>0</v>
      </c>
      <c r="BI105" s="158">
        <f t="shared" si="4"/>
        <v>0</v>
      </c>
      <c r="BJ105" s="157" t="s">
        <v>25</v>
      </c>
      <c r="BK105" s="156"/>
      <c r="BL105" s="156"/>
      <c r="BM105" s="156"/>
    </row>
    <row r="106" spans="2:65" s="1" customFormat="1" ht="18" customHeight="1">
      <c r="B106" s="39"/>
      <c r="C106" s="40"/>
      <c r="D106" s="118" t="s">
        <v>167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360">
        <f>ROUND(N89*T106,2)</f>
        <v>0</v>
      </c>
      <c r="O106" s="357"/>
      <c r="P106" s="357"/>
      <c r="Q106" s="357"/>
      <c r="R106" s="41"/>
      <c r="S106" s="153"/>
      <c r="T106" s="159"/>
      <c r="U106" s="160" t="s">
        <v>46</v>
      </c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7" t="s">
        <v>168</v>
      </c>
      <c r="AZ106" s="156"/>
      <c r="BA106" s="156"/>
      <c r="BB106" s="156"/>
      <c r="BC106" s="156"/>
      <c r="BD106" s="156"/>
      <c r="BE106" s="158">
        <f t="shared" si="0"/>
        <v>0</v>
      </c>
      <c r="BF106" s="158">
        <f t="shared" si="1"/>
        <v>0</v>
      </c>
      <c r="BG106" s="158">
        <f t="shared" si="2"/>
        <v>0</v>
      </c>
      <c r="BH106" s="158">
        <f t="shared" si="3"/>
        <v>0</v>
      </c>
      <c r="BI106" s="158">
        <f t="shared" si="4"/>
        <v>0</v>
      </c>
      <c r="BJ106" s="157" t="s">
        <v>25</v>
      </c>
      <c r="BK106" s="156"/>
      <c r="BL106" s="156"/>
      <c r="BM106" s="156"/>
    </row>
    <row r="107" spans="2:65" s="1" customForma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  <c r="T107" s="140"/>
      <c r="U107" s="140"/>
    </row>
    <row r="108" spans="2:65" s="1" customFormat="1" ht="29.25" customHeight="1">
      <c r="B108" s="39"/>
      <c r="C108" s="127" t="s">
        <v>126</v>
      </c>
      <c r="D108" s="128"/>
      <c r="E108" s="128"/>
      <c r="F108" s="128"/>
      <c r="G108" s="128"/>
      <c r="H108" s="128"/>
      <c r="I108" s="128"/>
      <c r="J108" s="128"/>
      <c r="K108" s="128"/>
      <c r="L108" s="361">
        <f>ROUND(SUM(N89+N100),2)</f>
        <v>0</v>
      </c>
      <c r="M108" s="361"/>
      <c r="N108" s="361"/>
      <c r="O108" s="361"/>
      <c r="P108" s="361"/>
      <c r="Q108" s="361"/>
      <c r="R108" s="41"/>
      <c r="T108" s="140"/>
      <c r="U108" s="140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  <c r="T109" s="140"/>
      <c r="U109" s="140"/>
    </row>
    <row r="113" spans="2:63" s="1" customFormat="1" ht="6.95" customHeight="1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</row>
    <row r="114" spans="2:63" s="1" customFormat="1" ht="36.950000000000003" customHeight="1">
      <c r="B114" s="39"/>
      <c r="C114" s="320" t="s">
        <v>169</v>
      </c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  <c r="R114" s="41"/>
    </row>
    <row r="115" spans="2:63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3" s="1" customFormat="1" ht="30" customHeight="1">
      <c r="B116" s="39"/>
      <c r="C116" s="34" t="s">
        <v>19</v>
      </c>
      <c r="D116" s="40"/>
      <c r="E116" s="40"/>
      <c r="F116" s="368" t="str">
        <f>F6</f>
        <v>Členění - OÚ Dětřichov s výměnou výplní otvorů</v>
      </c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40"/>
      <c r="R116" s="41"/>
    </row>
    <row r="117" spans="2:63" ht="30" customHeight="1">
      <c r="B117" s="26"/>
      <c r="C117" s="34" t="s">
        <v>133</v>
      </c>
      <c r="D117" s="30"/>
      <c r="E117" s="30"/>
      <c r="F117" s="368" t="s">
        <v>134</v>
      </c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0"/>
      <c r="R117" s="27"/>
    </row>
    <row r="118" spans="2:63" s="1" customFormat="1" ht="36.950000000000003" customHeight="1">
      <c r="B118" s="39"/>
      <c r="C118" s="73" t="s">
        <v>135</v>
      </c>
      <c r="D118" s="40"/>
      <c r="E118" s="40"/>
      <c r="F118" s="340" t="str">
        <f>F8</f>
        <v>005b - Střecha S 3 objektu OÚ Dětřichov bez kanalizace s úpravou ploch</v>
      </c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40"/>
      <c r="R118" s="41"/>
    </row>
    <row r="119" spans="2:63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3" s="1" customFormat="1" ht="18" customHeight="1">
      <c r="B120" s="39"/>
      <c r="C120" s="34" t="s">
        <v>26</v>
      </c>
      <c r="D120" s="40"/>
      <c r="E120" s="40"/>
      <c r="F120" s="32" t="str">
        <f>F10</f>
        <v>Dětřichov, 464 01  Frýdlant</v>
      </c>
      <c r="G120" s="40"/>
      <c r="H120" s="40"/>
      <c r="I120" s="40"/>
      <c r="J120" s="40"/>
      <c r="K120" s="34" t="s">
        <v>28</v>
      </c>
      <c r="L120" s="40"/>
      <c r="M120" s="372" t="str">
        <f>IF(O10="","",O10)</f>
        <v>31. 1. 2017</v>
      </c>
      <c r="N120" s="372"/>
      <c r="O120" s="372"/>
      <c r="P120" s="372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5">
      <c r="B122" s="39"/>
      <c r="C122" s="34" t="s">
        <v>30</v>
      </c>
      <c r="D122" s="40"/>
      <c r="E122" s="40"/>
      <c r="F122" s="32" t="str">
        <f>E13</f>
        <v>Obec Dětřichov</v>
      </c>
      <c r="G122" s="40"/>
      <c r="H122" s="40"/>
      <c r="I122" s="40"/>
      <c r="J122" s="40"/>
      <c r="K122" s="34" t="s">
        <v>36</v>
      </c>
      <c r="L122" s="40"/>
      <c r="M122" s="324" t="str">
        <f>E19</f>
        <v>Ing. Lubomír Mužák</v>
      </c>
      <c r="N122" s="324"/>
      <c r="O122" s="324"/>
      <c r="P122" s="324"/>
      <c r="Q122" s="324"/>
      <c r="R122" s="41"/>
    </row>
    <row r="123" spans="2:63" s="1" customFormat="1" ht="14.45" customHeight="1">
      <c r="B123" s="39"/>
      <c r="C123" s="34" t="s">
        <v>34</v>
      </c>
      <c r="D123" s="40"/>
      <c r="E123" s="40"/>
      <c r="F123" s="32" t="str">
        <f>IF(E16="","",E16)</f>
        <v>Vyplň údaj</v>
      </c>
      <c r="G123" s="40"/>
      <c r="H123" s="40"/>
      <c r="I123" s="40"/>
      <c r="J123" s="40"/>
      <c r="K123" s="34" t="s">
        <v>39</v>
      </c>
      <c r="L123" s="40"/>
      <c r="M123" s="324" t="str">
        <f>E22</f>
        <v xml:space="preserve"> </v>
      </c>
      <c r="N123" s="324"/>
      <c r="O123" s="324"/>
      <c r="P123" s="324"/>
      <c r="Q123" s="324"/>
      <c r="R123" s="41"/>
    </row>
    <row r="124" spans="2:63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3" s="9" customFormat="1" ht="29.25" customHeight="1">
      <c r="B125" s="161"/>
      <c r="C125" s="162" t="s">
        <v>170</v>
      </c>
      <c r="D125" s="163" t="s">
        <v>171</v>
      </c>
      <c r="E125" s="163" t="s">
        <v>63</v>
      </c>
      <c r="F125" s="385" t="s">
        <v>172</v>
      </c>
      <c r="G125" s="385"/>
      <c r="H125" s="385"/>
      <c r="I125" s="385"/>
      <c r="J125" s="163" t="s">
        <v>142</v>
      </c>
      <c r="K125" s="163" t="s">
        <v>173</v>
      </c>
      <c r="L125" s="386" t="s">
        <v>174</v>
      </c>
      <c r="M125" s="386"/>
      <c r="N125" s="385" t="s">
        <v>145</v>
      </c>
      <c r="O125" s="385"/>
      <c r="P125" s="385"/>
      <c r="Q125" s="387"/>
      <c r="R125" s="164"/>
      <c r="T125" s="84" t="s">
        <v>175</v>
      </c>
      <c r="U125" s="85" t="s">
        <v>45</v>
      </c>
      <c r="V125" s="85" t="s">
        <v>176</v>
      </c>
      <c r="W125" s="85" t="s">
        <v>177</v>
      </c>
      <c r="X125" s="85" t="s">
        <v>178</v>
      </c>
      <c r="Y125" s="85" t="s">
        <v>179</v>
      </c>
      <c r="Z125" s="85" t="s">
        <v>180</v>
      </c>
      <c r="AA125" s="86" t="s">
        <v>181</v>
      </c>
    </row>
    <row r="126" spans="2:63" s="1" customFormat="1" ht="29.25" customHeight="1">
      <c r="B126" s="39"/>
      <c r="C126" s="88" t="s">
        <v>137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94">
        <f>BK126</f>
        <v>0</v>
      </c>
      <c r="O126" s="395"/>
      <c r="P126" s="395"/>
      <c r="Q126" s="395"/>
      <c r="R126" s="41"/>
      <c r="T126" s="87"/>
      <c r="U126" s="55"/>
      <c r="V126" s="55"/>
      <c r="W126" s="165">
        <f>W127+W135+W176+W180</f>
        <v>0</v>
      </c>
      <c r="X126" s="55"/>
      <c r="Y126" s="165">
        <f>Y127+Y135+Y176+Y180</f>
        <v>2.7760460999999998</v>
      </c>
      <c r="Z126" s="55"/>
      <c r="AA126" s="166">
        <f>AA127+AA135+AA176+AA180</f>
        <v>0.56909999999999994</v>
      </c>
      <c r="AT126" s="22" t="s">
        <v>80</v>
      </c>
      <c r="AU126" s="22" t="s">
        <v>147</v>
      </c>
      <c r="BK126" s="167">
        <f>BK127+BK135+BK176+BK180</f>
        <v>0</v>
      </c>
    </row>
    <row r="127" spans="2:63" s="10" customFormat="1" ht="37.35" customHeight="1">
      <c r="B127" s="168"/>
      <c r="C127" s="169"/>
      <c r="D127" s="170" t="s">
        <v>148</v>
      </c>
      <c r="E127" s="170"/>
      <c r="F127" s="170"/>
      <c r="G127" s="170"/>
      <c r="H127" s="170"/>
      <c r="I127" s="170"/>
      <c r="J127" s="170"/>
      <c r="K127" s="170"/>
      <c r="L127" s="170"/>
      <c r="M127" s="170"/>
      <c r="N127" s="396">
        <f>BK127</f>
        <v>0</v>
      </c>
      <c r="O127" s="382"/>
      <c r="P127" s="382"/>
      <c r="Q127" s="382"/>
      <c r="R127" s="171"/>
      <c r="T127" s="172"/>
      <c r="U127" s="169"/>
      <c r="V127" s="169"/>
      <c r="W127" s="173">
        <f>W128+W130</f>
        <v>0</v>
      </c>
      <c r="X127" s="169"/>
      <c r="Y127" s="173">
        <f>Y128+Y130</f>
        <v>7.7999999999999996E-3</v>
      </c>
      <c r="Z127" s="169"/>
      <c r="AA127" s="174">
        <f>AA128+AA130</f>
        <v>0</v>
      </c>
      <c r="AR127" s="175" t="s">
        <v>25</v>
      </c>
      <c r="AT127" s="176" t="s">
        <v>80</v>
      </c>
      <c r="AU127" s="176" t="s">
        <v>81</v>
      </c>
      <c r="AY127" s="175" t="s">
        <v>182</v>
      </c>
      <c r="BK127" s="177">
        <f>BK128+BK130</f>
        <v>0</v>
      </c>
    </row>
    <row r="128" spans="2:63" s="10" customFormat="1" ht="19.899999999999999" customHeight="1">
      <c r="B128" s="168"/>
      <c r="C128" s="169"/>
      <c r="D128" s="178" t="s">
        <v>151</v>
      </c>
      <c r="E128" s="178"/>
      <c r="F128" s="178"/>
      <c r="G128" s="178"/>
      <c r="H128" s="178"/>
      <c r="I128" s="178"/>
      <c r="J128" s="178"/>
      <c r="K128" s="178"/>
      <c r="L128" s="178"/>
      <c r="M128" s="178"/>
      <c r="N128" s="397">
        <f>BK128</f>
        <v>0</v>
      </c>
      <c r="O128" s="398"/>
      <c r="P128" s="398"/>
      <c r="Q128" s="398"/>
      <c r="R128" s="171"/>
      <c r="T128" s="172"/>
      <c r="U128" s="169"/>
      <c r="V128" s="169"/>
      <c r="W128" s="173">
        <f>W129</f>
        <v>0</v>
      </c>
      <c r="X128" s="169"/>
      <c r="Y128" s="173">
        <f>Y129</f>
        <v>7.7999999999999996E-3</v>
      </c>
      <c r="Z128" s="169"/>
      <c r="AA128" s="174">
        <f>AA129</f>
        <v>0</v>
      </c>
      <c r="AR128" s="175" t="s">
        <v>25</v>
      </c>
      <c r="AT128" s="176" t="s">
        <v>80</v>
      </c>
      <c r="AU128" s="176" t="s">
        <v>25</v>
      </c>
      <c r="AY128" s="175" t="s">
        <v>182</v>
      </c>
      <c r="BK128" s="177">
        <f>BK129</f>
        <v>0</v>
      </c>
    </row>
    <row r="129" spans="2:65" s="1" customFormat="1" ht="44.25" customHeight="1">
      <c r="B129" s="39"/>
      <c r="C129" s="179" t="s">
        <v>25</v>
      </c>
      <c r="D129" s="179" t="s">
        <v>183</v>
      </c>
      <c r="E129" s="180" t="s">
        <v>1079</v>
      </c>
      <c r="F129" s="388" t="s">
        <v>1080</v>
      </c>
      <c r="G129" s="388"/>
      <c r="H129" s="388"/>
      <c r="I129" s="388"/>
      <c r="J129" s="181" t="s">
        <v>186</v>
      </c>
      <c r="K129" s="182">
        <v>60</v>
      </c>
      <c r="L129" s="389">
        <v>0</v>
      </c>
      <c r="M129" s="390"/>
      <c r="N129" s="391">
        <f>ROUND(L129*K129,2)</f>
        <v>0</v>
      </c>
      <c r="O129" s="391"/>
      <c r="P129" s="391"/>
      <c r="Q129" s="391"/>
      <c r="R129" s="41"/>
      <c r="T129" s="183" t="s">
        <v>23</v>
      </c>
      <c r="U129" s="48" t="s">
        <v>46</v>
      </c>
      <c r="V129" s="40"/>
      <c r="W129" s="184">
        <f>V129*K129</f>
        <v>0</v>
      </c>
      <c r="X129" s="184">
        <v>1.2999999999999999E-4</v>
      </c>
      <c r="Y129" s="184">
        <f>X129*K129</f>
        <v>7.7999999999999996E-3</v>
      </c>
      <c r="Z129" s="184">
        <v>0</v>
      </c>
      <c r="AA129" s="185">
        <f>Z129*K129</f>
        <v>0</v>
      </c>
      <c r="AR129" s="22" t="s">
        <v>187</v>
      </c>
      <c r="AT129" s="22" t="s">
        <v>183</v>
      </c>
      <c r="AU129" s="22" t="s">
        <v>92</v>
      </c>
      <c r="AY129" s="22" t="s">
        <v>182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25</v>
      </c>
      <c r="BK129" s="122">
        <f>ROUND(L129*K129,2)</f>
        <v>0</v>
      </c>
      <c r="BL129" s="22" t="s">
        <v>187</v>
      </c>
      <c r="BM129" s="22" t="s">
        <v>1081</v>
      </c>
    </row>
    <row r="130" spans="2:65" s="10" customFormat="1" ht="29.85" customHeight="1">
      <c r="B130" s="168"/>
      <c r="C130" s="169"/>
      <c r="D130" s="178" t="s">
        <v>152</v>
      </c>
      <c r="E130" s="178"/>
      <c r="F130" s="178"/>
      <c r="G130" s="178"/>
      <c r="H130" s="178"/>
      <c r="I130" s="178"/>
      <c r="J130" s="178"/>
      <c r="K130" s="178"/>
      <c r="L130" s="178"/>
      <c r="M130" s="178"/>
      <c r="N130" s="407">
        <f>BK130</f>
        <v>0</v>
      </c>
      <c r="O130" s="408"/>
      <c r="P130" s="408"/>
      <c r="Q130" s="408"/>
      <c r="R130" s="171"/>
      <c r="T130" s="172"/>
      <c r="U130" s="169"/>
      <c r="V130" s="169"/>
      <c r="W130" s="173">
        <f>SUM(W131:W134)</f>
        <v>0</v>
      </c>
      <c r="X130" s="169"/>
      <c r="Y130" s="173">
        <f>SUM(Y131:Y134)</f>
        <v>0</v>
      </c>
      <c r="Z130" s="169"/>
      <c r="AA130" s="174">
        <f>SUM(AA131:AA134)</f>
        <v>0</v>
      </c>
      <c r="AR130" s="175" t="s">
        <v>25</v>
      </c>
      <c r="AT130" s="176" t="s">
        <v>80</v>
      </c>
      <c r="AU130" s="176" t="s">
        <v>25</v>
      </c>
      <c r="AY130" s="175" t="s">
        <v>182</v>
      </c>
      <c r="BK130" s="177">
        <f>SUM(BK131:BK134)</f>
        <v>0</v>
      </c>
    </row>
    <row r="131" spans="2:65" s="1" customFormat="1" ht="44.25" customHeight="1">
      <c r="B131" s="39"/>
      <c r="C131" s="179" t="s">
        <v>92</v>
      </c>
      <c r="D131" s="179" t="s">
        <v>183</v>
      </c>
      <c r="E131" s="180" t="s">
        <v>252</v>
      </c>
      <c r="F131" s="388" t="s">
        <v>253</v>
      </c>
      <c r="G131" s="388"/>
      <c r="H131" s="388"/>
      <c r="I131" s="388"/>
      <c r="J131" s="181" t="s">
        <v>254</v>
      </c>
      <c r="K131" s="182">
        <v>0.56899999999999995</v>
      </c>
      <c r="L131" s="389">
        <v>0</v>
      </c>
      <c r="M131" s="390"/>
      <c r="N131" s="391">
        <f>ROUND(L131*K131,2)</f>
        <v>0</v>
      </c>
      <c r="O131" s="391"/>
      <c r="P131" s="391"/>
      <c r="Q131" s="391"/>
      <c r="R131" s="41"/>
      <c r="T131" s="183" t="s">
        <v>23</v>
      </c>
      <c r="U131" s="48" t="s">
        <v>46</v>
      </c>
      <c r="V131" s="40"/>
      <c r="W131" s="184">
        <f>V131*K131</f>
        <v>0</v>
      </c>
      <c r="X131" s="184">
        <v>0</v>
      </c>
      <c r="Y131" s="184">
        <f>X131*K131</f>
        <v>0</v>
      </c>
      <c r="Z131" s="184">
        <v>0</v>
      </c>
      <c r="AA131" s="185">
        <f>Z131*K131</f>
        <v>0</v>
      </c>
      <c r="AR131" s="22" t="s">
        <v>187</v>
      </c>
      <c r="AT131" s="22" t="s">
        <v>183</v>
      </c>
      <c r="AU131" s="22" t="s">
        <v>92</v>
      </c>
      <c r="AY131" s="22" t="s">
        <v>182</v>
      </c>
      <c r="BE131" s="122">
        <f>IF(U131="základní",N131,0)</f>
        <v>0</v>
      </c>
      <c r="BF131" s="122">
        <f>IF(U131="snížená",N131,0)</f>
        <v>0</v>
      </c>
      <c r="BG131" s="122">
        <f>IF(U131="zákl. přenesená",N131,0)</f>
        <v>0</v>
      </c>
      <c r="BH131" s="122">
        <f>IF(U131="sníž. přenesená",N131,0)</f>
        <v>0</v>
      </c>
      <c r="BI131" s="122">
        <f>IF(U131="nulová",N131,0)</f>
        <v>0</v>
      </c>
      <c r="BJ131" s="22" t="s">
        <v>25</v>
      </c>
      <c r="BK131" s="122">
        <f>ROUND(L131*K131,2)</f>
        <v>0</v>
      </c>
      <c r="BL131" s="22" t="s">
        <v>187</v>
      </c>
      <c r="BM131" s="22" t="s">
        <v>255</v>
      </c>
    </row>
    <row r="132" spans="2:65" s="1" customFormat="1" ht="31.5" customHeight="1">
      <c r="B132" s="39"/>
      <c r="C132" s="179" t="s">
        <v>200</v>
      </c>
      <c r="D132" s="179" t="s">
        <v>183</v>
      </c>
      <c r="E132" s="180" t="s">
        <v>257</v>
      </c>
      <c r="F132" s="388" t="s">
        <v>258</v>
      </c>
      <c r="G132" s="388"/>
      <c r="H132" s="388"/>
      <c r="I132" s="388"/>
      <c r="J132" s="181" t="s">
        <v>254</v>
      </c>
      <c r="K132" s="182">
        <v>0.56899999999999995</v>
      </c>
      <c r="L132" s="389">
        <v>0</v>
      </c>
      <c r="M132" s="390"/>
      <c r="N132" s="391">
        <f>ROUND(L132*K132,2)</f>
        <v>0</v>
      </c>
      <c r="O132" s="391"/>
      <c r="P132" s="391"/>
      <c r="Q132" s="391"/>
      <c r="R132" s="41"/>
      <c r="T132" s="183" t="s">
        <v>23</v>
      </c>
      <c r="U132" s="48" t="s">
        <v>46</v>
      </c>
      <c r="V132" s="40"/>
      <c r="W132" s="184">
        <f>V132*K132</f>
        <v>0</v>
      </c>
      <c r="X132" s="184">
        <v>0</v>
      </c>
      <c r="Y132" s="184">
        <f>X132*K132</f>
        <v>0</v>
      </c>
      <c r="Z132" s="184">
        <v>0</v>
      </c>
      <c r="AA132" s="185">
        <f>Z132*K132</f>
        <v>0</v>
      </c>
      <c r="AR132" s="22" t="s">
        <v>187</v>
      </c>
      <c r="AT132" s="22" t="s">
        <v>183</v>
      </c>
      <c r="AU132" s="22" t="s">
        <v>92</v>
      </c>
      <c r="AY132" s="22" t="s">
        <v>182</v>
      </c>
      <c r="BE132" s="122">
        <f>IF(U132="základní",N132,0)</f>
        <v>0</v>
      </c>
      <c r="BF132" s="122">
        <f>IF(U132="snížená",N132,0)</f>
        <v>0</v>
      </c>
      <c r="BG132" s="122">
        <f>IF(U132="zákl. přenesená",N132,0)</f>
        <v>0</v>
      </c>
      <c r="BH132" s="122">
        <f>IF(U132="sníž. přenesená",N132,0)</f>
        <v>0</v>
      </c>
      <c r="BI132" s="122">
        <f>IF(U132="nulová",N132,0)</f>
        <v>0</v>
      </c>
      <c r="BJ132" s="22" t="s">
        <v>25</v>
      </c>
      <c r="BK132" s="122">
        <f>ROUND(L132*K132,2)</f>
        <v>0</v>
      </c>
      <c r="BL132" s="22" t="s">
        <v>187</v>
      </c>
      <c r="BM132" s="22" t="s">
        <v>259</v>
      </c>
    </row>
    <row r="133" spans="2:65" s="1" customFormat="1" ht="31.5" customHeight="1">
      <c r="B133" s="39"/>
      <c r="C133" s="179" t="s">
        <v>187</v>
      </c>
      <c r="D133" s="179" t="s">
        <v>183</v>
      </c>
      <c r="E133" s="180" t="s">
        <v>261</v>
      </c>
      <c r="F133" s="388" t="s">
        <v>262</v>
      </c>
      <c r="G133" s="388"/>
      <c r="H133" s="388"/>
      <c r="I133" s="388"/>
      <c r="J133" s="181" t="s">
        <v>254</v>
      </c>
      <c r="K133" s="182">
        <v>10.811</v>
      </c>
      <c r="L133" s="389">
        <v>0</v>
      </c>
      <c r="M133" s="390"/>
      <c r="N133" s="391">
        <f>ROUND(L133*K133,2)</f>
        <v>0</v>
      </c>
      <c r="O133" s="391"/>
      <c r="P133" s="391"/>
      <c r="Q133" s="391"/>
      <c r="R133" s="41"/>
      <c r="T133" s="183" t="s">
        <v>23</v>
      </c>
      <c r="U133" s="48" t="s">
        <v>46</v>
      </c>
      <c r="V133" s="40"/>
      <c r="W133" s="184">
        <f>V133*K133</f>
        <v>0</v>
      </c>
      <c r="X133" s="184">
        <v>0</v>
      </c>
      <c r="Y133" s="184">
        <f>X133*K133</f>
        <v>0</v>
      </c>
      <c r="Z133" s="184">
        <v>0</v>
      </c>
      <c r="AA133" s="185">
        <f>Z133*K133</f>
        <v>0</v>
      </c>
      <c r="AR133" s="22" t="s">
        <v>187</v>
      </c>
      <c r="AT133" s="22" t="s">
        <v>183</v>
      </c>
      <c r="AU133" s="22" t="s">
        <v>92</v>
      </c>
      <c r="AY133" s="22" t="s">
        <v>182</v>
      </c>
      <c r="BE133" s="122">
        <f>IF(U133="základní",N133,0)</f>
        <v>0</v>
      </c>
      <c r="BF133" s="122">
        <f>IF(U133="snížená",N133,0)</f>
        <v>0</v>
      </c>
      <c r="BG133" s="122">
        <f>IF(U133="zákl. přenesená",N133,0)</f>
        <v>0</v>
      </c>
      <c r="BH133" s="122">
        <f>IF(U133="sníž. přenesená",N133,0)</f>
        <v>0</v>
      </c>
      <c r="BI133" s="122">
        <f>IF(U133="nulová",N133,0)</f>
        <v>0</v>
      </c>
      <c r="BJ133" s="22" t="s">
        <v>25</v>
      </c>
      <c r="BK133" s="122">
        <f>ROUND(L133*K133,2)</f>
        <v>0</v>
      </c>
      <c r="BL133" s="22" t="s">
        <v>187</v>
      </c>
      <c r="BM133" s="22" t="s">
        <v>263</v>
      </c>
    </row>
    <row r="134" spans="2:65" s="1" customFormat="1" ht="44.25" customHeight="1">
      <c r="B134" s="39"/>
      <c r="C134" s="179" t="s">
        <v>221</v>
      </c>
      <c r="D134" s="179" t="s">
        <v>183</v>
      </c>
      <c r="E134" s="180" t="s">
        <v>269</v>
      </c>
      <c r="F134" s="388" t="s">
        <v>270</v>
      </c>
      <c r="G134" s="388"/>
      <c r="H134" s="388"/>
      <c r="I134" s="388"/>
      <c r="J134" s="181" t="s">
        <v>254</v>
      </c>
      <c r="K134" s="182">
        <v>0.56899999999999995</v>
      </c>
      <c r="L134" s="389">
        <v>0</v>
      </c>
      <c r="M134" s="390"/>
      <c r="N134" s="391">
        <f>ROUND(L134*K134,2)</f>
        <v>0</v>
      </c>
      <c r="O134" s="391"/>
      <c r="P134" s="391"/>
      <c r="Q134" s="391"/>
      <c r="R134" s="41"/>
      <c r="T134" s="183" t="s">
        <v>23</v>
      </c>
      <c r="U134" s="48" t="s">
        <v>46</v>
      </c>
      <c r="V134" s="40"/>
      <c r="W134" s="184">
        <f>V134*K134</f>
        <v>0</v>
      </c>
      <c r="X134" s="184">
        <v>0</v>
      </c>
      <c r="Y134" s="184">
        <f>X134*K134</f>
        <v>0</v>
      </c>
      <c r="Z134" s="184">
        <v>0</v>
      </c>
      <c r="AA134" s="185">
        <f>Z134*K134</f>
        <v>0</v>
      </c>
      <c r="AR134" s="22" t="s">
        <v>187</v>
      </c>
      <c r="AT134" s="22" t="s">
        <v>183</v>
      </c>
      <c r="AU134" s="22" t="s">
        <v>92</v>
      </c>
      <c r="AY134" s="22" t="s">
        <v>182</v>
      </c>
      <c r="BE134" s="122">
        <f>IF(U134="základní",N134,0)</f>
        <v>0</v>
      </c>
      <c r="BF134" s="122">
        <f>IF(U134="snížená",N134,0)</f>
        <v>0</v>
      </c>
      <c r="BG134" s="122">
        <f>IF(U134="zákl. přenesená",N134,0)</f>
        <v>0</v>
      </c>
      <c r="BH134" s="122">
        <f>IF(U134="sníž. přenesená",N134,0)</f>
        <v>0</v>
      </c>
      <c r="BI134" s="122">
        <f>IF(U134="nulová",N134,0)</f>
        <v>0</v>
      </c>
      <c r="BJ134" s="22" t="s">
        <v>25</v>
      </c>
      <c r="BK134" s="122">
        <f>ROUND(L134*K134,2)</f>
        <v>0</v>
      </c>
      <c r="BL134" s="22" t="s">
        <v>187</v>
      </c>
      <c r="BM134" s="22" t="s">
        <v>271</v>
      </c>
    </row>
    <row r="135" spans="2:65" s="10" customFormat="1" ht="37.35" customHeight="1">
      <c r="B135" s="168"/>
      <c r="C135" s="169"/>
      <c r="D135" s="170" t="s">
        <v>154</v>
      </c>
      <c r="E135" s="170"/>
      <c r="F135" s="170"/>
      <c r="G135" s="170"/>
      <c r="H135" s="170"/>
      <c r="I135" s="170"/>
      <c r="J135" s="170"/>
      <c r="K135" s="170"/>
      <c r="L135" s="170"/>
      <c r="M135" s="170"/>
      <c r="N135" s="413">
        <f>BK135</f>
        <v>0</v>
      </c>
      <c r="O135" s="414"/>
      <c r="P135" s="414"/>
      <c r="Q135" s="414"/>
      <c r="R135" s="171"/>
      <c r="T135" s="172"/>
      <c r="U135" s="169"/>
      <c r="V135" s="169"/>
      <c r="W135" s="173">
        <f>W136+W150+W159+W173</f>
        <v>0</v>
      </c>
      <c r="X135" s="169"/>
      <c r="Y135" s="173">
        <f>Y136+Y150+Y159+Y173</f>
        <v>2.7682460999999998</v>
      </c>
      <c r="Z135" s="169"/>
      <c r="AA135" s="174">
        <f>AA136+AA150+AA159+AA173</f>
        <v>0.56909999999999994</v>
      </c>
      <c r="AR135" s="175" t="s">
        <v>92</v>
      </c>
      <c r="AT135" s="176" t="s">
        <v>80</v>
      </c>
      <c r="AU135" s="176" t="s">
        <v>81</v>
      </c>
      <c r="AY135" s="175" t="s">
        <v>182</v>
      </c>
      <c r="BK135" s="177">
        <f>BK136+BK150+BK159+BK173</f>
        <v>0</v>
      </c>
    </row>
    <row r="136" spans="2:65" s="10" customFormat="1" ht="19.899999999999999" customHeight="1">
      <c r="B136" s="168"/>
      <c r="C136" s="169"/>
      <c r="D136" s="178" t="s">
        <v>374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397">
        <f>BK136</f>
        <v>0</v>
      </c>
      <c r="O136" s="398"/>
      <c r="P136" s="398"/>
      <c r="Q136" s="398"/>
      <c r="R136" s="171"/>
      <c r="T136" s="172"/>
      <c r="U136" s="169"/>
      <c r="V136" s="169"/>
      <c r="W136" s="173">
        <f>SUM(W137:W149)</f>
        <v>0</v>
      </c>
      <c r="X136" s="169"/>
      <c r="Y136" s="173">
        <f>SUM(Y137:Y149)</f>
        <v>0.88184680000000004</v>
      </c>
      <c r="Z136" s="169"/>
      <c r="AA136" s="174">
        <f>SUM(AA137:AA149)</f>
        <v>0</v>
      </c>
      <c r="AR136" s="175" t="s">
        <v>92</v>
      </c>
      <c r="AT136" s="176" t="s">
        <v>80</v>
      </c>
      <c r="AU136" s="176" t="s">
        <v>25</v>
      </c>
      <c r="AY136" s="175" t="s">
        <v>182</v>
      </c>
      <c r="BK136" s="177">
        <f>SUM(BK137:BK149)</f>
        <v>0</v>
      </c>
    </row>
    <row r="137" spans="2:65" s="1" customFormat="1" ht="31.5" customHeight="1">
      <c r="B137" s="39"/>
      <c r="C137" s="179" t="s">
        <v>225</v>
      </c>
      <c r="D137" s="179" t="s">
        <v>183</v>
      </c>
      <c r="E137" s="180" t="s">
        <v>1012</v>
      </c>
      <c r="F137" s="388" t="s">
        <v>1013</v>
      </c>
      <c r="G137" s="388"/>
      <c r="H137" s="388"/>
      <c r="I137" s="388"/>
      <c r="J137" s="181" t="s">
        <v>186</v>
      </c>
      <c r="K137" s="182">
        <v>152.19999999999999</v>
      </c>
      <c r="L137" s="389">
        <v>0</v>
      </c>
      <c r="M137" s="390"/>
      <c r="N137" s="391">
        <f>ROUND(L137*K137,2)</f>
        <v>0</v>
      </c>
      <c r="O137" s="391"/>
      <c r="P137" s="391"/>
      <c r="Q137" s="391"/>
      <c r="R137" s="41"/>
      <c r="T137" s="183" t="s">
        <v>23</v>
      </c>
      <c r="U137" s="48" t="s">
        <v>46</v>
      </c>
      <c r="V137" s="40"/>
      <c r="W137" s="184">
        <f>V137*K137</f>
        <v>0</v>
      </c>
      <c r="X137" s="184">
        <v>0</v>
      </c>
      <c r="Y137" s="184">
        <f>X137*K137</f>
        <v>0</v>
      </c>
      <c r="Z137" s="184">
        <v>0</v>
      </c>
      <c r="AA137" s="185">
        <f>Z137*K137</f>
        <v>0</v>
      </c>
      <c r="AR137" s="22" t="s">
        <v>275</v>
      </c>
      <c r="AT137" s="22" t="s">
        <v>183</v>
      </c>
      <c r="AU137" s="22" t="s">
        <v>92</v>
      </c>
      <c r="AY137" s="22" t="s">
        <v>182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25</v>
      </c>
      <c r="BK137" s="122">
        <f>ROUND(L137*K137,2)</f>
        <v>0</v>
      </c>
      <c r="BL137" s="22" t="s">
        <v>275</v>
      </c>
      <c r="BM137" s="22" t="s">
        <v>1014</v>
      </c>
    </row>
    <row r="138" spans="2:65" s="11" customFormat="1" ht="22.5" customHeight="1">
      <c r="B138" s="186"/>
      <c r="C138" s="187"/>
      <c r="D138" s="187"/>
      <c r="E138" s="188" t="s">
        <v>23</v>
      </c>
      <c r="F138" s="392" t="s">
        <v>1082</v>
      </c>
      <c r="G138" s="393"/>
      <c r="H138" s="393"/>
      <c r="I138" s="393"/>
      <c r="J138" s="187"/>
      <c r="K138" s="189" t="s">
        <v>23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190</v>
      </c>
      <c r="AU138" s="193" t="s">
        <v>92</v>
      </c>
      <c r="AV138" s="11" t="s">
        <v>25</v>
      </c>
      <c r="AW138" s="11" t="s">
        <v>38</v>
      </c>
      <c r="AX138" s="11" t="s">
        <v>81</v>
      </c>
      <c r="AY138" s="193" t="s">
        <v>182</v>
      </c>
    </row>
    <row r="139" spans="2:65" s="12" customFormat="1" ht="22.5" customHeight="1">
      <c r="B139" s="194"/>
      <c r="C139" s="195"/>
      <c r="D139" s="195"/>
      <c r="E139" s="196" t="s">
        <v>23</v>
      </c>
      <c r="F139" s="399" t="s">
        <v>1083</v>
      </c>
      <c r="G139" s="400"/>
      <c r="H139" s="400"/>
      <c r="I139" s="400"/>
      <c r="J139" s="195"/>
      <c r="K139" s="197">
        <v>152.19999999999999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190</v>
      </c>
      <c r="AU139" s="201" t="s">
        <v>92</v>
      </c>
      <c r="AV139" s="12" t="s">
        <v>92</v>
      </c>
      <c r="AW139" s="12" t="s">
        <v>38</v>
      </c>
      <c r="AX139" s="12" t="s">
        <v>25</v>
      </c>
      <c r="AY139" s="201" t="s">
        <v>182</v>
      </c>
    </row>
    <row r="140" spans="2:65" s="1" customFormat="1" ht="31.5" customHeight="1">
      <c r="B140" s="39"/>
      <c r="C140" s="179" t="s">
        <v>232</v>
      </c>
      <c r="D140" s="179" t="s">
        <v>183</v>
      </c>
      <c r="E140" s="180" t="s">
        <v>1017</v>
      </c>
      <c r="F140" s="388" t="s">
        <v>1018</v>
      </c>
      <c r="G140" s="388"/>
      <c r="H140" s="388"/>
      <c r="I140" s="388"/>
      <c r="J140" s="181" t="s">
        <v>186</v>
      </c>
      <c r="K140" s="182">
        <v>76.099999999999994</v>
      </c>
      <c r="L140" s="389">
        <v>0</v>
      </c>
      <c r="M140" s="390"/>
      <c r="N140" s="391">
        <f>ROUND(L140*K140,2)</f>
        <v>0</v>
      </c>
      <c r="O140" s="391"/>
      <c r="P140" s="391"/>
      <c r="Q140" s="391"/>
      <c r="R140" s="41"/>
      <c r="T140" s="183" t="s">
        <v>23</v>
      </c>
      <c r="U140" s="48" t="s">
        <v>46</v>
      </c>
      <c r="V140" s="40"/>
      <c r="W140" s="184">
        <f>V140*K140</f>
        <v>0</v>
      </c>
      <c r="X140" s="184">
        <v>0</v>
      </c>
      <c r="Y140" s="184">
        <f>X140*K140</f>
        <v>0</v>
      </c>
      <c r="Z140" s="184">
        <v>0</v>
      </c>
      <c r="AA140" s="185">
        <f>Z140*K140</f>
        <v>0</v>
      </c>
      <c r="AR140" s="22" t="s">
        <v>275</v>
      </c>
      <c r="AT140" s="22" t="s">
        <v>183</v>
      </c>
      <c r="AU140" s="22" t="s">
        <v>92</v>
      </c>
      <c r="AY140" s="22" t="s">
        <v>182</v>
      </c>
      <c r="BE140" s="122">
        <f>IF(U140="základní",N140,0)</f>
        <v>0</v>
      </c>
      <c r="BF140" s="122">
        <f>IF(U140="snížená",N140,0)</f>
        <v>0</v>
      </c>
      <c r="BG140" s="122">
        <f>IF(U140="zákl. přenesená",N140,0)</f>
        <v>0</v>
      </c>
      <c r="BH140" s="122">
        <f>IF(U140="sníž. přenesená",N140,0)</f>
        <v>0</v>
      </c>
      <c r="BI140" s="122">
        <f>IF(U140="nulová",N140,0)</f>
        <v>0</v>
      </c>
      <c r="BJ140" s="22" t="s">
        <v>25</v>
      </c>
      <c r="BK140" s="122">
        <f>ROUND(L140*K140,2)</f>
        <v>0</v>
      </c>
      <c r="BL140" s="22" t="s">
        <v>275</v>
      </c>
      <c r="BM140" s="22" t="s">
        <v>1019</v>
      </c>
    </row>
    <row r="141" spans="2:65" s="11" customFormat="1" ht="22.5" customHeight="1">
      <c r="B141" s="186"/>
      <c r="C141" s="187"/>
      <c r="D141" s="187"/>
      <c r="E141" s="188" t="s">
        <v>23</v>
      </c>
      <c r="F141" s="392" t="s">
        <v>1084</v>
      </c>
      <c r="G141" s="393"/>
      <c r="H141" s="393"/>
      <c r="I141" s="393"/>
      <c r="J141" s="187"/>
      <c r="K141" s="189" t="s">
        <v>23</v>
      </c>
      <c r="L141" s="187"/>
      <c r="M141" s="187"/>
      <c r="N141" s="187"/>
      <c r="O141" s="187"/>
      <c r="P141" s="187"/>
      <c r="Q141" s="187"/>
      <c r="R141" s="190"/>
      <c r="T141" s="191"/>
      <c r="U141" s="187"/>
      <c r="V141" s="187"/>
      <c r="W141" s="187"/>
      <c r="X141" s="187"/>
      <c r="Y141" s="187"/>
      <c r="Z141" s="187"/>
      <c r="AA141" s="192"/>
      <c r="AT141" s="193" t="s">
        <v>190</v>
      </c>
      <c r="AU141" s="193" t="s">
        <v>92</v>
      </c>
      <c r="AV141" s="11" t="s">
        <v>25</v>
      </c>
      <c r="AW141" s="11" t="s">
        <v>38</v>
      </c>
      <c r="AX141" s="11" t="s">
        <v>81</v>
      </c>
      <c r="AY141" s="193" t="s">
        <v>182</v>
      </c>
    </row>
    <row r="142" spans="2:65" s="12" customFormat="1" ht="22.5" customHeight="1">
      <c r="B142" s="194"/>
      <c r="C142" s="195"/>
      <c r="D142" s="195"/>
      <c r="E142" s="196" t="s">
        <v>23</v>
      </c>
      <c r="F142" s="399" t="s">
        <v>1085</v>
      </c>
      <c r="G142" s="400"/>
      <c r="H142" s="400"/>
      <c r="I142" s="400"/>
      <c r="J142" s="195"/>
      <c r="K142" s="197">
        <v>76.099999999999994</v>
      </c>
      <c r="L142" s="195"/>
      <c r="M142" s="195"/>
      <c r="N142" s="195"/>
      <c r="O142" s="195"/>
      <c r="P142" s="195"/>
      <c r="Q142" s="195"/>
      <c r="R142" s="198"/>
      <c r="T142" s="199"/>
      <c r="U142" s="195"/>
      <c r="V142" s="195"/>
      <c r="W142" s="195"/>
      <c r="X142" s="195"/>
      <c r="Y142" s="195"/>
      <c r="Z142" s="195"/>
      <c r="AA142" s="200"/>
      <c r="AT142" s="201" t="s">
        <v>190</v>
      </c>
      <c r="AU142" s="201" t="s">
        <v>92</v>
      </c>
      <c r="AV142" s="12" t="s">
        <v>92</v>
      </c>
      <c r="AW142" s="12" t="s">
        <v>38</v>
      </c>
      <c r="AX142" s="12" t="s">
        <v>25</v>
      </c>
      <c r="AY142" s="201" t="s">
        <v>182</v>
      </c>
    </row>
    <row r="143" spans="2:65" s="1" customFormat="1" ht="31.5" customHeight="1">
      <c r="B143" s="39"/>
      <c r="C143" s="210" t="s">
        <v>238</v>
      </c>
      <c r="D143" s="210" t="s">
        <v>301</v>
      </c>
      <c r="E143" s="211" t="s">
        <v>1086</v>
      </c>
      <c r="F143" s="409" t="s">
        <v>1087</v>
      </c>
      <c r="G143" s="409"/>
      <c r="H143" s="409"/>
      <c r="I143" s="409"/>
      <c r="J143" s="212" t="s">
        <v>186</v>
      </c>
      <c r="K143" s="213">
        <v>155.244</v>
      </c>
      <c r="L143" s="410">
        <v>0</v>
      </c>
      <c r="M143" s="411"/>
      <c r="N143" s="412">
        <f>ROUND(L143*K143,2)</f>
        <v>0</v>
      </c>
      <c r="O143" s="391"/>
      <c r="P143" s="391"/>
      <c r="Q143" s="391"/>
      <c r="R143" s="41"/>
      <c r="T143" s="183" t="s">
        <v>23</v>
      </c>
      <c r="U143" s="48" t="s">
        <v>46</v>
      </c>
      <c r="V143" s="40"/>
      <c r="W143" s="184">
        <f>V143*K143</f>
        <v>0</v>
      </c>
      <c r="X143" s="184">
        <v>3.5000000000000001E-3</v>
      </c>
      <c r="Y143" s="184">
        <f>X143*K143</f>
        <v>0.543354</v>
      </c>
      <c r="Z143" s="184">
        <v>0</v>
      </c>
      <c r="AA143" s="185">
        <f>Z143*K143</f>
        <v>0</v>
      </c>
      <c r="AR143" s="22" t="s">
        <v>304</v>
      </c>
      <c r="AT143" s="22" t="s">
        <v>301</v>
      </c>
      <c r="AU143" s="22" t="s">
        <v>92</v>
      </c>
      <c r="AY143" s="22" t="s">
        <v>182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25</v>
      </c>
      <c r="BK143" s="122">
        <f>ROUND(L143*K143,2)</f>
        <v>0</v>
      </c>
      <c r="BL143" s="22" t="s">
        <v>275</v>
      </c>
      <c r="BM143" s="22" t="s">
        <v>1023</v>
      </c>
    </row>
    <row r="144" spans="2:65" s="1" customFormat="1" ht="31.5" customHeight="1">
      <c r="B144" s="39"/>
      <c r="C144" s="210" t="s">
        <v>245</v>
      </c>
      <c r="D144" s="210" t="s">
        <v>301</v>
      </c>
      <c r="E144" s="211" t="s">
        <v>1021</v>
      </c>
      <c r="F144" s="409" t="s">
        <v>1022</v>
      </c>
      <c r="G144" s="409"/>
      <c r="H144" s="409"/>
      <c r="I144" s="409"/>
      <c r="J144" s="212" t="s">
        <v>186</v>
      </c>
      <c r="K144" s="213">
        <v>77.622</v>
      </c>
      <c r="L144" s="410">
        <v>0</v>
      </c>
      <c r="M144" s="411"/>
      <c r="N144" s="412">
        <f>ROUND(L144*K144,2)</f>
        <v>0</v>
      </c>
      <c r="O144" s="391"/>
      <c r="P144" s="391"/>
      <c r="Q144" s="391"/>
      <c r="R144" s="41"/>
      <c r="T144" s="183" t="s">
        <v>23</v>
      </c>
      <c r="U144" s="48" t="s">
        <v>46</v>
      </c>
      <c r="V144" s="40"/>
      <c r="W144" s="184">
        <f>V144*K144</f>
        <v>0</v>
      </c>
      <c r="X144" s="184">
        <v>4.1999999999999997E-3</v>
      </c>
      <c r="Y144" s="184">
        <f>X144*K144</f>
        <v>0.32601239999999998</v>
      </c>
      <c r="Z144" s="184">
        <v>0</v>
      </c>
      <c r="AA144" s="185">
        <f>Z144*K144</f>
        <v>0</v>
      </c>
      <c r="AR144" s="22" t="s">
        <v>304</v>
      </c>
      <c r="AT144" s="22" t="s">
        <v>301</v>
      </c>
      <c r="AU144" s="22" t="s">
        <v>92</v>
      </c>
      <c r="AY144" s="22" t="s">
        <v>182</v>
      </c>
      <c r="BE144" s="122">
        <f>IF(U144="základní",N144,0)</f>
        <v>0</v>
      </c>
      <c r="BF144" s="122">
        <f>IF(U144="snížená",N144,0)</f>
        <v>0</v>
      </c>
      <c r="BG144" s="122">
        <f>IF(U144="zákl. přenesená",N144,0)</f>
        <v>0</v>
      </c>
      <c r="BH144" s="122">
        <f>IF(U144="sníž. přenesená",N144,0)</f>
        <v>0</v>
      </c>
      <c r="BI144" s="122">
        <f>IF(U144="nulová",N144,0)</f>
        <v>0</v>
      </c>
      <c r="BJ144" s="22" t="s">
        <v>25</v>
      </c>
      <c r="BK144" s="122">
        <f>ROUND(L144*K144,2)</f>
        <v>0</v>
      </c>
      <c r="BL144" s="22" t="s">
        <v>275</v>
      </c>
      <c r="BM144" s="22" t="s">
        <v>1088</v>
      </c>
    </row>
    <row r="145" spans="2:65" s="1" customFormat="1" ht="31.5" customHeight="1">
      <c r="B145" s="39"/>
      <c r="C145" s="179" t="s">
        <v>251</v>
      </c>
      <c r="D145" s="179" t="s">
        <v>183</v>
      </c>
      <c r="E145" s="180" t="s">
        <v>1027</v>
      </c>
      <c r="F145" s="388" t="s">
        <v>1028</v>
      </c>
      <c r="G145" s="388"/>
      <c r="H145" s="388"/>
      <c r="I145" s="388"/>
      <c r="J145" s="181" t="s">
        <v>186</v>
      </c>
      <c r="K145" s="182">
        <v>76.099999999999994</v>
      </c>
      <c r="L145" s="389">
        <v>0</v>
      </c>
      <c r="M145" s="390"/>
      <c r="N145" s="391">
        <f>ROUND(L145*K145,2)</f>
        <v>0</v>
      </c>
      <c r="O145" s="391"/>
      <c r="P145" s="391"/>
      <c r="Q145" s="391"/>
      <c r="R145" s="41"/>
      <c r="T145" s="183" t="s">
        <v>23</v>
      </c>
      <c r="U145" s="48" t="s">
        <v>46</v>
      </c>
      <c r="V145" s="40"/>
      <c r="W145" s="184">
        <f>V145*K145</f>
        <v>0</v>
      </c>
      <c r="X145" s="184">
        <v>1.0000000000000001E-5</v>
      </c>
      <c r="Y145" s="184">
        <f>X145*K145</f>
        <v>7.6099999999999996E-4</v>
      </c>
      <c r="Z145" s="184">
        <v>0</v>
      </c>
      <c r="AA145" s="185">
        <f>Z145*K145</f>
        <v>0</v>
      </c>
      <c r="AR145" s="22" t="s">
        <v>275</v>
      </c>
      <c r="AT145" s="22" t="s">
        <v>183</v>
      </c>
      <c r="AU145" s="22" t="s">
        <v>92</v>
      </c>
      <c r="AY145" s="22" t="s">
        <v>182</v>
      </c>
      <c r="BE145" s="122">
        <f>IF(U145="základní",N145,0)</f>
        <v>0</v>
      </c>
      <c r="BF145" s="122">
        <f>IF(U145="snížená",N145,0)</f>
        <v>0</v>
      </c>
      <c r="BG145" s="122">
        <f>IF(U145="zákl. přenesená",N145,0)</f>
        <v>0</v>
      </c>
      <c r="BH145" s="122">
        <f>IF(U145="sníž. přenesená",N145,0)</f>
        <v>0</v>
      </c>
      <c r="BI145" s="122">
        <f>IF(U145="nulová",N145,0)</f>
        <v>0</v>
      </c>
      <c r="BJ145" s="22" t="s">
        <v>25</v>
      </c>
      <c r="BK145" s="122">
        <f>ROUND(L145*K145,2)</f>
        <v>0</v>
      </c>
      <c r="BL145" s="22" t="s">
        <v>275</v>
      </c>
      <c r="BM145" s="22" t="s">
        <v>1029</v>
      </c>
    </row>
    <row r="146" spans="2:65" s="11" customFormat="1" ht="22.5" customHeight="1">
      <c r="B146" s="186"/>
      <c r="C146" s="187"/>
      <c r="D146" s="187"/>
      <c r="E146" s="188" t="s">
        <v>23</v>
      </c>
      <c r="F146" s="392" t="s">
        <v>1089</v>
      </c>
      <c r="G146" s="393"/>
      <c r="H146" s="393"/>
      <c r="I146" s="393"/>
      <c r="J146" s="187"/>
      <c r="K146" s="189" t="s">
        <v>23</v>
      </c>
      <c r="L146" s="187"/>
      <c r="M146" s="187"/>
      <c r="N146" s="187"/>
      <c r="O146" s="187"/>
      <c r="P146" s="187"/>
      <c r="Q146" s="187"/>
      <c r="R146" s="190"/>
      <c r="T146" s="191"/>
      <c r="U146" s="187"/>
      <c r="V146" s="187"/>
      <c r="W146" s="187"/>
      <c r="X146" s="187"/>
      <c r="Y146" s="187"/>
      <c r="Z146" s="187"/>
      <c r="AA146" s="192"/>
      <c r="AT146" s="193" t="s">
        <v>190</v>
      </c>
      <c r="AU146" s="193" t="s">
        <v>92</v>
      </c>
      <c r="AV146" s="11" t="s">
        <v>25</v>
      </c>
      <c r="AW146" s="11" t="s">
        <v>38</v>
      </c>
      <c r="AX146" s="11" t="s">
        <v>81</v>
      </c>
      <c r="AY146" s="193" t="s">
        <v>182</v>
      </c>
    </row>
    <row r="147" spans="2:65" s="12" customFormat="1" ht="22.5" customHeight="1">
      <c r="B147" s="194"/>
      <c r="C147" s="195"/>
      <c r="D147" s="195"/>
      <c r="E147" s="196" t="s">
        <v>23</v>
      </c>
      <c r="F147" s="399" t="s">
        <v>1085</v>
      </c>
      <c r="G147" s="400"/>
      <c r="H147" s="400"/>
      <c r="I147" s="400"/>
      <c r="J147" s="195"/>
      <c r="K147" s="197">
        <v>76.099999999999994</v>
      </c>
      <c r="L147" s="195"/>
      <c r="M147" s="195"/>
      <c r="N147" s="195"/>
      <c r="O147" s="195"/>
      <c r="P147" s="195"/>
      <c r="Q147" s="195"/>
      <c r="R147" s="198"/>
      <c r="T147" s="199"/>
      <c r="U147" s="195"/>
      <c r="V147" s="195"/>
      <c r="W147" s="195"/>
      <c r="X147" s="195"/>
      <c r="Y147" s="195"/>
      <c r="Z147" s="195"/>
      <c r="AA147" s="200"/>
      <c r="AT147" s="201" t="s">
        <v>190</v>
      </c>
      <c r="AU147" s="201" t="s">
        <v>92</v>
      </c>
      <c r="AV147" s="12" t="s">
        <v>92</v>
      </c>
      <c r="AW147" s="12" t="s">
        <v>38</v>
      </c>
      <c r="AX147" s="12" t="s">
        <v>25</v>
      </c>
      <c r="AY147" s="201" t="s">
        <v>182</v>
      </c>
    </row>
    <row r="148" spans="2:65" s="1" customFormat="1" ht="22.5" customHeight="1">
      <c r="B148" s="39"/>
      <c r="C148" s="210" t="s">
        <v>256</v>
      </c>
      <c r="D148" s="210" t="s">
        <v>301</v>
      </c>
      <c r="E148" s="211" t="s">
        <v>1031</v>
      </c>
      <c r="F148" s="409" t="s">
        <v>1032</v>
      </c>
      <c r="G148" s="409"/>
      <c r="H148" s="409"/>
      <c r="I148" s="409"/>
      <c r="J148" s="212" t="s">
        <v>186</v>
      </c>
      <c r="K148" s="213">
        <v>83.71</v>
      </c>
      <c r="L148" s="410">
        <v>0</v>
      </c>
      <c r="M148" s="411"/>
      <c r="N148" s="412">
        <f>ROUND(L148*K148,2)</f>
        <v>0</v>
      </c>
      <c r="O148" s="391"/>
      <c r="P148" s="391"/>
      <c r="Q148" s="391"/>
      <c r="R148" s="41"/>
      <c r="T148" s="183" t="s">
        <v>23</v>
      </c>
      <c r="U148" s="48" t="s">
        <v>46</v>
      </c>
      <c r="V148" s="40"/>
      <c r="W148" s="184">
        <f>V148*K148</f>
        <v>0</v>
      </c>
      <c r="X148" s="184">
        <v>1.3999999999999999E-4</v>
      </c>
      <c r="Y148" s="184">
        <f>X148*K148</f>
        <v>1.1719399999999998E-2</v>
      </c>
      <c r="Z148" s="184">
        <v>0</v>
      </c>
      <c r="AA148" s="185">
        <f>Z148*K148</f>
        <v>0</v>
      </c>
      <c r="AR148" s="22" t="s">
        <v>304</v>
      </c>
      <c r="AT148" s="22" t="s">
        <v>301</v>
      </c>
      <c r="AU148" s="22" t="s">
        <v>92</v>
      </c>
      <c r="AY148" s="22" t="s">
        <v>182</v>
      </c>
      <c r="BE148" s="122">
        <f>IF(U148="základní",N148,0)</f>
        <v>0</v>
      </c>
      <c r="BF148" s="122">
        <f>IF(U148="snížená",N148,0)</f>
        <v>0</v>
      </c>
      <c r="BG148" s="122">
        <f>IF(U148="zákl. přenesená",N148,0)</f>
        <v>0</v>
      </c>
      <c r="BH148" s="122">
        <f>IF(U148="sníž. přenesená",N148,0)</f>
        <v>0</v>
      </c>
      <c r="BI148" s="122">
        <f>IF(U148="nulová",N148,0)</f>
        <v>0</v>
      </c>
      <c r="BJ148" s="22" t="s">
        <v>25</v>
      </c>
      <c r="BK148" s="122">
        <f>ROUND(L148*K148,2)</f>
        <v>0</v>
      </c>
      <c r="BL148" s="22" t="s">
        <v>275</v>
      </c>
      <c r="BM148" s="22" t="s">
        <v>1033</v>
      </c>
    </row>
    <row r="149" spans="2:65" s="1" customFormat="1" ht="31.5" customHeight="1">
      <c r="B149" s="39"/>
      <c r="C149" s="179" t="s">
        <v>260</v>
      </c>
      <c r="D149" s="179" t="s">
        <v>183</v>
      </c>
      <c r="E149" s="180" t="s">
        <v>935</v>
      </c>
      <c r="F149" s="388" t="s">
        <v>936</v>
      </c>
      <c r="G149" s="388"/>
      <c r="H149" s="388"/>
      <c r="I149" s="388"/>
      <c r="J149" s="181" t="s">
        <v>254</v>
      </c>
      <c r="K149" s="182">
        <v>0.88200000000000001</v>
      </c>
      <c r="L149" s="389">
        <v>0</v>
      </c>
      <c r="M149" s="390"/>
      <c r="N149" s="391">
        <f>ROUND(L149*K149,2)</f>
        <v>0</v>
      </c>
      <c r="O149" s="391"/>
      <c r="P149" s="391"/>
      <c r="Q149" s="391"/>
      <c r="R149" s="41"/>
      <c r="T149" s="183" t="s">
        <v>23</v>
      </c>
      <c r="U149" s="48" t="s">
        <v>46</v>
      </c>
      <c r="V149" s="40"/>
      <c r="W149" s="184">
        <f>V149*K149</f>
        <v>0</v>
      </c>
      <c r="X149" s="184">
        <v>0</v>
      </c>
      <c r="Y149" s="184">
        <f>X149*K149</f>
        <v>0</v>
      </c>
      <c r="Z149" s="184">
        <v>0</v>
      </c>
      <c r="AA149" s="185">
        <f>Z149*K149</f>
        <v>0</v>
      </c>
      <c r="AR149" s="22" t="s">
        <v>275</v>
      </c>
      <c r="AT149" s="22" t="s">
        <v>183</v>
      </c>
      <c r="AU149" s="22" t="s">
        <v>92</v>
      </c>
      <c r="AY149" s="22" t="s">
        <v>182</v>
      </c>
      <c r="BE149" s="122">
        <f>IF(U149="základní",N149,0)</f>
        <v>0</v>
      </c>
      <c r="BF149" s="122">
        <f>IF(U149="snížená",N149,0)</f>
        <v>0</v>
      </c>
      <c r="BG149" s="122">
        <f>IF(U149="zákl. přenesená",N149,0)</f>
        <v>0</v>
      </c>
      <c r="BH149" s="122">
        <f>IF(U149="sníž. přenesená",N149,0)</f>
        <v>0</v>
      </c>
      <c r="BI149" s="122">
        <f>IF(U149="nulová",N149,0)</f>
        <v>0</v>
      </c>
      <c r="BJ149" s="22" t="s">
        <v>25</v>
      </c>
      <c r="BK149" s="122">
        <f>ROUND(L149*K149,2)</f>
        <v>0</v>
      </c>
      <c r="BL149" s="22" t="s">
        <v>275</v>
      </c>
      <c r="BM149" s="22" t="s">
        <v>1090</v>
      </c>
    </row>
    <row r="150" spans="2:65" s="10" customFormat="1" ht="29.85" customHeight="1">
      <c r="B150" s="168"/>
      <c r="C150" s="169"/>
      <c r="D150" s="178" t="s">
        <v>155</v>
      </c>
      <c r="E150" s="178"/>
      <c r="F150" s="178"/>
      <c r="G150" s="178"/>
      <c r="H150" s="178"/>
      <c r="I150" s="178"/>
      <c r="J150" s="178"/>
      <c r="K150" s="178"/>
      <c r="L150" s="178"/>
      <c r="M150" s="178"/>
      <c r="N150" s="407">
        <f>BK150</f>
        <v>0</v>
      </c>
      <c r="O150" s="408"/>
      <c r="P150" s="408"/>
      <c r="Q150" s="408"/>
      <c r="R150" s="171"/>
      <c r="T150" s="172"/>
      <c r="U150" s="169"/>
      <c r="V150" s="169"/>
      <c r="W150" s="173">
        <f>SUM(W151:W158)</f>
        <v>0</v>
      </c>
      <c r="X150" s="169"/>
      <c r="Y150" s="173">
        <f>SUM(Y151:Y158)</f>
        <v>1.0419612</v>
      </c>
      <c r="Z150" s="169"/>
      <c r="AA150" s="174">
        <f>SUM(AA151:AA158)</f>
        <v>0.56909999999999994</v>
      </c>
      <c r="AR150" s="175" t="s">
        <v>92</v>
      </c>
      <c r="AT150" s="176" t="s">
        <v>80</v>
      </c>
      <c r="AU150" s="176" t="s">
        <v>25</v>
      </c>
      <c r="AY150" s="175" t="s">
        <v>182</v>
      </c>
      <c r="BK150" s="177">
        <f>SUM(BK151:BK158)</f>
        <v>0</v>
      </c>
    </row>
    <row r="151" spans="2:65" s="1" customFormat="1" ht="31.5" customHeight="1">
      <c r="B151" s="39"/>
      <c r="C151" s="179" t="s">
        <v>264</v>
      </c>
      <c r="D151" s="179" t="s">
        <v>183</v>
      </c>
      <c r="E151" s="180" t="s">
        <v>1091</v>
      </c>
      <c r="F151" s="388" t="s">
        <v>1092</v>
      </c>
      <c r="G151" s="388"/>
      <c r="H151" s="388"/>
      <c r="I151" s="388"/>
      <c r="J151" s="181" t="s">
        <v>186</v>
      </c>
      <c r="K151" s="182">
        <v>53.27</v>
      </c>
      <c r="L151" s="389">
        <v>0</v>
      </c>
      <c r="M151" s="390"/>
      <c r="N151" s="391">
        <f>ROUND(L151*K151,2)</f>
        <v>0</v>
      </c>
      <c r="O151" s="391"/>
      <c r="P151" s="391"/>
      <c r="Q151" s="391"/>
      <c r="R151" s="41"/>
      <c r="T151" s="183" t="s">
        <v>23</v>
      </c>
      <c r="U151" s="48" t="s">
        <v>46</v>
      </c>
      <c r="V151" s="40"/>
      <c r="W151" s="184">
        <f>V151*K151</f>
        <v>0</v>
      </c>
      <c r="X151" s="184">
        <v>1.9560000000000001E-2</v>
      </c>
      <c r="Y151" s="184">
        <f>X151*K151</f>
        <v>1.0419612</v>
      </c>
      <c r="Z151" s="184">
        <v>0</v>
      </c>
      <c r="AA151" s="185">
        <f>Z151*K151</f>
        <v>0</v>
      </c>
      <c r="AR151" s="22" t="s">
        <v>275</v>
      </c>
      <c r="AT151" s="22" t="s">
        <v>183</v>
      </c>
      <c r="AU151" s="22" t="s">
        <v>92</v>
      </c>
      <c r="AY151" s="22" t="s">
        <v>182</v>
      </c>
      <c r="BE151" s="122">
        <f>IF(U151="základní",N151,0)</f>
        <v>0</v>
      </c>
      <c r="BF151" s="122">
        <f>IF(U151="snížená",N151,0)</f>
        <v>0</v>
      </c>
      <c r="BG151" s="122">
        <f>IF(U151="zákl. přenesená",N151,0)</f>
        <v>0</v>
      </c>
      <c r="BH151" s="122">
        <f>IF(U151="sníž. přenesená",N151,0)</f>
        <v>0</v>
      </c>
      <c r="BI151" s="122">
        <f>IF(U151="nulová",N151,0)</f>
        <v>0</v>
      </c>
      <c r="BJ151" s="22" t="s">
        <v>25</v>
      </c>
      <c r="BK151" s="122">
        <f>ROUND(L151*K151,2)</f>
        <v>0</v>
      </c>
      <c r="BL151" s="22" t="s">
        <v>275</v>
      </c>
      <c r="BM151" s="22" t="s">
        <v>1093</v>
      </c>
    </row>
    <row r="152" spans="2:65" s="11" customFormat="1" ht="22.5" customHeight="1">
      <c r="B152" s="186"/>
      <c r="C152" s="187"/>
      <c r="D152" s="187"/>
      <c r="E152" s="188" t="s">
        <v>23</v>
      </c>
      <c r="F152" s="392" t="s">
        <v>1094</v>
      </c>
      <c r="G152" s="393"/>
      <c r="H152" s="393"/>
      <c r="I152" s="393"/>
      <c r="J152" s="187"/>
      <c r="K152" s="189" t="s">
        <v>23</v>
      </c>
      <c r="L152" s="187"/>
      <c r="M152" s="187"/>
      <c r="N152" s="187"/>
      <c r="O152" s="187"/>
      <c r="P152" s="187"/>
      <c r="Q152" s="187"/>
      <c r="R152" s="190"/>
      <c r="T152" s="191"/>
      <c r="U152" s="187"/>
      <c r="V152" s="187"/>
      <c r="W152" s="187"/>
      <c r="X152" s="187"/>
      <c r="Y152" s="187"/>
      <c r="Z152" s="187"/>
      <c r="AA152" s="192"/>
      <c r="AT152" s="193" t="s">
        <v>190</v>
      </c>
      <c r="AU152" s="193" t="s">
        <v>92</v>
      </c>
      <c r="AV152" s="11" t="s">
        <v>25</v>
      </c>
      <c r="AW152" s="11" t="s">
        <v>38</v>
      </c>
      <c r="AX152" s="11" t="s">
        <v>81</v>
      </c>
      <c r="AY152" s="193" t="s">
        <v>182</v>
      </c>
    </row>
    <row r="153" spans="2:65" s="12" customFormat="1" ht="22.5" customHeight="1">
      <c r="B153" s="194"/>
      <c r="C153" s="195"/>
      <c r="D153" s="195"/>
      <c r="E153" s="196" t="s">
        <v>23</v>
      </c>
      <c r="F153" s="399" t="s">
        <v>1095</v>
      </c>
      <c r="G153" s="400"/>
      <c r="H153" s="400"/>
      <c r="I153" s="400"/>
      <c r="J153" s="195"/>
      <c r="K153" s="197">
        <v>53.27</v>
      </c>
      <c r="L153" s="195"/>
      <c r="M153" s="195"/>
      <c r="N153" s="195"/>
      <c r="O153" s="195"/>
      <c r="P153" s="195"/>
      <c r="Q153" s="195"/>
      <c r="R153" s="198"/>
      <c r="T153" s="199"/>
      <c r="U153" s="195"/>
      <c r="V153" s="195"/>
      <c r="W153" s="195"/>
      <c r="X153" s="195"/>
      <c r="Y153" s="195"/>
      <c r="Z153" s="195"/>
      <c r="AA153" s="200"/>
      <c r="AT153" s="201" t="s">
        <v>190</v>
      </c>
      <c r="AU153" s="201" t="s">
        <v>92</v>
      </c>
      <c r="AV153" s="12" t="s">
        <v>92</v>
      </c>
      <c r="AW153" s="12" t="s">
        <v>38</v>
      </c>
      <c r="AX153" s="12" t="s">
        <v>25</v>
      </c>
      <c r="AY153" s="201" t="s">
        <v>182</v>
      </c>
    </row>
    <row r="154" spans="2:65" s="1" customFormat="1" ht="31.5" customHeight="1">
      <c r="B154" s="39"/>
      <c r="C154" s="179" t="s">
        <v>268</v>
      </c>
      <c r="D154" s="179" t="s">
        <v>183</v>
      </c>
      <c r="E154" s="180" t="s">
        <v>1041</v>
      </c>
      <c r="F154" s="388" t="s">
        <v>1042</v>
      </c>
      <c r="G154" s="388"/>
      <c r="H154" s="388"/>
      <c r="I154" s="388"/>
      <c r="J154" s="181" t="s">
        <v>186</v>
      </c>
      <c r="K154" s="182">
        <v>40.65</v>
      </c>
      <c r="L154" s="389">
        <v>0</v>
      </c>
      <c r="M154" s="390"/>
      <c r="N154" s="391">
        <f>ROUND(L154*K154,2)</f>
        <v>0</v>
      </c>
      <c r="O154" s="391"/>
      <c r="P154" s="391"/>
      <c r="Q154" s="391"/>
      <c r="R154" s="41"/>
      <c r="T154" s="183" t="s">
        <v>23</v>
      </c>
      <c r="U154" s="48" t="s">
        <v>46</v>
      </c>
      <c r="V154" s="40"/>
      <c r="W154" s="184">
        <f>V154*K154</f>
        <v>0</v>
      </c>
      <c r="X154" s="184">
        <v>0</v>
      </c>
      <c r="Y154" s="184">
        <f>X154*K154</f>
        <v>0</v>
      </c>
      <c r="Z154" s="184">
        <v>1.4E-2</v>
      </c>
      <c r="AA154" s="185">
        <f>Z154*K154</f>
        <v>0.56909999999999994</v>
      </c>
      <c r="AR154" s="22" t="s">
        <v>275</v>
      </c>
      <c r="AT154" s="22" t="s">
        <v>183</v>
      </c>
      <c r="AU154" s="22" t="s">
        <v>92</v>
      </c>
      <c r="AY154" s="22" t="s">
        <v>182</v>
      </c>
      <c r="BE154" s="122">
        <f>IF(U154="základní",N154,0)</f>
        <v>0</v>
      </c>
      <c r="BF154" s="122">
        <f>IF(U154="snížená",N154,0)</f>
        <v>0</v>
      </c>
      <c r="BG154" s="122">
        <f>IF(U154="zákl. přenesená",N154,0)</f>
        <v>0</v>
      </c>
      <c r="BH154" s="122">
        <f>IF(U154="sníž. přenesená",N154,0)</f>
        <v>0</v>
      </c>
      <c r="BI154" s="122">
        <f>IF(U154="nulová",N154,0)</f>
        <v>0</v>
      </c>
      <c r="BJ154" s="22" t="s">
        <v>25</v>
      </c>
      <c r="BK154" s="122">
        <f>ROUND(L154*K154,2)</f>
        <v>0</v>
      </c>
      <c r="BL154" s="22" t="s">
        <v>275</v>
      </c>
      <c r="BM154" s="22" t="s">
        <v>1043</v>
      </c>
    </row>
    <row r="155" spans="2:65" s="12" customFormat="1" ht="22.5" customHeight="1">
      <c r="B155" s="194"/>
      <c r="C155" s="195"/>
      <c r="D155" s="195"/>
      <c r="E155" s="196" t="s">
        <v>23</v>
      </c>
      <c r="F155" s="405" t="s">
        <v>1044</v>
      </c>
      <c r="G155" s="406"/>
      <c r="H155" s="406"/>
      <c r="I155" s="406"/>
      <c r="J155" s="195"/>
      <c r="K155" s="197">
        <v>75</v>
      </c>
      <c r="L155" s="195"/>
      <c r="M155" s="195"/>
      <c r="N155" s="195"/>
      <c r="O155" s="195"/>
      <c r="P155" s="195"/>
      <c r="Q155" s="195"/>
      <c r="R155" s="198"/>
      <c r="T155" s="199"/>
      <c r="U155" s="195"/>
      <c r="V155" s="195"/>
      <c r="W155" s="195"/>
      <c r="X155" s="195"/>
      <c r="Y155" s="195"/>
      <c r="Z155" s="195"/>
      <c r="AA155" s="200"/>
      <c r="AT155" s="201" t="s">
        <v>190</v>
      </c>
      <c r="AU155" s="201" t="s">
        <v>92</v>
      </c>
      <c r="AV155" s="12" t="s">
        <v>92</v>
      </c>
      <c r="AW155" s="12" t="s">
        <v>38</v>
      </c>
      <c r="AX155" s="12" t="s">
        <v>81</v>
      </c>
      <c r="AY155" s="201" t="s">
        <v>182</v>
      </c>
    </row>
    <row r="156" spans="2:65" s="12" customFormat="1" ht="22.5" customHeight="1">
      <c r="B156" s="194"/>
      <c r="C156" s="195"/>
      <c r="D156" s="195"/>
      <c r="E156" s="196" t="s">
        <v>23</v>
      </c>
      <c r="F156" s="399" t="s">
        <v>1096</v>
      </c>
      <c r="G156" s="400"/>
      <c r="H156" s="400"/>
      <c r="I156" s="400"/>
      <c r="J156" s="195"/>
      <c r="K156" s="197">
        <v>-34.35</v>
      </c>
      <c r="L156" s="195"/>
      <c r="M156" s="195"/>
      <c r="N156" s="195"/>
      <c r="O156" s="195"/>
      <c r="P156" s="195"/>
      <c r="Q156" s="195"/>
      <c r="R156" s="198"/>
      <c r="T156" s="199"/>
      <c r="U156" s="195"/>
      <c r="V156" s="195"/>
      <c r="W156" s="195"/>
      <c r="X156" s="195"/>
      <c r="Y156" s="195"/>
      <c r="Z156" s="195"/>
      <c r="AA156" s="200"/>
      <c r="AT156" s="201" t="s">
        <v>190</v>
      </c>
      <c r="AU156" s="201" t="s">
        <v>92</v>
      </c>
      <c r="AV156" s="12" t="s">
        <v>92</v>
      </c>
      <c r="AW156" s="12" t="s">
        <v>38</v>
      </c>
      <c r="AX156" s="12" t="s">
        <v>81</v>
      </c>
      <c r="AY156" s="201" t="s">
        <v>182</v>
      </c>
    </row>
    <row r="157" spans="2:65" s="13" customFormat="1" ht="22.5" customHeight="1">
      <c r="B157" s="202"/>
      <c r="C157" s="203"/>
      <c r="D157" s="203"/>
      <c r="E157" s="204" t="s">
        <v>23</v>
      </c>
      <c r="F157" s="401" t="s">
        <v>193</v>
      </c>
      <c r="G157" s="402"/>
      <c r="H157" s="402"/>
      <c r="I157" s="402"/>
      <c r="J157" s="203"/>
      <c r="K157" s="205">
        <v>40.65</v>
      </c>
      <c r="L157" s="203"/>
      <c r="M157" s="203"/>
      <c r="N157" s="203"/>
      <c r="O157" s="203"/>
      <c r="P157" s="203"/>
      <c r="Q157" s="203"/>
      <c r="R157" s="206"/>
      <c r="T157" s="207"/>
      <c r="U157" s="203"/>
      <c r="V157" s="203"/>
      <c r="W157" s="203"/>
      <c r="X157" s="203"/>
      <c r="Y157" s="203"/>
      <c r="Z157" s="203"/>
      <c r="AA157" s="208"/>
      <c r="AT157" s="209" t="s">
        <v>190</v>
      </c>
      <c r="AU157" s="209" t="s">
        <v>92</v>
      </c>
      <c r="AV157" s="13" t="s">
        <v>187</v>
      </c>
      <c r="AW157" s="13" t="s">
        <v>38</v>
      </c>
      <c r="AX157" s="13" t="s">
        <v>25</v>
      </c>
      <c r="AY157" s="209" t="s">
        <v>182</v>
      </c>
    </row>
    <row r="158" spans="2:65" s="1" customFormat="1" ht="31.5" customHeight="1">
      <c r="B158" s="39"/>
      <c r="C158" s="179" t="s">
        <v>11</v>
      </c>
      <c r="D158" s="179" t="s">
        <v>183</v>
      </c>
      <c r="E158" s="180" t="s">
        <v>285</v>
      </c>
      <c r="F158" s="388" t="s">
        <v>286</v>
      </c>
      <c r="G158" s="388"/>
      <c r="H158" s="388"/>
      <c r="I158" s="388"/>
      <c r="J158" s="181" t="s">
        <v>254</v>
      </c>
      <c r="K158" s="182">
        <v>1.042</v>
      </c>
      <c r="L158" s="389">
        <v>0</v>
      </c>
      <c r="M158" s="390"/>
      <c r="N158" s="391">
        <f>ROUND(L158*K158,2)</f>
        <v>0</v>
      </c>
      <c r="O158" s="391"/>
      <c r="P158" s="391"/>
      <c r="Q158" s="391"/>
      <c r="R158" s="41"/>
      <c r="T158" s="183" t="s">
        <v>23</v>
      </c>
      <c r="U158" s="48" t="s">
        <v>46</v>
      </c>
      <c r="V158" s="40"/>
      <c r="W158" s="184">
        <f>V158*K158</f>
        <v>0</v>
      </c>
      <c r="X158" s="184">
        <v>0</v>
      </c>
      <c r="Y158" s="184">
        <f>X158*K158</f>
        <v>0</v>
      </c>
      <c r="Z158" s="184">
        <v>0</v>
      </c>
      <c r="AA158" s="185">
        <f>Z158*K158</f>
        <v>0</v>
      </c>
      <c r="AR158" s="22" t="s">
        <v>275</v>
      </c>
      <c r="AT158" s="22" t="s">
        <v>183</v>
      </c>
      <c r="AU158" s="22" t="s">
        <v>92</v>
      </c>
      <c r="AY158" s="22" t="s">
        <v>182</v>
      </c>
      <c r="BE158" s="122">
        <f>IF(U158="základní",N158,0)</f>
        <v>0</v>
      </c>
      <c r="BF158" s="122">
        <f>IF(U158="snížená",N158,0)</f>
        <v>0</v>
      </c>
      <c r="BG158" s="122">
        <f>IF(U158="zákl. přenesená",N158,0)</f>
        <v>0</v>
      </c>
      <c r="BH158" s="122">
        <f>IF(U158="sníž. přenesená",N158,0)</f>
        <v>0</v>
      </c>
      <c r="BI158" s="122">
        <f>IF(U158="nulová",N158,0)</f>
        <v>0</v>
      </c>
      <c r="BJ158" s="22" t="s">
        <v>25</v>
      </c>
      <c r="BK158" s="122">
        <f>ROUND(L158*K158,2)</f>
        <v>0</v>
      </c>
      <c r="BL158" s="22" t="s">
        <v>275</v>
      </c>
      <c r="BM158" s="22" t="s">
        <v>1097</v>
      </c>
    </row>
    <row r="159" spans="2:65" s="10" customFormat="1" ht="29.85" customHeight="1">
      <c r="B159" s="168"/>
      <c r="C159" s="169"/>
      <c r="D159" s="178" t="s">
        <v>1011</v>
      </c>
      <c r="E159" s="178"/>
      <c r="F159" s="178"/>
      <c r="G159" s="178"/>
      <c r="H159" s="178"/>
      <c r="I159" s="178"/>
      <c r="J159" s="178"/>
      <c r="K159" s="178"/>
      <c r="L159" s="178"/>
      <c r="M159" s="178"/>
      <c r="N159" s="407">
        <f>BK159</f>
        <v>0</v>
      </c>
      <c r="O159" s="408"/>
      <c r="P159" s="408"/>
      <c r="Q159" s="408"/>
      <c r="R159" s="171"/>
      <c r="T159" s="172"/>
      <c r="U159" s="169"/>
      <c r="V159" s="169"/>
      <c r="W159" s="173">
        <f>SUM(W160:W172)</f>
        <v>0</v>
      </c>
      <c r="X159" s="169"/>
      <c r="Y159" s="173">
        <f>SUM(Y160:Y172)</f>
        <v>0.82526735999999989</v>
      </c>
      <c r="Z159" s="169"/>
      <c r="AA159" s="174">
        <f>SUM(AA160:AA172)</f>
        <v>0</v>
      </c>
      <c r="AR159" s="175" t="s">
        <v>92</v>
      </c>
      <c r="AT159" s="176" t="s">
        <v>80</v>
      </c>
      <c r="AU159" s="176" t="s">
        <v>25</v>
      </c>
      <c r="AY159" s="175" t="s">
        <v>182</v>
      </c>
      <c r="BK159" s="177">
        <f>SUM(BK160:BK172)</f>
        <v>0</v>
      </c>
    </row>
    <row r="160" spans="2:65" s="1" customFormat="1" ht="31.5" customHeight="1">
      <c r="B160" s="39"/>
      <c r="C160" s="179" t="s">
        <v>275</v>
      </c>
      <c r="D160" s="179" t="s">
        <v>183</v>
      </c>
      <c r="E160" s="180" t="s">
        <v>1056</v>
      </c>
      <c r="F160" s="388" t="s">
        <v>1057</v>
      </c>
      <c r="G160" s="388"/>
      <c r="H160" s="388"/>
      <c r="I160" s="388"/>
      <c r="J160" s="181" t="s">
        <v>186</v>
      </c>
      <c r="K160" s="182">
        <v>66.105999999999995</v>
      </c>
      <c r="L160" s="389">
        <v>0</v>
      </c>
      <c r="M160" s="390"/>
      <c r="N160" s="391">
        <f>ROUND(L160*K160,2)</f>
        <v>0</v>
      </c>
      <c r="O160" s="391"/>
      <c r="P160" s="391"/>
      <c r="Q160" s="391"/>
      <c r="R160" s="41"/>
      <c r="T160" s="183" t="s">
        <v>23</v>
      </c>
      <c r="U160" s="48" t="s">
        <v>46</v>
      </c>
      <c r="V160" s="40"/>
      <c r="W160" s="184">
        <f>V160*K160</f>
        <v>0</v>
      </c>
      <c r="X160" s="184">
        <v>1.223E-2</v>
      </c>
      <c r="Y160" s="184">
        <f>X160*K160</f>
        <v>0.80847637999999988</v>
      </c>
      <c r="Z160" s="184">
        <v>0</v>
      </c>
      <c r="AA160" s="185">
        <f>Z160*K160</f>
        <v>0</v>
      </c>
      <c r="AR160" s="22" t="s">
        <v>275</v>
      </c>
      <c r="AT160" s="22" t="s">
        <v>183</v>
      </c>
      <c r="AU160" s="22" t="s">
        <v>92</v>
      </c>
      <c r="AY160" s="22" t="s">
        <v>182</v>
      </c>
      <c r="BE160" s="122">
        <f>IF(U160="základní",N160,0)</f>
        <v>0</v>
      </c>
      <c r="BF160" s="122">
        <f>IF(U160="snížená",N160,0)</f>
        <v>0</v>
      </c>
      <c r="BG160" s="122">
        <f>IF(U160="zákl. přenesená",N160,0)</f>
        <v>0</v>
      </c>
      <c r="BH160" s="122">
        <f>IF(U160="sníž. přenesená",N160,0)</f>
        <v>0</v>
      </c>
      <c r="BI160" s="122">
        <f>IF(U160="nulová",N160,0)</f>
        <v>0</v>
      </c>
      <c r="BJ160" s="22" t="s">
        <v>25</v>
      </c>
      <c r="BK160" s="122">
        <f>ROUND(L160*K160,2)</f>
        <v>0</v>
      </c>
      <c r="BL160" s="22" t="s">
        <v>275</v>
      </c>
      <c r="BM160" s="22" t="s">
        <v>1058</v>
      </c>
    </row>
    <row r="161" spans="2:65" s="11" customFormat="1" ht="22.5" customHeight="1">
      <c r="B161" s="186"/>
      <c r="C161" s="187"/>
      <c r="D161" s="187"/>
      <c r="E161" s="188" t="s">
        <v>23</v>
      </c>
      <c r="F161" s="392" t="s">
        <v>1098</v>
      </c>
      <c r="G161" s="393"/>
      <c r="H161" s="393"/>
      <c r="I161" s="393"/>
      <c r="J161" s="187"/>
      <c r="K161" s="189" t="s">
        <v>23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190</v>
      </c>
      <c r="AU161" s="193" t="s">
        <v>92</v>
      </c>
      <c r="AV161" s="11" t="s">
        <v>25</v>
      </c>
      <c r="AW161" s="11" t="s">
        <v>38</v>
      </c>
      <c r="AX161" s="11" t="s">
        <v>81</v>
      </c>
      <c r="AY161" s="193" t="s">
        <v>182</v>
      </c>
    </row>
    <row r="162" spans="2:65" s="12" customFormat="1" ht="22.5" customHeight="1">
      <c r="B162" s="194"/>
      <c r="C162" s="195"/>
      <c r="D162" s="195"/>
      <c r="E162" s="196" t="s">
        <v>23</v>
      </c>
      <c r="F162" s="399" t="s">
        <v>1099</v>
      </c>
      <c r="G162" s="400"/>
      <c r="H162" s="400"/>
      <c r="I162" s="400"/>
      <c r="J162" s="195"/>
      <c r="K162" s="197">
        <v>12.625</v>
      </c>
      <c r="L162" s="195"/>
      <c r="M162" s="195"/>
      <c r="N162" s="195"/>
      <c r="O162" s="195"/>
      <c r="P162" s="195"/>
      <c r="Q162" s="195"/>
      <c r="R162" s="198"/>
      <c r="T162" s="199"/>
      <c r="U162" s="195"/>
      <c r="V162" s="195"/>
      <c r="W162" s="195"/>
      <c r="X162" s="195"/>
      <c r="Y162" s="195"/>
      <c r="Z162" s="195"/>
      <c r="AA162" s="200"/>
      <c r="AT162" s="201" t="s">
        <v>190</v>
      </c>
      <c r="AU162" s="201" t="s">
        <v>92</v>
      </c>
      <c r="AV162" s="12" t="s">
        <v>92</v>
      </c>
      <c r="AW162" s="12" t="s">
        <v>38</v>
      </c>
      <c r="AX162" s="12" t="s">
        <v>81</v>
      </c>
      <c r="AY162" s="201" t="s">
        <v>182</v>
      </c>
    </row>
    <row r="163" spans="2:65" s="12" customFormat="1" ht="22.5" customHeight="1">
      <c r="B163" s="194"/>
      <c r="C163" s="195"/>
      <c r="D163" s="195"/>
      <c r="E163" s="196" t="s">
        <v>23</v>
      </c>
      <c r="F163" s="399" t="s">
        <v>1100</v>
      </c>
      <c r="G163" s="400"/>
      <c r="H163" s="400"/>
      <c r="I163" s="400"/>
      <c r="J163" s="195"/>
      <c r="K163" s="197">
        <v>10.96</v>
      </c>
      <c r="L163" s="195"/>
      <c r="M163" s="195"/>
      <c r="N163" s="195"/>
      <c r="O163" s="195"/>
      <c r="P163" s="195"/>
      <c r="Q163" s="195"/>
      <c r="R163" s="198"/>
      <c r="T163" s="199"/>
      <c r="U163" s="195"/>
      <c r="V163" s="195"/>
      <c r="W163" s="195"/>
      <c r="X163" s="195"/>
      <c r="Y163" s="195"/>
      <c r="Z163" s="195"/>
      <c r="AA163" s="200"/>
      <c r="AT163" s="201" t="s">
        <v>190</v>
      </c>
      <c r="AU163" s="201" t="s">
        <v>92</v>
      </c>
      <c r="AV163" s="12" t="s">
        <v>92</v>
      </c>
      <c r="AW163" s="12" t="s">
        <v>38</v>
      </c>
      <c r="AX163" s="12" t="s">
        <v>81</v>
      </c>
      <c r="AY163" s="201" t="s">
        <v>182</v>
      </c>
    </row>
    <row r="164" spans="2:65" s="12" customFormat="1" ht="22.5" customHeight="1">
      <c r="B164" s="194"/>
      <c r="C164" s="195"/>
      <c r="D164" s="195"/>
      <c r="E164" s="196" t="s">
        <v>23</v>
      </c>
      <c r="F164" s="399" t="s">
        <v>1101</v>
      </c>
      <c r="G164" s="400"/>
      <c r="H164" s="400"/>
      <c r="I164" s="400"/>
      <c r="J164" s="195"/>
      <c r="K164" s="197">
        <v>14.93</v>
      </c>
      <c r="L164" s="195"/>
      <c r="M164" s="195"/>
      <c r="N164" s="195"/>
      <c r="O164" s="195"/>
      <c r="P164" s="195"/>
      <c r="Q164" s="195"/>
      <c r="R164" s="198"/>
      <c r="T164" s="199"/>
      <c r="U164" s="195"/>
      <c r="V164" s="195"/>
      <c r="W164" s="195"/>
      <c r="X164" s="195"/>
      <c r="Y164" s="195"/>
      <c r="Z164" s="195"/>
      <c r="AA164" s="200"/>
      <c r="AT164" s="201" t="s">
        <v>190</v>
      </c>
      <c r="AU164" s="201" t="s">
        <v>92</v>
      </c>
      <c r="AV164" s="12" t="s">
        <v>92</v>
      </c>
      <c r="AW164" s="12" t="s">
        <v>38</v>
      </c>
      <c r="AX164" s="12" t="s">
        <v>81</v>
      </c>
      <c r="AY164" s="201" t="s">
        <v>182</v>
      </c>
    </row>
    <row r="165" spans="2:65" s="12" customFormat="1" ht="22.5" customHeight="1">
      <c r="B165" s="194"/>
      <c r="C165" s="195"/>
      <c r="D165" s="195"/>
      <c r="E165" s="196" t="s">
        <v>23</v>
      </c>
      <c r="F165" s="399" t="s">
        <v>1102</v>
      </c>
      <c r="G165" s="400"/>
      <c r="H165" s="400"/>
      <c r="I165" s="400"/>
      <c r="J165" s="195"/>
      <c r="K165" s="197">
        <v>8.9930000000000003</v>
      </c>
      <c r="L165" s="195"/>
      <c r="M165" s="195"/>
      <c r="N165" s="195"/>
      <c r="O165" s="195"/>
      <c r="P165" s="195"/>
      <c r="Q165" s="195"/>
      <c r="R165" s="198"/>
      <c r="T165" s="199"/>
      <c r="U165" s="195"/>
      <c r="V165" s="195"/>
      <c r="W165" s="195"/>
      <c r="X165" s="195"/>
      <c r="Y165" s="195"/>
      <c r="Z165" s="195"/>
      <c r="AA165" s="200"/>
      <c r="AT165" s="201" t="s">
        <v>190</v>
      </c>
      <c r="AU165" s="201" t="s">
        <v>92</v>
      </c>
      <c r="AV165" s="12" t="s">
        <v>92</v>
      </c>
      <c r="AW165" s="12" t="s">
        <v>38</v>
      </c>
      <c r="AX165" s="12" t="s">
        <v>81</v>
      </c>
      <c r="AY165" s="201" t="s">
        <v>182</v>
      </c>
    </row>
    <row r="166" spans="2:65" s="12" customFormat="1" ht="22.5" customHeight="1">
      <c r="B166" s="194"/>
      <c r="C166" s="195"/>
      <c r="D166" s="195"/>
      <c r="E166" s="196" t="s">
        <v>23</v>
      </c>
      <c r="F166" s="399" t="s">
        <v>1103</v>
      </c>
      <c r="G166" s="400"/>
      <c r="H166" s="400"/>
      <c r="I166" s="400"/>
      <c r="J166" s="195"/>
      <c r="K166" s="197">
        <v>18.597999999999999</v>
      </c>
      <c r="L166" s="195"/>
      <c r="M166" s="195"/>
      <c r="N166" s="195"/>
      <c r="O166" s="195"/>
      <c r="P166" s="195"/>
      <c r="Q166" s="195"/>
      <c r="R166" s="198"/>
      <c r="T166" s="199"/>
      <c r="U166" s="195"/>
      <c r="V166" s="195"/>
      <c r="W166" s="195"/>
      <c r="X166" s="195"/>
      <c r="Y166" s="195"/>
      <c r="Z166" s="195"/>
      <c r="AA166" s="200"/>
      <c r="AT166" s="201" t="s">
        <v>190</v>
      </c>
      <c r="AU166" s="201" t="s">
        <v>92</v>
      </c>
      <c r="AV166" s="12" t="s">
        <v>92</v>
      </c>
      <c r="AW166" s="12" t="s">
        <v>38</v>
      </c>
      <c r="AX166" s="12" t="s">
        <v>81</v>
      </c>
      <c r="AY166" s="201" t="s">
        <v>182</v>
      </c>
    </row>
    <row r="167" spans="2:65" s="13" customFormat="1" ht="22.5" customHeight="1">
      <c r="B167" s="202"/>
      <c r="C167" s="203"/>
      <c r="D167" s="203"/>
      <c r="E167" s="204" t="s">
        <v>23</v>
      </c>
      <c r="F167" s="401" t="s">
        <v>193</v>
      </c>
      <c r="G167" s="402"/>
      <c r="H167" s="402"/>
      <c r="I167" s="402"/>
      <c r="J167" s="203"/>
      <c r="K167" s="205">
        <v>66.105999999999995</v>
      </c>
      <c r="L167" s="203"/>
      <c r="M167" s="203"/>
      <c r="N167" s="203"/>
      <c r="O167" s="203"/>
      <c r="P167" s="203"/>
      <c r="Q167" s="203"/>
      <c r="R167" s="206"/>
      <c r="T167" s="207"/>
      <c r="U167" s="203"/>
      <c r="V167" s="203"/>
      <c r="W167" s="203"/>
      <c r="X167" s="203"/>
      <c r="Y167" s="203"/>
      <c r="Z167" s="203"/>
      <c r="AA167" s="208"/>
      <c r="AT167" s="209" t="s">
        <v>190</v>
      </c>
      <c r="AU167" s="209" t="s">
        <v>92</v>
      </c>
      <c r="AV167" s="13" t="s">
        <v>187</v>
      </c>
      <c r="AW167" s="13" t="s">
        <v>38</v>
      </c>
      <c r="AX167" s="13" t="s">
        <v>25</v>
      </c>
      <c r="AY167" s="209" t="s">
        <v>182</v>
      </c>
    </row>
    <row r="168" spans="2:65" s="1" customFormat="1" ht="22.5" customHeight="1">
      <c r="B168" s="39"/>
      <c r="C168" s="179" t="s">
        <v>280</v>
      </c>
      <c r="D168" s="179" t="s">
        <v>183</v>
      </c>
      <c r="E168" s="180" t="s">
        <v>1062</v>
      </c>
      <c r="F168" s="388" t="s">
        <v>1063</v>
      </c>
      <c r="G168" s="388"/>
      <c r="H168" s="388"/>
      <c r="I168" s="388"/>
      <c r="J168" s="181" t="s">
        <v>186</v>
      </c>
      <c r="K168" s="182">
        <v>66.105999999999995</v>
      </c>
      <c r="L168" s="389">
        <v>0</v>
      </c>
      <c r="M168" s="390"/>
      <c r="N168" s="391">
        <f>ROUND(L168*K168,2)</f>
        <v>0</v>
      </c>
      <c r="O168" s="391"/>
      <c r="P168" s="391"/>
      <c r="Q168" s="391"/>
      <c r="R168" s="41"/>
      <c r="T168" s="183" t="s">
        <v>23</v>
      </c>
      <c r="U168" s="48" t="s">
        <v>46</v>
      </c>
      <c r="V168" s="40"/>
      <c r="W168" s="184">
        <f>V168*K168</f>
        <v>0</v>
      </c>
      <c r="X168" s="184">
        <v>1E-4</v>
      </c>
      <c r="Y168" s="184">
        <f>X168*K168</f>
        <v>6.6105999999999995E-3</v>
      </c>
      <c r="Z168" s="184">
        <v>0</v>
      </c>
      <c r="AA168" s="185">
        <f>Z168*K168</f>
        <v>0</v>
      </c>
      <c r="AR168" s="22" t="s">
        <v>275</v>
      </c>
      <c r="AT168" s="22" t="s">
        <v>183</v>
      </c>
      <c r="AU168" s="22" t="s">
        <v>92</v>
      </c>
      <c r="AY168" s="22" t="s">
        <v>182</v>
      </c>
      <c r="BE168" s="122">
        <f>IF(U168="základní",N168,0)</f>
        <v>0</v>
      </c>
      <c r="BF168" s="122">
        <f>IF(U168="snížená",N168,0)</f>
        <v>0</v>
      </c>
      <c r="BG168" s="122">
        <f>IF(U168="zákl. přenesená",N168,0)</f>
        <v>0</v>
      </c>
      <c r="BH168" s="122">
        <f>IF(U168="sníž. přenesená",N168,0)</f>
        <v>0</v>
      </c>
      <c r="BI168" s="122">
        <f>IF(U168="nulová",N168,0)</f>
        <v>0</v>
      </c>
      <c r="BJ168" s="22" t="s">
        <v>25</v>
      </c>
      <c r="BK168" s="122">
        <f>ROUND(L168*K168,2)</f>
        <v>0</v>
      </c>
      <c r="BL168" s="22" t="s">
        <v>275</v>
      </c>
      <c r="BM168" s="22" t="s">
        <v>1064</v>
      </c>
    </row>
    <row r="169" spans="2:65" s="1" customFormat="1" ht="22.5" customHeight="1">
      <c r="B169" s="39"/>
      <c r="C169" s="179" t="s">
        <v>284</v>
      </c>
      <c r="D169" s="179" t="s">
        <v>183</v>
      </c>
      <c r="E169" s="180" t="s">
        <v>1065</v>
      </c>
      <c r="F169" s="388" t="s">
        <v>1066</v>
      </c>
      <c r="G169" s="388"/>
      <c r="H169" s="388"/>
      <c r="I169" s="388"/>
      <c r="J169" s="181" t="s">
        <v>186</v>
      </c>
      <c r="K169" s="182">
        <v>66.105999999999995</v>
      </c>
      <c r="L169" s="389">
        <v>0</v>
      </c>
      <c r="M169" s="390"/>
      <c r="N169" s="391">
        <f>ROUND(L169*K169,2)</f>
        <v>0</v>
      </c>
      <c r="O169" s="391"/>
      <c r="P169" s="391"/>
      <c r="Q169" s="391"/>
      <c r="R169" s="41"/>
      <c r="T169" s="183" t="s">
        <v>23</v>
      </c>
      <c r="U169" s="48" t="s">
        <v>46</v>
      </c>
      <c r="V169" s="40"/>
      <c r="W169" s="184">
        <f>V169*K169</f>
        <v>0</v>
      </c>
      <c r="X169" s="184">
        <v>0</v>
      </c>
      <c r="Y169" s="184">
        <f>X169*K169</f>
        <v>0</v>
      </c>
      <c r="Z169" s="184">
        <v>0</v>
      </c>
      <c r="AA169" s="185">
        <f>Z169*K169</f>
        <v>0</v>
      </c>
      <c r="AR169" s="22" t="s">
        <v>275</v>
      </c>
      <c r="AT169" s="22" t="s">
        <v>183</v>
      </c>
      <c r="AU169" s="22" t="s">
        <v>92</v>
      </c>
      <c r="AY169" s="22" t="s">
        <v>182</v>
      </c>
      <c r="BE169" s="122">
        <f>IF(U169="základní",N169,0)</f>
        <v>0</v>
      </c>
      <c r="BF169" s="122">
        <f>IF(U169="snížená",N169,0)</f>
        <v>0</v>
      </c>
      <c r="BG169" s="122">
        <f>IF(U169="zákl. přenesená",N169,0)</f>
        <v>0</v>
      </c>
      <c r="BH169" s="122">
        <f>IF(U169="sníž. přenesená",N169,0)</f>
        <v>0</v>
      </c>
      <c r="BI169" s="122">
        <f>IF(U169="nulová",N169,0)</f>
        <v>0</v>
      </c>
      <c r="BJ169" s="22" t="s">
        <v>25</v>
      </c>
      <c r="BK169" s="122">
        <f>ROUND(L169*K169,2)</f>
        <v>0</v>
      </c>
      <c r="BL169" s="22" t="s">
        <v>275</v>
      </c>
      <c r="BM169" s="22" t="s">
        <v>1067</v>
      </c>
    </row>
    <row r="170" spans="2:65" s="12" customFormat="1" ht="22.5" customHeight="1">
      <c r="B170" s="194"/>
      <c r="C170" s="195"/>
      <c r="D170" s="195"/>
      <c r="E170" s="196" t="s">
        <v>23</v>
      </c>
      <c r="F170" s="405" t="s">
        <v>1104</v>
      </c>
      <c r="G170" s="406"/>
      <c r="H170" s="406"/>
      <c r="I170" s="406"/>
      <c r="J170" s="195"/>
      <c r="K170" s="197">
        <v>66.105999999999995</v>
      </c>
      <c r="L170" s="195"/>
      <c r="M170" s="195"/>
      <c r="N170" s="195"/>
      <c r="O170" s="195"/>
      <c r="P170" s="195"/>
      <c r="Q170" s="195"/>
      <c r="R170" s="198"/>
      <c r="T170" s="199"/>
      <c r="U170" s="195"/>
      <c r="V170" s="195"/>
      <c r="W170" s="195"/>
      <c r="X170" s="195"/>
      <c r="Y170" s="195"/>
      <c r="Z170" s="195"/>
      <c r="AA170" s="200"/>
      <c r="AT170" s="201" t="s">
        <v>190</v>
      </c>
      <c r="AU170" s="201" t="s">
        <v>92</v>
      </c>
      <c r="AV170" s="12" t="s">
        <v>92</v>
      </c>
      <c r="AW170" s="12" t="s">
        <v>38</v>
      </c>
      <c r="AX170" s="12" t="s">
        <v>25</v>
      </c>
      <c r="AY170" s="201" t="s">
        <v>182</v>
      </c>
    </row>
    <row r="171" spans="2:65" s="1" customFormat="1" ht="31.5" customHeight="1">
      <c r="B171" s="39"/>
      <c r="C171" s="210" t="s">
        <v>288</v>
      </c>
      <c r="D171" s="210" t="s">
        <v>301</v>
      </c>
      <c r="E171" s="211" t="s">
        <v>1069</v>
      </c>
      <c r="F171" s="409" t="s">
        <v>1070</v>
      </c>
      <c r="G171" s="409"/>
      <c r="H171" s="409"/>
      <c r="I171" s="409"/>
      <c r="J171" s="212" t="s">
        <v>186</v>
      </c>
      <c r="K171" s="213">
        <v>72.716999999999999</v>
      </c>
      <c r="L171" s="410">
        <v>0</v>
      </c>
      <c r="M171" s="411"/>
      <c r="N171" s="412">
        <f>ROUND(L171*K171,2)</f>
        <v>0</v>
      </c>
      <c r="O171" s="391"/>
      <c r="P171" s="391"/>
      <c r="Q171" s="391"/>
      <c r="R171" s="41"/>
      <c r="T171" s="183" t="s">
        <v>23</v>
      </c>
      <c r="U171" s="48" t="s">
        <v>46</v>
      </c>
      <c r="V171" s="40"/>
      <c r="W171" s="184">
        <f>V171*K171</f>
        <v>0</v>
      </c>
      <c r="X171" s="184">
        <v>1.3999999999999999E-4</v>
      </c>
      <c r="Y171" s="184">
        <f>X171*K171</f>
        <v>1.0180379999999999E-2</v>
      </c>
      <c r="Z171" s="184">
        <v>0</v>
      </c>
      <c r="AA171" s="185">
        <f>Z171*K171</f>
        <v>0</v>
      </c>
      <c r="AR171" s="22" t="s">
        <v>304</v>
      </c>
      <c r="AT171" s="22" t="s">
        <v>301</v>
      </c>
      <c r="AU171" s="22" t="s">
        <v>92</v>
      </c>
      <c r="AY171" s="22" t="s">
        <v>182</v>
      </c>
      <c r="BE171" s="122">
        <f>IF(U171="základní",N171,0)</f>
        <v>0</v>
      </c>
      <c r="BF171" s="122">
        <f>IF(U171="snížená",N171,0)</f>
        <v>0</v>
      </c>
      <c r="BG171" s="122">
        <f>IF(U171="zákl. přenesená",N171,0)</f>
        <v>0</v>
      </c>
      <c r="BH171" s="122">
        <f>IF(U171="sníž. přenesená",N171,0)</f>
        <v>0</v>
      </c>
      <c r="BI171" s="122">
        <f>IF(U171="nulová",N171,0)</f>
        <v>0</v>
      </c>
      <c r="BJ171" s="22" t="s">
        <v>25</v>
      </c>
      <c r="BK171" s="122">
        <f>ROUND(L171*K171,2)</f>
        <v>0</v>
      </c>
      <c r="BL171" s="22" t="s">
        <v>275</v>
      </c>
      <c r="BM171" s="22" t="s">
        <v>1071</v>
      </c>
    </row>
    <row r="172" spans="2:65" s="1" customFormat="1" ht="31.5" customHeight="1">
      <c r="B172" s="39"/>
      <c r="C172" s="179" t="s">
        <v>293</v>
      </c>
      <c r="D172" s="179" t="s">
        <v>183</v>
      </c>
      <c r="E172" s="180" t="s">
        <v>1072</v>
      </c>
      <c r="F172" s="388" t="s">
        <v>1073</v>
      </c>
      <c r="G172" s="388"/>
      <c r="H172" s="388"/>
      <c r="I172" s="388"/>
      <c r="J172" s="181" t="s">
        <v>254</v>
      </c>
      <c r="K172" s="182">
        <v>0.82499999999999996</v>
      </c>
      <c r="L172" s="389">
        <v>0</v>
      </c>
      <c r="M172" s="390"/>
      <c r="N172" s="391">
        <f>ROUND(L172*K172,2)</f>
        <v>0</v>
      </c>
      <c r="O172" s="391"/>
      <c r="P172" s="391"/>
      <c r="Q172" s="391"/>
      <c r="R172" s="41"/>
      <c r="T172" s="183" t="s">
        <v>23</v>
      </c>
      <c r="U172" s="48" t="s">
        <v>46</v>
      </c>
      <c r="V172" s="40"/>
      <c r="W172" s="184">
        <f>V172*K172</f>
        <v>0</v>
      </c>
      <c r="X172" s="184">
        <v>0</v>
      </c>
      <c r="Y172" s="184">
        <f>X172*K172</f>
        <v>0</v>
      </c>
      <c r="Z172" s="184">
        <v>0</v>
      </c>
      <c r="AA172" s="185">
        <f>Z172*K172</f>
        <v>0</v>
      </c>
      <c r="AR172" s="22" t="s">
        <v>275</v>
      </c>
      <c r="AT172" s="22" t="s">
        <v>183</v>
      </c>
      <c r="AU172" s="22" t="s">
        <v>92</v>
      </c>
      <c r="AY172" s="22" t="s">
        <v>182</v>
      </c>
      <c r="BE172" s="122">
        <f>IF(U172="základní",N172,0)</f>
        <v>0</v>
      </c>
      <c r="BF172" s="122">
        <f>IF(U172="snížená",N172,0)</f>
        <v>0</v>
      </c>
      <c r="BG172" s="122">
        <f>IF(U172="zákl. přenesená",N172,0)</f>
        <v>0</v>
      </c>
      <c r="BH172" s="122">
        <f>IF(U172="sníž. přenesená",N172,0)</f>
        <v>0</v>
      </c>
      <c r="BI172" s="122">
        <f>IF(U172="nulová",N172,0)</f>
        <v>0</v>
      </c>
      <c r="BJ172" s="22" t="s">
        <v>25</v>
      </c>
      <c r="BK172" s="122">
        <f>ROUND(L172*K172,2)</f>
        <v>0</v>
      </c>
      <c r="BL172" s="22" t="s">
        <v>275</v>
      </c>
      <c r="BM172" s="22" t="s">
        <v>1105</v>
      </c>
    </row>
    <row r="173" spans="2:65" s="10" customFormat="1" ht="29.85" customHeight="1">
      <c r="B173" s="168"/>
      <c r="C173" s="169"/>
      <c r="D173" s="178" t="s">
        <v>158</v>
      </c>
      <c r="E173" s="178"/>
      <c r="F173" s="178"/>
      <c r="G173" s="178"/>
      <c r="H173" s="178"/>
      <c r="I173" s="178"/>
      <c r="J173" s="178"/>
      <c r="K173" s="178"/>
      <c r="L173" s="178"/>
      <c r="M173" s="178"/>
      <c r="N173" s="407">
        <f>BK173</f>
        <v>0</v>
      </c>
      <c r="O173" s="408"/>
      <c r="P173" s="408"/>
      <c r="Q173" s="408"/>
      <c r="R173" s="171"/>
      <c r="T173" s="172"/>
      <c r="U173" s="169"/>
      <c r="V173" s="169"/>
      <c r="W173" s="173">
        <f>SUM(W174:W175)</f>
        <v>0</v>
      </c>
      <c r="X173" s="169"/>
      <c r="Y173" s="173">
        <f>SUM(Y174:Y175)</f>
        <v>1.9170739999999999E-2</v>
      </c>
      <c r="Z173" s="169"/>
      <c r="AA173" s="174">
        <f>SUM(AA174:AA175)</f>
        <v>0</v>
      </c>
      <c r="AR173" s="175" t="s">
        <v>92</v>
      </c>
      <c r="AT173" s="176" t="s">
        <v>80</v>
      </c>
      <c r="AU173" s="176" t="s">
        <v>25</v>
      </c>
      <c r="AY173" s="175" t="s">
        <v>182</v>
      </c>
      <c r="BK173" s="177">
        <f>SUM(BK174:BK175)</f>
        <v>0</v>
      </c>
    </row>
    <row r="174" spans="2:65" s="1" customFormat="1" ht="31.5" customHeight="1">
      <c r="B174" s="39"/>
      <c r="C174" s="179" t="s">
        <v>10</v>
      </c>
      <c r="D174" s="179" t="s">
        <v>183</v>
      </c>
      <c r="E174" s="180" t="s">
        <v>351</v>
      </c>
      <c r="F174" s="388" t="s">
        <v>352</v>
      </c>
      <c r="G174" s="388"/>
      <c r="H174" s="388"/>
      <c r="I174" s="388"/>
      <c r="J174" s="181" t="s">
        <v>186</v>
      </c>
      <c r="K174" s="182">
        <v>66.105999999999995</v>
      </c>
      <c r="L174" s="389">
        <v>0</v>
      </c>
      <c r="M174" s="390"/>
      <c r="N174" s="391">
        <f>ROUND(L174*K174,2)</f>
        <v>0</v>
      </c>
      <c r="O174" s="391"/>
      <c r="P174" s="391"/>
      <c r="Q174" s="391"/>
      <c r="R174" s="41"/>
      <c r="T174" s="183" t="s">
        <v>23</v>
      </c>
      <c r="U174" s="48" t="s">
        <v>46</v>
      </c>
      <c r="V174" s="40"/>
      <c r="W174" s="184">
        <f>V174*K174</f>
        <v>0</v>
      </c>
      <c r="X174" s="184">
        <v>2.9E-4</v>
      </c>
      <c r="Y174" s="184">
        <f>X174*K174</f>
        <v>1.9170739999999999E-2</v>
      </c>
      <c r="Z174" s="184">
        <v>0</v>
      </c>
      <c r="AA174" s="185">
        <f>Z174*K174</f>
        <v>0</v>
      </c>
      <c r="AR174" s="22" t="s">
        <v>275</v>
      </c>
      <c r="AT174" s="22" t="s">
        <v>183</v>
      </c>
      <c r="AU174" s="22" t="s">
        <v>92</v>
      </c>
      <c r="AY174" s="22" t="s">
        <v>182</v>
      </c>
      <c r="BE174" s="122">
        <f>IF(U174="základní",N174,0)</f>
        <v>0</v>
      </c>
      <c r="BF174" s="122">
        <f>IF(U174="snížená",N174,0)</f>
        <v>0</v>
      </c>
      <c r="BG174" s="122">
        <f>IF(U174="zákl. přenesená",N174,0)</f>
        <v>0</v>
      </c>
      <c r="BH174" s="122">
        <f>IF(U174="sníž. přenesená",N174,0)</f>
        <v>0</v>
      </c>
      <c r="BI174" s="122">
        <f>IF(U174="nulová",N174,0)</f>
        <v>0</v>
      </c>
      <c r="BJ174" s="22" t="s">
        <v>25</v>
      </c>
      <c r="BK174" s="122">
        <f>ROUND(L174*K174,2)</f>
        <v>0</v>
      </c>
      <c r="BL174" s="22" t="s">
        <v>275</v>
      </c>
      <c r="BM174" s="22" t="s">
        <v>353</v>
      </c>
    </row>
    <row r="175" spans="2:65" s="12" customFormat="1" ht="22.5" customHeight="1">
      <c r="B175" s="194"/>
      <c r="C175" s="195"/>
      <c r="D175" s="195"/>
      <c r="E175" s="196" t="s">
        <v>23</v>
      </c>
      <c r="F175" s="405" t="s">
        <v>1106</v>
      </c>
      <c r="G175" s="406"/>
      <c r="H175" s="406"/>
      <c r="I175" s="406"/>
      <c r="J175" s="195"/>
      <c r="K175" s="197">
        <v>66.105999999999995</v>
      </c>
      <c r="L175" s="195"/>
      <c r="M175" s="195"/>
      <c r="N175" s="195"/>
      <c r="O175" s="195"/>
      <c r="P175" s="195"/>
      <c r="Q175" s="195"/>
      <c r="R175" s="198"/>
      <c r="T175" s="199"/>
      <c r="U175" s="195"/>
      <c r="V175" s="195"/>
      <c r="W175" s="195"/>
      <c r="X175" s="195"/>
      <c r="Y175" s="195"/>
      <c r="Z175" s="195"/>
      <c r="AA175" s="200"/>
      <c r="AT175" s="201" t="s">
        <v>190</v>
      </c>
      <c r="AU175" s="201" t="s">
        <v>92</v>
      </c>
      <c r="AV175" s="12" t="s">
        <v>92</v>
      </c>
      <c r="AW175" s="12" t="s">
        <v>38</v>
      </c>
      <c r="AX175" s="12" t="s">
        <v>25</v>
      </c>
      <c r="AY175" s="201" t="s">
        <v>182</v>
      </c>
    </row>
    <row r="176" spans="2:65" s="10" customFormat="1" ht="37.35" customHeight="1">
      <c r="B176" s="168"/>
      <c r="C176" s="169"/>
      <c r="D176" s="170" t="s">
        <v>159</v>
      </c>
      <c r="E176" s="170"/>
      <c r="F176" s="170"/>
      <c r="G176" s="170"/>
      <c r="H176" s="170"/>
      <c r="I176" s="170"/>
      <c r="J176" s="170"/>
      <c r="K176" s="170"/>
      <c r="L176" s="170"/>
      <c r="M176" s="170"/>
      <c r="N176" s="415">
        <f>BK176</f>
        <v>0</v>
      </c>
      <c r="O176" s="416"/>
      <c r="P176" s="416"/>
      <c r="Q176" s="416"/>
      <c r="R176" s="171"/>
      <c r="T176" s="172"/>
      <c r="U176" s="169"/>
      <c r="V176" s="169"/>
      <c r="W176" s="173">
        <f>SUM(W177:W179)</f>
        <v>0</v>
      </c>
      <c r="X176" s="169"/>
      <c r="Y176" s="173">
        <f>SUM(Y177:Y179)</f>
        <v>0</v>
      </c>
      <c r="Z176" s="169"/>
      <c r="AA176" s="174">
        <f>SUM(AA177:AA179)</f>
        <v>0</v>
      </c>
      <c r="AR176" s="175" t="s">
        <v>187</v>
      </c>
      <c r="AT176" s="176" t="s">
        <v>80</v>
      </c>
      <c r="AU176" s="176" t="s">
        <v>81</v>
      </c>
      <c r="AY176" s="175" t="s">
        <v>182</v>
      </c>
      <c r="BK176" s="177">
        <f>SUM(BK177:BK179)</f>
        <v>0</v>
      </c>
    </row>
    <row r="177" spans="2:65" s="1" customFormat="1" ht="22.5" customHeight="1">
      <c r="B177" s="39"/>
      <c r="C177" s="179" t="s">
        <v>300</v>
      </c>
      <c r="D177" s="179" t="s">
        <v>183</v>
      </c>
      <c r="E177" s="180" t="s">
        <v>356</v>
      </c>
      <c r="F177" s="388" t="s">
        <v>357</v>
      </c>
      <c r="G177" s="388"/>
      <c r="H177" s="388"/>
      <c r="I177" s="388"/>
      <c r="J177" s="181" t="s">
        <v>358</v>
      </c>
      <c r="K177" s="182">
        <v>5</v>
      </c>
      <c r="L177" s="389">
        <v>0</v>
      </c>
      <c r="M177" s="390"/>
      <c r="N177" s="391">
        <f>ROUND(L177*K177,2)</f>
        <v>0</v>
      </c>
      <c r="O177" s="391"/>
      <c r="P177" s="391"/>
      <c r="Q177" s="391"/>
      <c r="R177" s="41"/>
      <c r="T177" s="183" t="s">
        <v>23</v>
      </c>
      <c r="U177" s="48" t="s">
        <v>46</v>
      </c>
      <c r="V177" s="40"/>
      <c r="W177" s="184">
        <f>V177*K177</f>
        <v>0</v>
      </c>
      <c r="X177" s="184">
        <v>0</v>
      </c>
      <c r="Y177" s="184">
        <f>X177*K177</f>
        <v>0</v>
      </c>
      <c r="Z177" s="184">
        <v>0</v>
      </c>
      <c r="AA177" s="185">
        <f>Z177*K177</f>
        <v>0</v>
      </c>
      <c r="AR177" s="22" t="s">
        <v>359</v>
      </c>
      <c r="AT177" s="22" t="s">
        <v>183</v>
      </c>
      <c r="AU177" s="22" t="s">
        <v>25</v>
      </c>
      <c r="AY177" s="22" t="s">
        <v>182</v>
      </c>
      <c r="BE177" s="122">
        <f>IF(U177="základní",N177,0)</f>
        <v>0</v>
      </c>
      <c r="BF177" s="122">
        <f>IF(U177="snížená",N177,0)</f>
        <v>0</v>
      </c>
      <c r="BG177" s="122">
        <f>IF(U177="zákl. přenesená",N177,0)</f>
        <v>0</v>
      </c>
      <c r="BH177" s="122">
        <f>IF(U177="sníž. přenesená",N177,0)</f>
        <v>0</v>
      </c>
      <c r="BI177" s="122">
        <f>IF(U177="nulová",N177,0)</f>
        <v>0</v>
      </c>
      <c r="BJ177" s="22" t="s">
        <v>25</v>
      </c>
      <c r="BK177" s="122">
        <f>ROUND(L177*K177,2)</f>
        <v>0</v>
      </c>
      <c r="BL177" s="22" t="s">
        <v>359</v>
      </c>
      <c r="BM177" s="22" t="s">
        <v>1000</v>
      </c>
    </row>
    <row r="178" spans="2:65" s="12" customFormat="1" ht="31.5" customHeight="1">
      <c r="B178" s="194"/>
      <c r="C178" s="195"/>
      <c r="D178" s="195"/>
      <c r="E178" s="196" t="s">
        <v>23</v>
      </c>
      <c r="F178" s="405" t="s">
        <v>1076</v>
      </c>
      <c r="G178" s="406"/>
      <c r="H178" s="406"/>
      <c r="I178" s="406"/>
      <c r="J178" s="195"/>
      <c r="K178" s="197">
        <v>5</v>
      </c>
      <c r="L178" s="195"/>
      <c r="M178" s="195"/>
      <c r="N178" s="195"/>
      <c r="O178" s="195"/>
      <c r="P178" s="195"/>
      <c r="Q178" s="195"/>
      <c r="R178" s="198"/>
      <c r="T178" s="199"/>
      <c r="U178" s="195"/>
      <c r="V178" s="195"/>
      <c r="W178" s="195"/>
      <c r="X178" s="195"/>
      <c r="Y178" s="195"/>
      <c r="Z178" s="195"/>
      <c r="AA178" s="200"/>
      <c r="AT178" s="201" t="s">
        <v>190</v>
      </c>
      <c r="AU178" s="201" t="s">
        <v>25</v>
      </c>
      <c r="AV178" s="12" t="s">
        <v>92</v>
      </c>
      <c r="AW178" s="12" t="s">
        <v>38</v>
      </c>
      <c r="AX178" s="12" t="s">
        <v>25</v>
      </c>
      <c r="AY178" s="201" t="s">
        <v>182</v>
      </c>
    </row>
    <row r="179" spans="2:65" s="1" customFormat="1" ht="31.5" customHeight="1">
      <c r="B179" s="39"/>
      <c r="C179" s="210" t="s">
        <v>306</v>
      </c>
      <c r="D179" s="210" t="s">
        <v>301</v>
      </c>
      <c r="E179" s="211" t="s">
        <v>363</v>
      </c>
      <c r="F179" s="409" t="s">
        <v>1077</v>
      </c>
      <c r="G179" s="409"/>
      <c r="H179" s="409"/>
      <c r="I179" s="409"/>
      <c r="J179" s="212" t="s">
        <v>365</v>
      </c>
      <c r="K179" s="213">
        <v>1</v>
      </c>
      <c r="L179" s="410">
        <v>0</v>
      </c>
      <c r="M179" s="411"/>
      <c r="N179" s="412">
        <f>ROUND(L179*K179,2)</f>
        <v>0</v>
      </c>
      <c r="O179" s="391"/>
      <c r="P179" s="391"/>
      <c r="Q179" s="391"/>
      <c r="R179" s="41"/>
      <c r="T179" s="183" t="s">
        <v>23</v>
      </c>
      <c r="U179" s="48" t="s">
        <v>46</v>
      </c>
      <c r="V179" s="40"/>
      <c r="W179" s="184">
        <f>V179*K179</f>
        <v>0</v>
      </c>
      <c r="X179" s="184">
        <v>0</v>
      </c>
      <c r="Y179" s="184">
        <f>X179*K179</f>
        <v>0</v>
      </c>
      <c r="Z179" s="184">
        <v>0</v>
      </c>
      <c r="AA179" s="185">
        <f>Z179*K179</f>
        <v>0</v>
      </c>
      <c r="AR179" s="22" t="s">
        <v>359</v>
      </c>
      <c r="AT179" s="22" t="s">
        <v>301</v>
      </c>
      <c r="AU179" s="22" t="s">
        <v>25</v>
      </c>
      <c r="AY179" s="22" t="s">
        <v>182</v>
      </c>
      <c r="BE179" s="122">
        <f>IF(U179="základní",N179,0)</f>
        <v>0</v>
      </c>
      <c r="BF179" s="122">
        <f>IF(U179="snížená",N179,0)</f>
        <v>0</v>
      </c>
      <c r="BG179" s="122">
        <f>IF(U179="zákl. přenesená",N179,0)</f>
        <v>0</v>
      </c>
      <c r="BH179" s="122">
        <f>IF(U179="sníž. přenesená",N179,0)</f>
        <v>0</v>
      </c>
      <c r="BI179" s="122">
        <f>IF(U179="nulová",N179,0)</f>
        <v>0</v>
      </c>
      <c r="BJ179" s="22" t="s">
        <v>25</v>
      </c>
      <c r="BK179" s="122">
        <f>ROUND(L179*K179,2)</f>
        <v>0</v>
      </c>
      <c r="BL179" s="22" t="s">
        <v>359</v>
      </c>
      <c r="BM179" s="22" t="s">
        <v>1004</v>
      </c>
    </row>
    <row r="180" spans="2:65" s="1" customFormat="1" ht="49.9" customHeight="1">
      <c r="B180" s="39"/>
      <c r="C180" s="40"/>
      <c r="D180" s="170" t="s">
        <v>367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13">
        <f>BK180</f>
        <v>0</v>
      </c>
      <c r="O180" s="414"/>
      <c r="P180" s="414"/>
      <c r="Q180" s="414"/>
      <c r="R180" s="41"/>
      <c r="T180" s="159"/>
      <c r="U180" s="60"/>
      <c r="V180" s="60"/>
      <c r="W180" s="60"/>
      <c r="X180" s="60"/>
      <c r="Y180" s="60"/>
      <c r="Z180" s="60"/>
      <c r="AA180" s="62"/>
      <c r="AT180" s="22" t="s">
        <v>80</v>
      </c>
      <c r="AU180" s="22" t="s">
        <v>81</v>
      </c>
      <c r="AY180" s="22" t="s">
        <v>368</v>
      </c>
      <c r="BK180" s="122">
        <v>0</v>
      </c>
    </row>
    <row r="181" spans="2:65" s="1" customFormat="1" ht="6.95" customHeight="1"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</sheetData>
  <sheetProtection password="CC35" sheet="1" objects="1" scenarios="1" formatCells="0" formatColumns="0" formatRows="0" sort="0" autoFilter="0"/>
  <mergeCells count="177">
    <mergeCell ref="N180:Q180"/>
    <mergeCell ref="H1:K1"/>
    <mergeCell ref="S2:AC2"/>
    <mergeCell ref="N126:Q126"/>
    <mergeCell ref="N127:Q127"/>
    <mergeCell ref="N128:Q128"/>
    <mergeCell ref="N130:Q130"/>
    <mergeCell ref="N135:Q135"/>
    <mergeCell ref="N136:Q136"/>
    <mergeCell ref="N150:Q150"/>
    <mergeCell ref="N159:Q159"/>
    <mergeCell ref="N173:Q173"/>
    <mergeCell ref="F174:I174"/>
    <mergeCell ref="L174:M174"/>
    <mergeCell ref="N174:Q174"/>
    <mergeCell ref="F175:I175"/>
    <mergeCell ref="F177:I177"/>
    <mergeCell ref="L177:M177"/>
    <mergeCell ref="N177:Q177"/>
    <mergeCell ref="F178:I178"/>
    <mergeCell ref="F179:I179"/>
    <mergeCell ref="L179:M179"/>
    <mergeCell ref="N179:Q179"/>
    <mergeCell ref="N176:Q176"/>
    <mergeCell ref="N168:Q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L168:M168"/>
    <mergeCell ref="F155:I155"/>
    <mergeCell ref="F156:I156"/>
    <mergeCell ref="F157:I157"/>
    <mergeCell ref="F158:I158"/>
    <mergeCell ref="L158:M158"/>
    <mergeCell ref="N158:Q158"/>
    <mergeCell ref="F160:I160"/>
    <mergeCell ref="L160:M160"/>
    <mergeCell ref="N160:Q160"/>
    <mergeCell ref="F149:I149"/>
    <mergeCell ref="L149:M149"/>
    <mergeCell ref="N149:Q149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33:I133"/>
    <mergeCell ref="L133:M133"/>
    <mergeCell ref="N133:Q133"/>
    <mergeCell ref="F134:I134"/>
    <mergeCell ref="L134:M134"/>
    <mergeCell ref="N134:Q134"/>
    <mergeCell ref="F137:I137"/>
    <mergeCell ref="L137:M137"/>
    <mergeCell ref="N137:Q137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H37:J37"/>
    <mergeCell ref="M37:P37"/>
    <mergeCell ref="L39:P39"/>
    <mergeCell ref="H41:J41"/>
    <mergeCell ref="N41:P41"/>
    <mergeCell ref="C76:Q76"/>
    <mergeCell ref="F78:P78"/>
    <mergeCell ref="F79:P79"/>
    <mergeCell ref="F80:P80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105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1107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N94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51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(SUM(BE94:BE101)+SUM(BE120:BE144))</f>
        <v>0</v>
      </c>
      <c r="I33" s="370"/>
      <c r="J33" s="370"/>
      <c r="K33" s="40"/>
      <c r="L33" s="40"/>
      <c r="M33" s="376">
        <f>ROUND((SUM(BE94:BE101)+SUM(BE120:BE144)), 2)*F33</f>
        <v>0</v>
      </c>
      <c r="N33" s="370"/>
      <c r="O33" s="370"/>
      <c r="P33" s="370"/>
      <c r="Q33" s="40"/>
      <c r="R33" s="41"/>
    </row>
    <row r="34" spans="2:51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(SUM(BF94:BF101)+SUM(BF120:BF144))</f>
        <v>0</v>
      </c>
      <c r="I34" s="370"/>
      <c r="J34" s="370"/>
      <c r="K34" s="40"/>
      <c r="L34" s="40"/>
      <c r="M34" s="376">
        <f>ROUND((SUM(BF94:BF101)+SUM(BF120:BF144)), 2)*F34</f>
        <v>0</v>
      </c>
      <c r="N34" s="370"/>
      <c r="O34" s="370"/>
      <c r="P34" s="370"/>
      <c r="Q34" s="40"/>
      <c r="R34" s="41"/>
    </row>
    <row r="35" spans="2:51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(SUM(BG94:BG101)+SUM(BG120:BG144))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51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(SUM(BH94:BH101)+SUM(BH120:BH144))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51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(SUM(BI94:BI101)+SUM(BI120:BI144))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51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51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51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51" s="1" customFormat="1" ht="14.45" customHeight="1">
      <c r="B41" s="39"/>
      <c r="C41" s="40"/>
      <c r="D41" s="46" t="s">
        <v>138</v>
      </c>
      <c r="E41" s="46" t="s">
        <v>139</v>
      </c>
      <c r="F41" s="136">
        <v>36.299999999999997</v>
      </c>
      <c r="G41" s="46" t="s">
        <v>140</v>
      </c>
      <c r="H41" s="376">
        <f>IF(F41&lt;&gt;0,M28/F41,0)</f>
        <v>0</v>
      </c>
      <c r="I41" s="376"/>
      <c r="J41" s="376"/>
      <c r="K41" s="40"/>
      <c r="L41" s="46" t="s">
        <v>141</v>
      </c>
      <c r="M41" s="40"/>
      <c r="N41" s="376">
        <f>IF(F41&lt;&gt;0,M31/F41,0)</f>
        <v>0</v>
      </c>
      <c r="O41" s="376"/>
      <c r="P41" s="376"/>
      <c r="Q41" s="40"/>
      <c r="R41" s="41"/>
      <c r="AY41" s="22" t="s">
        <v>142</v>
      </c>
    </row>
    <row r="42" spans="2:51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51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51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51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51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51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51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006 - Strop objektu OÚ Dětřichov bez kanalizace s úpravou ploch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65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65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65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65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65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N120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65" s="7" customFormat="1" ht="24.95" customHeight="1">
      <c r="B90" s="143"/>
      <c r="C90" s="144"/>
      <c r="D90" s="145" t="s">
        <v>154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N121</f>
        <v>0</v>
      </c>
      <c r="O90" s="383"/>
      <c r="P90" s="383"/>
      <c r="Q90" s="383"/>
      <c r="R90" s="146"/>
      <c r="T90" s="147"/>
      <c r="U90" s="147"/>
    </row>
    <row r="91" spans="2:65" s="8" customFormat="1" ht="19.899999999999999" customHeight="1">
      <c r="B91" s="148"/>
      <c r="C91" s="107"/>
      <c r="D91" s="118" t="s">
        <v>374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N122</f>
        <v>0</v>
      </c>
      <c r="O91" s="358"/>
      <c r="P91" s="358"/>
      <c r="Q91" s="358"/>
      <c r="R91" s="149"/>
      <c r="T91" s="150"/>
      <c r="U91" s="150"/>
    </row>
    <row r="92" spans="2:65" s="8" customFormat="1" ht="19.899999999999999" customHeight="1">
      <c r="B92" s="148"/>
      <c r="C92" s="107"/>
      <c r="D92" s="118" t="s">
        <v>155</v>
      </c>
      <c r="E92" s="107"/>
      <c r="F92" s="107"/>
      <c r="G92" s="107"/>
      <c r="H92" s="107"/>
      <c r="I92" s="107"/>
      <c r="J92" s="107"/>
      <c r="K92" s="107"/>
      <c r="L92" s="107"/>
      <c r="M92" s="107"/>
      <c r="N92" s="357">
        <f>N136</f>
        <v>0</v>
      </c>
      <c r="O92" s="358"/>
      <c r="P92" s="358"/>
      <c r="Q92" s="358"/>
      <c r="R92" s="149"/>
      <c r="T92" s="150"/>
      <c r="U92" s="150"/>
    </row>
    <row r="93" spans="2:65" s="1" customFormat="1" ht="21.75" customHeight="1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  <c r="T93" s="140"/>
      <c r="U93" s="140"/>
    </row>
    <row r="94" spans="2:65" s="1" customFormat="1" ht="29.25" customHeight="1">
      <c r="B94" s="39"/>
      <c r="C94" s="142" t="s">
        <v>160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381">
        <f>ROUND(N95+N96+N97+N98+N99+N100,2)</f>
        <v>0</v>
      </c>
      <c r="O94" s="384"/>
      <c r="P94" s="384"/>
      <c r="Q94" s="384"/>
      <c r="R94" s="41"/>
      <c r="T94" s="151"/>
      <c r="U94" s="152" t="s">
        <v>45</v>
      </c>
    </row>
    <row r="95" spans="2:65" s="1" customFormat="1" ht="18" customHeight="1">
      <c r="B95" s="39"/>
      <c r="C95" s="40"/>
      <c r="D95" s="364" t="s">
        <v>161</v>
      </c>
      <c r="E95" s="365"/>
      <c r="F95" s="365"/>
      <c r="G95" s="365"/>
      <c r="H95" s="365"/>
      <c r="I95" s="40"/>
      <c r="J95" s="40"/>
      <c r="K95" s="40"/>
      <c r="L95" s="40"/>
      <c r="M95" s="40"/>
      <c r="N95" s="360">
        <f>ROUND(N89*T95,2)</f>
        <v>0</v>
      </c>
      <c r="O95" s="357"/>
      <c r="P95" s="357"/>
      <c r="Q95" s="357"/>
      <c r="R95" s="41"/>
      <c r="S95" s="153"/>
      <c r="T95" s="154"/>
      <c r="U95" s="155" t="s">
        <v>46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162</v>
      </c>
      <c r="AZ95" s="156"/>
      <c r="BA95" s="156"/>
      <c r="BB95" s="156"/>
      <c r="BC95" s="156"/>
      <c r="BD95" s="156"/>
      <c r="BE95" s="158">
        <f t="shared" ref="BE95:BE100" si="0">IF(U95="základní",N95,0)</f>
        <v>0</v>
      </c>
      <c r="BF95" s="158">
        <f t="shared" ref="BF95:BF100" si="1">IF(U95="snížená",N95,0)</f>
        <v>0</v>
      </c>
      <c r="BG95" s="158">
        <f t="shared" ref="BG95:BG100" si="2">IF(U95="zákl. přenesená",N95,0)</f>
        <v>0</v>
      </c>
      <c r="BH95" s="158">
        <f t="shared" ref="BH95:BH100" si="3">IF(U95="sníž. přenesená",N95,0)</f>
        <v>0</v>
      </c>
      <c r="BI95" s="158">
        <f t="shared" ref="BI95:BI100" si="4">IF(U95="nulová",N95,0)</f>
        <v>0</v>
      </c>
      <c r="BJ95" s="157" t="s">
        <v>25</v>
      </c>
      <c r="BK95" s="156"/>
      <c r="BL95" s="156"/>
      <c r="BM95" s="156"/>
    </row>
    <row r="96" spans="2:65" s="1" customFormat="1" ht="18" customHeight="1">
      <c r="B96" s="39"/>
      <c r="C96" s="40"/>
      <c r="D96" s="364" t="s">
        <v>163</v>
      </c>
      <c r="E96" s="365"/>
      <c r="F96" s="365"/>
      <c r="G96" s="365"/>
      <c r="H96" s="365"/>
      <c r="I96" s="40"/>
      <c r="J96" s="40"/>
      <c r="K96" s="40"/>
      <c r="L96" s="40"/>
      <c r="M96" s="40"/>
      <c r="N96" s="360">
        <f>ROUND(N89*T96,2)</f>
        <v>0</v>
      </c>
      <c r="O96" s="357"/>
      <c r="P96" s="357"/>
      <c r="Q96" s="357"/>
      <c r="R96" s="41"/>
      <c r="S96" s="153"/>
      <c r="T96" s="154"/>
      <c r="U96" s="155" t="s">
        <v>46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162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25</v>
      </c>
      <c r="BK96" s="156"/>
      <c r="BL96" s="156"/>
      <c r="BM96" s="156"/>
    </row>
    <row r="97" spans="2:65" s="1" customFormat="1" ht="18" customHeight="1">
      <c r="B97" s="39"/>
      <c r="C97" s="40"/>
      <c r="D97" s="364" t="s">
        <v>164</v>
      </c>
      <c r="E97" s="365"/>
      <c r="F97" s="365"/>
      <c r="G97" s="365"/>
      <c r="H97" s="365"/>
      <c r="I97" s="40"/>
      <c r="J97" s="40"/>
      <c r="K97" s="40"/>
      <c r="L97" s="40"/>
      <c r="M97" s="40"/>
      <c r="N97" s="360">
        <f>ROUND(N89*T97,2)</f>
        <v>0</v>
      </c>
      <c r="O97" s="357"/>
      <c r="P97" s="357"/>
      <c r="Q97" s="357"/>
      <c r="R97" s="41"/>
      <c r="S97" s="153"/>
      <c r="T97" s="154"/>
      <c r="U97" s="155" t="s">
        <v>46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162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25</v>
      </c>
      <c r="BK97" s="156"/>
      <c r="BL97" s="156"/>
      <c r="BM97" s="156"/>
    </row>
    <row r="98" spans="2:65" s="1" customFormat="1" ht="18" customHeight="1">
      <c r="B98" s="39"/>
      <c r="C98" s="40"/>
      <c r="D98" s="364" t="s">
        <v>165</v>
      </c>
      <c r="E98" s="365"/>
      <c r="F98" s="365"/>
      <c r="G98" s="365"/>
      <c r="H98" s="365"/>
      <c r="I98" s="40"/>
      <c r="J98" s="40"/>
      <c r="K98" s="40"/>
      <c r="L98" s="40"/>
      <c r="M98" s="40"/>
      <c r="N98" s="360">
        <f>ROUND(N89*T98,2)</f>
        <v>0</v>
      </c>
      <c r="O98" s="357"/>
      <c r="P98" s="357"/>
      <c r="Q98" s="357"/>
      <c r="R98" s="41"/>
      <c r="S98" s="153"/>
      <c r="T98" s="154"/>
      <c r="U98" s="155" t="s">
        <v>46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162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25</v>
      </c>
      <c r="BK98" s="156"/>
      <c r="BL98" s="156"/>
      <c r="BM98" s="156"/>
    </row>
    <row r="99" spans="2:65" s="1" customFormat="1" ht="18" customHeight="1">
      <c r="B99" s="39"/>
      <c r="C99" s="40"/>
      <c r="D99" s="364" t="s">
        <v>166</v>
      </c>
      <c r="E99" s="365"/>
      <c r="F99" s="365"/>
      <c r="G99" s="365"/>
      <c r="H99" s="365"/>
      <c r="I99" s="40"/>
      <c r="J99" s="40"/>
      <c r="K99" s="40"/>
      <c r="L99" s="40"/>
      <c r="M99" s="40"/>
      <c r="N99" s="360">
        <f>ROUND(N89*T99,2)</f>
        <v>0</v>
      </c>
      <c r="O99" s="357"/>
      <c r="P99" s="357"/>
      <c r="Q99" s="357"/>
      <c r="R99" s="41"/>
      <c r="S99" s="153"/>
      <c r="T99" s="154"/>
      <c r="U99" s="155" t="s">
        <v>46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162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25</v>
      </c>
      <c r="BK99" s="156"/>
      <c r="BL99" s="156"/>
      <c r="BM99" s="156"/>
    </row>
    <row r="100" spans="2:65" s="1" customFormat="1" ht="18" customHeight="1">
      <c r="B100" s="39"/>
      <c r="C100" s="40"/>
      <c r="D100" s="118" t="s">
        <v>167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360">
        <f>ROUND(N89*T100,2)</f>
        <v>0</v>
      </c>
      <c r="O100" s="357"/>
      <c r="P100" s="357"/>
      <c r="Q100" s="357"/>
      <c r="R100" s="41"/>
      <c r="S100" s="153"/>
      <c r="T100" s="159"/>
      <c r="U100" s="160" t="s">
        <v>46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168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25</v>
      </c>
      <c r="BK100" s="156"/>
      <c r="BL100" s="156"/>
      <c r="BM100" s="156"/>
    </row>
    <row r="101" spans="2:65" s="1" customForma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  <c r="T101" s="140"/>
      <c r="U101" s="140"/>
    </row>
    <row r="102" spans="2:65" s="1" customFormat="1" ht="29.25" customHeight="1">
      <c r="B102" s="39"/>
      <c r="C102" s="127" t="s">
        <v>126</v>
      </c>
      <c r="D102" s="128"/>
      <c r="E102" s="128"/>
      <c r="F102" s="128"/>
      <c r="G102" s="128"/>
      <c r="H102" s="128"/>
      <c r="I102" s="128"/>
      <c r="J102" s="128"/>
      <c r="K102" s="128"/>
      <c r="L102" s="361">
        <f>ROUND(SUM(N89+N94),2)</f>
        <v>0</v>
      </c>
      <c r="M102" s="361"/>
      <c r="N102" s="361"/>
      <c r="O102" s="361"/>
      <c r="P102" s="361"/>
      <c r="Q102" s="361"/>
      <c r="R102" s="41"/>
      <c r="T102" s="140"/>
      <c r="U102" s="140"/>
    </row>
    <row r="103" spans="2:65" s="1" customFormat="1" ht="6.95" customHeight="1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  <c r="T103" s="140"/>
      <c r="U103" s="140"/>
    </row>
    <row r="107" spans="2:65" s="1" customFormat="1" ht="6.95" customHeight="1"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</row>
    <row r="108" spans="2:65" s="1" customFormat="1" ht="36.950000000000003" customHeight="1">
      <c r="B108" s="39"/>
      <c r="C108" s="320" t="s">
        <v>169</v>
      </c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41"/>
    </row>
    <row r="109" spans="2:6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30" customHeight="1">
      <c r="B110" s="39"/>
      <c r="C110" s="34" t="s">
        <v>19</v>
      </c>
      <c r="D110" s="40"/>
      <c r="E110" s="40"/>
      <c r="F110" s="368" t="str">
        <f>F6</f>
        <v>Členění - OÚ Dětřichov s výměnou výplní otvorů</v>
      </c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40"/>
      <c r="R110" s="41"/>
    </row>
    <row r="111" spans="2:65" ht="30" customHeight="1">
      <c r="B111" s="26"/>
      <c r="C111" s="34" t="s">
        <v>133</v>
      </c>
      <c r="D111" s="30"/>
      <c r="E111" s="30"/>
      <c r="F111" s="368" t="s">
        <v>134</v>
      </c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0"/>
      <c r="R111" s="27"/>
    </row>
    <row r="112" spans="2:65" s="1" customFormat="1" ht="36.950000000000003" customHeight="1">
      <c r="B112" s="39"/>
      <c r="C112" s="73" t="s">
        <v>135</v>
      </c>
      <c r="D112" s="40"/>
      <c r="E112" s="40"/>
      <c r="F112" s="340" t="str">
        <f>F8</f>
        <v>006 - Strop objektu OÚ Dětřichov bez kanalizace s úpravou ploch</v>
      </c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40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8" customHeight="1">
      <c r="B114" s="39"/>
      <c r="C114" s="34" t="s">
        <v>26</v>
      </c>
      <c r="D114" s="40"/>
      <c r="E114" s="40"/>
      <c r="F114" s="32" t="str">
        <f>F10</f>
        <v>Dětřichov, 464 01  Frýdlant</v>
      </c>
      <c r="G114" s="40"/>
      <c r="H114" s="40"/>
      <c r="I114" s="40"/>
      <c r="J114" s="40"/>
      <c r="K114" s="34" t="s">
        <v>28</v>
      </c>
      <c r="L114" s="40"/>
      <c r="M114" s="372" t="str">
        <f>IF(O10="","",O10)</f>
        <v>31. 1. 2017</v>
      </c>
      <c r="N114" s="372"/>
      <c r="O114" s="372"/>
      <c r="P114" s="372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5">
      <c r="B116" s="39"/>
      <c r="C116" s="34" t="s">
        <v>30</v>
      </c>
      <c r="D116" s="40"/>
      <c r="E116" s="40"/>
      <c r="F116" s="32" t="str">
        <f>E13</f>
        <v>Obec Dětřichov</v>
      </c>
      <c r="G116" s="40"/>
      <c r="H116" s="40"/>
      <c r="I116" s="40"/>
      <c r="J116" s="40"/>
      <c r="K116" s="34" t="s">
        <v>36</v>
      </c>
      <c r="L116" s="40"/>
      <c r="M116" s="324" t="str">
        <f>E19</f>
        <v>Ing. Lubomír Mužák</v>
      </c>
      <c r="N116" s="324"/>
      <c r="O116" s="324"/>
      <c r="P116" s="324"/>
      <c r="Q116" s="324"/>
      <c r="R116" s="41"/>
    </row>
    <row r="117" spans="2:65" s="1" customFormat="1" ht="14.45" customHeight="1">
      <c r="B117" s="39"/>
      <c r="C117" s="34" t="s">
        <v>34</v>
      </c>
      <c r="D117" s="40"/>
      <c r="E117" s="40"/>
      <c r="F117" s="32" t="str">
        <f>IF(E16="","",E16)</f>
        <v>Vyplň údaj</v>
      </c>
      <c r="G117" s="40"/>
      <c r="H117" s="40"/>
      <c r="I117" s="40"/>
      <c r="J117" s="40"/>
      <c r="K117" s="34" t="s">
        <v>39</v>
      </c>
      <c r="L117" s="40"/>
      <c r="M117" s="324" t="str">
        <f>E22</f>
        <v xml:space="preserve"> </v>
      </c>
      <c r="N117" s="324"/>
      <c r="O117" s="324"/>
      <c r="P117" s="324"/>
      <c r="Q117" s="324"/>
      <c r="R117" s="41"/>
    </row>
    <row r="118" spans="2:65" s="1" customFormat="1" ht="10.3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9" customFormat="1" ht="29.25" customHeight="1">
      <c r="B119" s="161"/>
      <c r="C119" s="162" t="s">
        <v>170</v>
      </c>
      <c r="D119" s="163" t="s">
        <v>171</v>
      </c>
      <c r="E119" s="163" t="s">
        <v>63</v>
      </c>
      <c r="F119" s="385" t="s">
        <v>172</v>
      </c>
      <c r="G119" s="385"/>
      <c r="H119" s="385"/>
      <c r="I119" s="385"/>
      <c r="J119" s="163" t="s">
        <v>142</v>
      </c>
      <c r="K119" s="163" t="s">
        <v>173</v>
      </c>
      <c r="L119" s="386" t="s">
        <v>174</v>
      </c>
      <c r="M119" s="386"/>
      <c r="N119" s="385" t="s">
        <v>145</v>
      </c>
      <c r="O119" s="385"/>
      <c r="P119" s="385"/>
      <c r="Q119" s="387"/>
      <c r="R119" s="164"/>
      <c r="T119" s="84" t="s">
        <v>175</v>
      </c>
      <c r="U119" s="85" t="s">
        <v>45</v>
      </c>
      <c r="V119" s="85" t="s">
        <v>176</v>
      </c>
      <c r="W119" s="85" t="s">
        <v>177</v>
      </c>
      <c r="X119" s="85" t="s">
        <v>178</v>
      </c>
      <c r="Y119" s="85" t="s">
        <v>179</v>
      </c>
      <c r="Z119" s="85" t="s">
        <v>180</v>
      </c>
      <c r="AA119" s="86" t="s">
        <v>181</v>
      </c>
    </row>
    <row r="120" spans="2:65" s="1" customFormat="1" ht="29.25" customHeight="1">
      <c r="B120" s="39"/>
      <c r="C120" s="88" t="s">
        <v>137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94">
        <f>BK120</f>
        <v>0</v>
      </c>
      <c r="O120" s="395"/>
      <c r="P120" s="395"/>
      <c r="Q120" s="395"/>
      <c r="R120" s="41"/>
      <c r="T120" s="87"/>
      <c r="U120" s="55"/>
      <c r="V120" s="55"/>
      <c r="W120" s="165">
        <f>W121+W145</f>
        <v>0</v>
      </c>
      <c r="X120" s="55"/>
      <c r="Y120" s="165">
        <f>Y121+Y145</f>
        <v>0.90417060000000005</v>
      </c>
      <c r="Z120" s="55"/>
      <c r="AA120" s="166">
        <f>AA121+AA145</f>
        <v>0</v>
      </c>
      <c r="AT120" s="22" t="s">
        <v>80</v>
      </c>
      <c r="AU120" s="22" t="s">
        <v>147</v>
      </c>
      <c r="BK120" s="167">
        <f>BK121+BK145</f>
        <v>0</v>
      </c>
    </row>
    <row r="121" spans="2:65" s="10" customFormat="1" ht="37.35" customHeight="1">
      <c r="B121" s="168"/>
      <c r="C121" s="169"/>
      <c r="D121" s="170" t="s">
        <v>154</v>
      </c>
      <c r="E121" s="170"/>
      <c r="F121" s="170"/>
      <c r="G121" s="170"/>
      <c r="H121" s="170"/>
      <c r="I121" s="170"/>
      <c r="J121" s="170"/>
      <c r="K121" s="170"/>
      <c r="L121" s="170"/>
      <c r="M121" s="170"/>
      <c r="N121" s="396">
        <f>BK121</f>
        <v>0</v>
      </c>
      <c r="O121" s="382"/>
      <c r="P121" s="382"/>
      <c r="Q121" s="382"/>
      <c r="R121" s="171"/>
      <c r="T121" s="172"/>
      <c r="U121" s="169"/>
      <c r="V121" s="169"/>
      <c r="W121" s="173">
        <f>W122+W136</f>
        <v>0</v>
      </c>
      <c r="X121" s="169"/>
      <c r="Y121" s="173">
        <f>Y122+Y136</f>
        <v>0.90417060000000005</v>
      </c>
      <c r="Z121" s="169"/>
      <c r="AA121" s="174">
        <f>AA122+AA136</f>
        <v>0</v>
      </c>
      <c r="AR121" s="175" t="s">
        <v>92</v>
      </c>
      <c r="AT121" s="176" t="s">
        <v>80</v>
      </c>
      <c r="AU121" s="176" t="s">
        <v>81</v>
      </c>
      <c r="AY121" s="175" t="s">
        <v>182</v>
      </c>
      <c r="BK121" s="177">
        <f>BK122+BK136</f>
        <v>0</v>
      </c>
    </row>
    <row r="122" spans="2:65" s="10" customFormat="1" ht="19.899999999999999" customHeight="1">
      <c r="B122" s="168"/>
      <c r="C122" s="169"/>
      <c r="D122" s="178" t="s">
        <v>374</v>
      </c>
      <c r="E122" s="178"/>
      <c r="F122" s="178"/>
      <c r="G122" s="178"/>
      <c r="H122" s="178"/>
      <c r="I122" s="178"/>
      <c r="J122" s="178"/>
      <c r="K122" s="178"/>
      <c r="L122" s="178"/>
      <c r="M122" s="178"/>
      <c r="N122" s="397">
        <f>BK122</f>
        <v>0</v>
      </c>
      <c r="O122" s="398"/>
      <c r="P122" s="398"/>
      <c r="Q122" s="398"/>
      <c r="R122" s="171"/>
      <c r="T122" s="172"/>
      <c r="U122" s="169"/>
      <c r="V122" s="169"/>
      <c r="W122" s="173">
        <f>SUM(W123:W135)</f>
        <v>0</v>
      </c>
      <c r="X122" s="169"/>
      <c r="Y122" s="173">
        <f>SUM(Y123:Y135)</f>
        <v>0.37476120000000002</v>
      </c>
      <c r="Z122" s="169"/>
      <c r="AA122" s="174">
        <f>SUM(AA123:AA135)</f>
        <v>0</v>
      </c>
      <c r="AR122" s="175" t="s">
        <v>92</v>
      </c>
      <c r="AT122" s="176" t="s">
        <v>80</v>
      </c>
      <c r="AU122" s="176" t="s">
        <v>25</v>
      </c>
      <c r="AY122" s="175" t="s">
        <v>182</v>
      </c>
      <c r="BK122" s="177">
        <f>SUM(BK123:BK135)</f>
        <v>0</v>
      </c>
    </row>
    <row r="123" spans="2:65" s="1" customFormat="1" ht="31.5" customHeight="1">
      <c r="B123" s="39"/>
      <c r="C123" s="179" t="s">
        <v>25</v>
      </c>
      <c r="D123" s="179" t="s">
        <v>183</v>
      </c>
      <c r="E123" s="180" t="s">
        <v>1108</v>
      </c>
      <c r="F123" s="388" t="s">
        <v>1109</v>
      </c>
      <c r="G123" s="388"/>
      <c r="H123" s="388"/>
      <c r="I123" s="388"/>
      <c r="J123" s="181" t="s">
        <v>186</v>
      </c>
      <c r="K123" s="182">
        <v>72.599999999999994</v>
      </c>
      <c r="L123" s="389">
        <v>0</v>
      </c>
      <c r="M123" s="390"/>
      <c r="N123" s="391">
        <f>ROUND(L123*K123,2)</f>
        <v>0</v>
      </c>
      <c r="O123" s="391"/>
      <c r="P123" s="391"/>
      <c r="Q123" s="391"/>
      <c r="R123" s="41"/>
      <c r="T123" s="183" t="s">
        <v>23</v>
      </c>
      <c r="U123" s="48" t="s">
        <v>46</v>
      </c>
      <c r="V123" s="40"/>
      <c r="W123" s="184">
        <f>V123*K123</f>
        <v>0</v>
      </c>
      <c r="X123" s="184">
        <v>0</v>
      </c>
      <c r="Y123" s="184">
        <f>X123*K123</f>
        <v>0</v>
      </c>
      <c r="Z123" s="184">
        <v>0</v>
      </c>
      <c r="AA123" s="185">
        <f>Z123*K123</f>
        <v>0</v>
      </c>
      <c r="AR123" s="22" t="s">
        <v>275</v>
      </c>
      <c r="AT123" s="22" t="s">
        <v>183</v>
      </c>
      <c r="AU123" s="22" t="s">
        <v>92</v>
      </c>
      <c r="AY123" s="22" t="s">
        <v>182</v>
      </c>
      <c r="BE123" s="122">
        <f>IF(U123="základní",N123,0)</f>
        <v>0</v>
      </c>
      <c r="BF123" s="122">
        <f>IF(U123="snížená",N123,0)</f>
        <v>0</v>
      </c>
      <c r="BG123" s="122">
        <f>IF(U123="zákl. přenesená",N123,0)</f>
        <v>0</v>
      </c>
      <c r="BH123" s="122">
        <f>IF(U123="sníž. přenesená",N123,0)</f>
        <v>0</v>
      </c>
      <c r="BI123" s="122">
        <f>IF(U123="nulová",N123,0)</f>
        <v>0</v>
      </c>
      <c r="BJ123" s="22" t="s">
        <v>25</v>
      </c>
      <c r="BK123" s="122">
        <f>ROUND(L123*K123,2)</f>
        <v>0</v>
      </c>
      <c r="BL123" s="22" t="s">
        <v>275</v>
      </c>
      <c r="BM123" s="22" t="s">
        <v>1110</v>
      </c>
    </row>
    <row r="124" spans="2:65" s="11" customFormat="1" ht="22.5" customHeight="1">
      <c r="B124" s="186"/>
      <c r="C124" s="187"/>
      <c r="D124" s="187"/>
      <c r="E124" s="188" t="s">
        <v>23</v>
      </c>
      <c r="F124" s="392" t="s">
        <v>1111</v>
      </c>
      <c r="G124" s="393"/>
      <c r="H124" s="393"/>
      <c r="I124" s="393"/>
      <c r="J124" s="187"/>
      <c r="K124" s="189" t="s">
        <v>23</v>
      </c>
      <c r="L124" s="187"/>
      <c r="M124" s="187"/>
      <c r="N124" s="187"/>
      <c r="O124" s="187"/>
      <c r="P124" s="187"/>
      <c r="Q124" s="187"/>
      <c r="R124" s="190"/>
      <c r="T124" s="191"/>
      <c r="U124" s="187"/>
      <c r="V124" s="187"/>
      <c r="W124" s="187"/>
      <c r="X124" s="187"/>
      <c r="Y124" s="187"/>
      <c r="Z124" s="187"/>
      <c r="AA124" s="192"/>
      <c r="AT124" s="193" t="s">
        <v>190</v>
      </c>
      <c r="AU124" s="193" t="s">
        <v>92</v>
      </c>
      <c r="AV124" s="11" t="s">
        <v>25</v>
      </c>
      <c r="AW124" s="11" t="s">
        <v>38</v>
      </c>
      <c r="AX124" s="11" t="s">
        <v>81</v>
      </c>
      <c r="AY124" s="193" t="s">
        <v>182</v>
      </c>
    </row>
    <row r="125" spans="2:65" s="12" customFormat="1" ht="22.5" customHeight="1">
      <c r="B125" s="194"/>
      <c r="C125" s="195"/>
      <c r="D125" s="195"/>
      <c r="E125" s="196" t="s">
        <v>23</v>
      </c>
      <c r="F125" s="399" t="s">
        <v>1112</v>
      </c>
      <c r="G125" s="400"/>
      <c r="H125" s="400"/>
      <c r="I125" s="400"/>
      <c r="J125" s="195"/>
      <c r="K125" s="197">
        <v>72.599999999999994</v>
      </c>
      <c r="L125" s="195"/>
      <c r="M125" s="195"/>
      <c r="N125" s="195"/>
      <c r="O125" s="195"/>
      <c r="P125" s="195"/>
      <c r="Q125" s="195"/>
      <c r="R125" s="198"/>
      <c r="T125" s="199"/>
      <c r="U125" s="195"/>
      <c r="V125" s="195"/>
      <c r="W125" s="195"/>
      <c r="X125" s="195"/>
      <c r="Y125" s="195"/>
      <c r="Z125" s="195"/>
      <c r="AA125" s="200"/>
      <c r="AT125" s="201" t="s">
        <v>190</v>
      </c>
      <c r="AU125" s="201" t="s">
        <v>92</v>
      </c>
      <c r="AV125" s="12" t="s">
        <v>92</v>
      </c>
      <c r="AW125" s="12" t="s">
        <v>38</v>
      </c>
      <c r="AX125" s="12" t="s">
        <v>25</v>
      </c>
      <c r="AY125" s="201" t="s">
        <v>182</v>
      </c>
    </row>
    <row r="126" spans="2:65" s="1" customFormat="1" ht="31.5" customHeight="1">
      <c r="B126" s="39"/>
      <c r="C126" s="210" t="s">
        <v>92</v>
      </c>
      <c r="D126" s="210" t="s">
        <v>301</v>
      </c>
      <c r="E126" s="211" t="s">
        <v>1113</v>
      </c>
      <c r="F126" s="409" t="s">
        <v>1114</v>
      </c>
      <c r="G126" s="409"/>
      <c r="H126" s="409"/>
      <c r="I126" s="409"/>
      <c r="J126" s="212" t="s">
        <v>186</v>
      </c>
      <c r="K126" s="213">
        <v>74.052000000000007</v>
      </c>
      <c r="L126" s="410">
        <v>0</v>
      </c>
      <c r="M126" s="411"/>
      <c r="N126" s="412">
        <f>ROUND(L126*K126,2)</f>
        <v>0</v>
      </c>
      <c r="O126" s="391"/>
      <c r="P126" s="391"/>
      <c r="Q126" s="391"/>
      <c r="R126" s="41"/>
      <c r="T126" s="183" t="s">
        <v>23</v>
      </c>
      <c r="U126" s="48" t="s">
        <v>46</v>
      </c>
      <c r="V126" s="40"/>
      <c r="W126" s="184">
        <f>V126*K126</f>
        <v>0</v>
      </c>
      <c r="X126" s="184">
        <v>4.8999999999999998E-3</v>
      </c>
      <c r="Y126" s="184">
        <f>X126*K126</f>
        <v>0.36285480000000003</v>
      </c>
      <c r="Z126" s="184">
        <v>0</v>
      </c>
      <c r="AA126" s="185">
        <f>Z126*K126</f>
        <v>0</v>
      </c>
      <c r="AR126" s="22" t="s">
        <v>304</v>
      </c>
      <c r="AT126" s="22" t="s">
        <v>301</v>
      </c>
      <c r="AU126" s="22" t="s">
        <v>92</v>
      </c>
      <c r="AY126" s="22" t="s">
        <v>182</v>
      </c>
      <c r="BE126" s="122">
        <f>IF(U126="základní",N126,0)</f>
        <v>0</v>
      </c>
      <c r="BF126" s="122">
        <f>IF(U126="snížená",N126,0)</f>
        <v>0</v>
      </c>
      <c r="BG126" s="122">
        <f>IF(U126="zákl. přenesená",N126,0)</f>
        <v>0</v>
      </c>
      <c r="BH126" s="122">
        <f>IF(U126="sníž. přenesená",N126,0)</f>
        <v>0</v>
      </c>
      <c r="BI126" s="122">
        <f>IF(U126="nulová",N126,0)</f>
        <v>0</v>
      </c>
      <c r="BJ126" s="22" t="s">
        <v>25</v>
      </c>
      <c r="BK126" s="122">
        <f>ROUND(L126*K126,2)</f>
        <v>0</v>
      </c>
      <c r="BL126" s="22" t="s">
        <v>275</v>
      </c>
      <c r="BM126" s="22" t="s">
        <v>1115</v>
      </c>
    </row>
    <row r="127" spans="2:65" s="1" customFormat="1" ht="31.5" customHeight="1">
      <c r="B127" s="39"/>
      <c r="C127" s="179" t="s">
        <v>200</v>
      </c>
      <c r="D127" s="179" t="s">
        <v>183</v>
      </c>
      <c r="E127" s="180" t="s">
        <v>1027</v>
      </c>
      <c r="F127" s="388" t="s">
        <v>1028</v>
      </c>
      <c r="G127" s="388"/>
      <c r="H127" s="388"/>
      <c r="I127" s="388"/>
      <c r="J127" s="181" t="s">
        <v>186</v>
      </c>
      <c r="K127" s="182">
        <v>72.599999999999994</v>
      </c>
      <c r="L127" s="389">
        <v>0</v>
      </c>
      <c r="M127" s="390"/>
      <c r="N127" s="391">
        <f>ROUND(L127*K127,2)</f>
        <v>0</v>
      </c>
      <c r="O127" s="391"/>
      <c r="P127" s="391"/>
      <c r="Q127" s="391"/>
      <c r="R127" s="41"/>
      <c r="T127" s="183" t="s">
        <v>23</v>
      </c>
      <c r="U127" s="48" t="s">
        <v>46</v>
      </c>
      <c r="V127" s="40"/>
      <c r="W127" s="184">
        <f>V127*K127</f>
        <v>0</v>
      </c>
      <c r="X127" s="184">
        <v>1.0000000000000001E-5</v>
      </c>
      <c r="Y127" s="184">
        <f>X127*K127</f>
        <v>7.2599999999999997E-4</v>
      </c>
      <c r="Z127" s="184">
        <v>0</v>
      </c>
      <c r="AA127" s="185">
        <f>Z127*K127</f>
        <v>0</v>
      </c>
      <c r="AR127" s="22" t="s">
        <v>275</v>
      </c>
      <c r="AT127" s="22" t="s">
        <v>183</v>
      </c>
      <c r="AU127" s="22" t="s">
        <v>92</v>
      </c>
      <c r="AY127" s="22" t="s">
        <v>182</v>
      </c>
      <c r="BE127" s="122">
        <f>IF(U127="základní",N127,0)</f>
        <v>0</v>
      </c>
      <c r="BF127" s="122">
        <f>IF(U127="snížená",N127,0)</f>
        <v>0</v>
      </c>
      <c r="BG127" s="122">
        <f>IF(U127="zákl. přenesená",N127,0)</f>
        <v>0</v>
      </c>
      <c r="BH127" s="122">
        <f>IF(U127="sníž. přenesená",N127,0)</f>
        <v>0</v>
      </c>
      <c r="BI127" s="122">
        <f>IF(U127="nulová",N127,0)</f>
        <v>0</v>
      </c>
      <c r="BJ127" s="22" t="s">
        <v>25</v>
      </c>
      <c r="BK127" s="122">
        <f>ROUND(L127*K127,2)</f>
        <v>0</v>
      </c>
      <c r="BL127" s="22" t="s">
        <v>275</v>
      </c>
      <c r="BM127" s="22" t="s">
        <v>1029</v>
      </c>
    </row>
    <row r="128" spans="2:65" s="11" customFormat="1" ht="22.5" customHeight="1">
      <c r="B128" s="186"/>
      <c r="C128" s="187"/>
      <c r="D128" s="187"/>
      <c r="E128" s="188" t="s">
        <v>23</v>
      </c>
      <c r="F128" s="392" t="s">
        <v>1116</v>
      </c>
      <c r="G128" s="393"/>
      <c r="H128" s="393"/>
      <c r="I128" s="393"/>
      <c r="J128" s="187"/>
      <c r="K128" s="189" t="s">
        <v>23</v>
      </c>
      <c r="L128" s="187"/>
      <c r="M128" s="187"/>
      <c r="N128" s="187"/>
      <c r="O128" s="187"/>
      <c r="P128" s="187"/>
      <c r="Q128" s="187"/>
      <c r="R128" s="190"/>
      <c r="T128" s="191"/>
      <c r="U128" s="187"/>
      <c r="V128" s="187"/>
      <c r="W128" s="187"/>
      <c r="X128" s="187"/>
      <c r="Y128" s="187"/>
      <c r="Z128" s="187"/>
      <c r="AA128" s="192"/>
      <c r="AT128" s="193" t="s">
        <v>190</v>
      </c>
      <c r="AU128" s="193" t="s">
        <v>92</v>
      </c>
      <c r="AV128" s="11" t="s">
        <v>25</v>
      </c>
      <c r="AW128" s="11" t="s">
        <v>38</v>
      </c>
      <c r="AX128" s="11" t="s">
        <v>81</v>
      </c>
      <c r="AY128" s="193" t="s">
        <v>182</v>
      </c>
    </row>
    <row r="129" spans="2:65" s="12" customFormat="1" ht="22.5" customHeight="1">
      <c r="B129" s="194"/>
      <c r="C129" s="195"/>
      <c r="D129" s="195"/>
      <c r="E129" s="196" t="s">
        <v>23</v>
      </c>
      <c r="F129" s="399" t="s">
        <v>1117</v>
      </c>
      <c r="G129" s="400"/>
      <c r="H129" s="400"/>
      <c r="I129" s="400"/>
      <c r="J129" s="195"/>
      <c r="K129" s="197">
        <v>36.299999999999997</v>
      </c>
      <c r="L129" s="195"/>
      <c r="M129" s="195"/>
      <c r="N129" s="195"/>
      <c r="O129" s="195"/>
      <c r="P129" s="195"/>
      <c r="Q129" s="195"/>
      <c r="R129" s="198"/>
      <c r="T129" s="199"/>
      <c r="U129" s="195"/>
      <c r="V129" s="195"/>
      <c r="W129" s="195"/>
      <c r="X129" s="195"/>
      <c r="Y129" s="195"/>
      <c r="Z129" s="195"/>
      <c r="AA129" s="200"/>
      <c r="AT129" s="201" t="s">
        <v>190</v>
      </c>
      <c r="AU129" s="201" t="s">
        <v>92</v>
      </c>
      <c r="AV129" s="12" t="s">
        <v>92</v>
      </c>
      <c r="AW129" s="12" t="s">
        <v>38</v>
      </c>
      <c r="AX129" s="12" t="s">
        <v>81</v>
      </c>
      <c r="AY129" s="201" t="s">
        <v>182</v>
      </c>
    </row>
    <row r="130" spans="2:65" s="11" customFormat="1" ht="22.5" customHeight="1">
      <c r="B130" s="186"/>
      <c r="C130" s="187"/>
      <c r="D130" s="187"/>
      <c r="E130" s="188" t="s">
        <v>23</v>
      </c>
      <c r="F130" s="403" t="s">
        <v>1118</v>
      </c>
      <c r="G130" s="404"/>
      <c r="H130" s="404"/>
      <c r="I130" s="404"/>
      <c r="J130" s="187"/>
      <c r="K130" s="189" t="s">
        <v>23</v>
      </c>
      <c r="L130" s="187"/>
      <c r="M130" s="187"/>
      <c r="N130" s="187"/>
      <c r="O130" s="187"/>
      <c r="P130" s="187"/>
      <c r="Q130" s="187"/>
      <c r="R130" s="190"/>
      <c r="T130" s="191"/>
      <c r="U130" s="187"/>
      <c r="V130" s="187"/>
      <c r="W130" s="187"/>
      <c r="X130" s="187"/>
      <c r="Y130" s="187"/>
      <c r="Z130" s="187"/>
      <c r="AA130" s="192"/>
      <c r="AT130" s="193" t="s">
        <v>190</v>
      </c>
      <c r="AU130" s="193" t="s">
        <v>92</v>
      </c>
      <c r="AV130" s="11" t="s">
        <v>25</v>
      </c>
      <c r="AW130" s="11" t="s">
        <v>38</v>
      </c>
      <c r="AX130" s="11" t="s">
        <v>81</v>
      </c>
      <c r="AY130" s="193" t="s">
        <v>182</v>
      </c>
    </row>
    <row r="131" spans="2:65" s="12" customFormat="1" ht="22.5" customHeight="1">
      <c r="B131" s="194"/>
      <c r="C131" s="195"/>
      <c r="D131" s="195"/>
      <c r="E131" s="196" t="s">
        <v>23</v>
      </c>
      <c r="F131" s="399" t="s">
        <v>1117</v>
      </c>
      <c r="G131" s="400"/>
      <c r="H131" s="400"/>
      <c r="I131" s="400"/>
      <c r="J131" s="195"/>
      <c r="K131" s="197">
        <v>36.299999999999997</v>
      </c>
      <c r="L131" s="195"/>
      <c r="M131" s="195"/>
      <c r="N131" s="195"/>
      <c r="O131" s="195"/>
      <c r="P131" s="195"/>
      <c r="Q131" s="195"/>
      <c r="R131" s="198"/>
      <c r="T131" s="199"/>
      <c r="U131" s="195"/>
      <c r="V131" s="195"/>
      <c r="W131" s="195"/>
      <c r="X131" s="195"/>
      <c r="Y131" s="195"/>
      <c r="Z131" s="195"/>
      <c r="AA131" s="200"/>
      <c r="AT131" s="201" t="s">
        <v>190</v>
      </c>
      <c r="AU131" s="201" t="s">
        <v>92</v>
      </c>
      <c r="AV131" s="12" t="s">
        <v>92</v>
      </c>
      <c r="AW131" s="12" t="s">
        <v>38</v>
      </c>
      <c r="AX131" s="12" t="s">
        <v>81</v>
      </c>
      <c r="AY131" s="201" t="s">
        <v>182</v>
      </c>
    </row>
    <row r="132" spans="2:65" s="13" customFormat="1" ht="22.5" customHeight="1">
      <c r="B132" s="202"/>
      <c r="C132" s="203"/>
      <c r="D132" s="203"/>
      <c r="E132" s="204" t="s">
        <v>23</v>
      </c>
      <c r="F132" s="401" t="s">
        <v>193</v>
      </c>
      <c r="G132" s="402"/>
      <c r="H132" s="402"/>
      <c r="I132" s="402"/>
      <c r="J132" s="203"/>
      <c r="K132" s="205">
        <v>72.599999999999994</v>
      </c>
      <c r="L132" s="203"/>
      <c r="M132" s="203"/>
      <c r="N132" s="203"/>
      <c r="O132" s="203"/>
      <c r="P132" s="203"/>
      <c r="Q132" s="203"/>
      <c r="R132" s="206"/>
      <c r="T132" s="207"/>
      <c r="U132" s="203"/>
      <c r="V132" s="203"/>
      <c r="W132" s="203"/>
      <c r="X132" s="203"/>
      <c r="Y132" s="203"/>
      <c r="Z132" s="203"/>
      <c r="AA132" s="208"/>
      <c r="AT132" s="209" t="s">
        <v>190</v>
      </c>
      <c r="AU132" s="209" t="s">
        <v>92</v>
      </c>
      <c r="AV132" s="13" t="s">
        <v>187</v>
      </c>
      <c r="AW132" s="13" t="s">
        <v>38</v>
      </c>
      <c r="AX132" s="13" t="s">
        <v>25</v>
      </c>
      <c r="AY132" s="209" t="s">
        <v>182</v>
      </c>
    </row>
    <row r="133" spans="2:65" s="1" customFormat="1" ht="31.5" customHeight="1">
      <c r="B133" s="39"/>
      <c r="C133" s="210" t="s">
        <v>187</v>
      </c>
      <c r="D133" s="210" t="s">
        <v>301</v>
      </c>
      <c r="E133" s="211" t="s">
        <v>1069</v>
      </c>
      <c r="F133" s="409" t="s">
        <v>1070</v>
      </c>
      <c r="G133" s="409"/>
      <c r="H133" s="409"/>
      <c r="I133" s="409"/>
      <c r="J133" s="212" t="s">
        <v>186</v>
      </c>
      <c r="K133" s="213">
        <v>39.93</v>
      </c>
      <c r="L133" s="410">
        <v>0</v>
      </c>
      <c r="M133" s="411"/>
      <c r="N133" s="412">
        <f>ROUND(L133*K133,2)</f>
        <v>0</v>
      </c>
      <c r="O133" s="391"/>
      <c r="P133" s="391"/>
      <c r="Q133" s="391"/>
      <c r="R133" s="41"/>
      <c r="T133" s="183" t="s">
        <v>23</v>
      </c>
      <c r="U133" s="48" t="s">
        <v>46</v>
      </c>
      <c r="V133" s="40"/>
      <c r="W133" s="184">
        <f>V133*K133</f>
        <v>0</v>
      </c>
      <c r="X133" s="184">
        <v>1.3999999999999999E-4</v>
      </c>
      <c r="Y133" s="184">
        <f>X133*K133</f>
        <v>5.5901999999999992E-3</v>
      </c>
      <c r="Z133" s="184">
        <v>0</v>
      </c>
      <c r="AA133" s="185">
        <f>Z133*K133</f>
        <v>0</v>
      </c>
      <c r="AR133" s="22" t="s">
        <v>304</v>
      </c>
      <c r="AT133" s="22" t="s">
        <v>301</v>
      </c>
      <c r="AU133" s="22" t="s">
        <v>92</v>
      </c>
      <c r="AY133" s="22" t="s">
        <v>182</v>
      </c>
      <c r="BE133" s="122">
        <f>IF(U133="základní",N133,0)</f>
        <v>0</v>
      </c>
      <c r="BF133" s="122">
        <f>IF(U133="snížená",N133,0)</f>
        <v>0</v>
      </c>
      <c r="BG133" s="122">
        <f>IF(U133="zákl. přenesená",N133,0)</f>
        <v>0</v>
      </c>
      <c r="BH133" s="122">
        <f>IF(U133="sníž. přenesená",N133,0)</f>
        <v>0</v>
      </c>
      <c r="BI133" s="122">
        <f>IF(U133="nulová",N133,0)</f>
        <v>0</v>
      </c>
      <c r="BJ133" s="22" t="s">
        <v>25</v>
      </c>
      <c r="BK133" s="122">
        <f>ROUND(L133*K133,2)</f>
        <v>0</v>
      </c>
      <c r="BL133" s="22" t="s">
        <v>275</v>
      </c>
      <c r="BM133" s="22" t="s">
        <v>1119</v>
      </c>
    </row>
    <row r="134" spans="2:65" s="1" customFormat="1" ht="22.5" customHeight="1">
      <c r="B134" s="39"/>
      <c r="C134" s="210" t="s">
        <v>221</v>
      </c>
      <c r="D134" s="210" t="s">
        <v>301</v>
      </c>
      <c r="E134" s="211" t="s">
        <v>1031</v>
      </c>
      <c r="F134" s="409" t="s">
        <v>1032</v>
      </c>
      <c r="G134" s="409"/>
      <c r="H134" s="409"/>
      <c r="I134" s="409"/>
      <c r="J134" s="212" t="s">
        <v>186</v>
      </c>
      <c r="K134" s="213">
        <v>39.93</v>
      </c>
      <c r="L134" s="410">
        <v>0</v>
      </c>
      <c r="M134" s="411"/>
      <c r="N134" s="412">
        <f>ROUND(L134*K134,2)</f>
        <v>0</v>
      </c>
      <c r="O134" s="391"/>
      <c r="P134" s="391"/>
      <c r="Q134" s="391"/>
      <c r="R134" s="41"/>
      <c r="T134" s="183" t="s">
        <v>23</v>
      </c>
      <c r="U134" s="48" t="s">
        <v>46</v>
      </c>
      <c r="V134" s="40"/>
      <c r="W134" s="184">
        <f>V134*K134</f>
        <v>0</v>
      </c>
      <c r="X134" s="184">
        <v>1.3999999999999999E-4</v>
      </c>
      <c r="Y134" s="184">
        <f>X134*K134</f>
        <v>5.5901999999999992E-3</v>
      </c>
      <c r="Z134" s="184">
        <v>0</v>
      </c>
      <c r="AA134" s="185">
        <f>Z134*K134</f>
        <v>0</v>
      </c>
      <c r="AR134" s="22" t="s">
        <v>304</v>
      </c>
      <c r="AT134" s="22" t="s">
        <v>301</v>
      </c>
      <c r="AU134" s="22" t="s">
        <v>92</v>
      </c>
      <c r="AY134" s="22" t="s">
        <v>182</v>
      </c>
      <c r="BE134" s="122">
        <f>IF(U134="základní",N134,0)</f>
        <v>0</v>
      </c>
      <c r="BF134" s="122">
        <f>IF(U134="snížená",N134,0)</f>
        <v>0</v>
      </c>
      <c r="BG134" s="122">
        <f>IF(U134="zákl. přenesená",N134,0)</f>
        <v>0</v>
      </c>
      <c r="BH134" s="122">
        <f>IF(U134="sníž. přenesená",N134,0)</f>
        <v>0</v>
      </c>
      <c r="BI134" s="122">
        <f>IF(U134="nulová",N134,0)</f>
        <v>0</v>
      </c>
      <c r="BJ134" s="22" t="s">
        <v>25</v>
      </c>
      <c r="BK134" s="122">
        <f>ROUND(L134*K134,2)</f>
        <v>0</v>
      </c>
      <c r="BL134" s="22" t="s">
        <v>275</v>
      </c>
      <c r="BM134" s="22" t="s">
        <v>1033</v>
      </c>
    </row>
    <row r="135" spans="2:65" s="1" customFormat="1" ht="31.5" customHeight="1">
      <c r="B135" s="39"/>
      <c r="C135" s="179" t="s">
        <v>225</v>
      </c>
      <c r="D135" s="179" t="s">
        <v>183</v>
      </c>
      <c r="E135" s="180" t="s">
        <v>935</v>
      </c>
      <c r="F135" s="388" t="s">
        <v>936</v>
      </c>
      <c r="G135" s="388"/>
      <c r="H135" s="388"/>
      <c r="I135" s="388"/>
      <c r="J135" s="181" t="s">
        <v>254</v>
      </c>
      <c r="K135" s="182">
        <v>0.375</v>
      </c>
      <c r="L135" s="389">
        <v>0</v>
      </c>
      <c r="M135" s="390"/>
      <c r="N135" s="391">
        <f>ROUND(L135*K135,2)</f>
        <v>0</v>
      </c>
      <c r="O135" s="391"/>
      <c r="P135" s="391"/>
      <c r="Q135" s="391"/>
      <c r="R135" s="41"/>
      <c r="T135" s="183" t="s">
        <v>23</v>
      </c>
      <c r="U135" s="48" t="s">
        <v>46</v>
      </c>
      <c r="V135" s="40"/>
      <c r="W135" s="184">
        <f>V135*K135</f>
        <v>0</v>
      </c>
      <c r="X135" s="184">
        <v>0</v>
      </c>
      <c r="Y135" s="184">
        <f>X135*K135</f>
        <v>0</v>
      </c>
      <c r="Z135" s="184">
        <v>0</v>
      </c>
      <c r="AA135" s="185">
        <f>Z135*K135</f>
        <v>0</v>
      </c>
      <c r="AR135" s="22" t="s">
        <v>275</v>
      </c>
      <c r="AT135" s="22" t="s">
        <v>183</v>
      </c>
      <c r="AU135" s="22" t="s">
        <v>92</v>
      </c>
      <c r="AY135" s="22" t="s">
        <v>182</v>
      </c>
      <c r="BE135" s="122">
        <f>IF(U135="základní",N135,0)</f>
        <v>0</v>
      </c>
      <c r="BF135" s="122">
        <f>IF(U135="snížená",N135,0)</f>
        <v>0</v>
      </c>
      <c r="BG135" s="122">
        <f>IF(U135="zákl. přenesená",N135,0)</f>
        <v>0</v>
      </c>
      <c r="BH135" s="122">
        <f>IF(U135="sníž. přenesená",N135,0)</f>
        <v>0</v>
      </c>
      <c r="BI135" s="122">
        <f>IF(U135="nulová",N135,0)</f>
        <v>0</v>
      </c>
      <c r="BJ135" s="22" t="s">
        <v>25</v>
      </c>
      <c r="BK135" s="122">
        <f>ROUND(L135*K135,2)</f>
        <v>0</v>
      </c>
      <c r="BL135" s="22" t="s">
        <v>275</v>
      </c>
      <c r="BM135" s="22" t="s">
        <v>1120</v>
      </c>
    </row>
    <row r="136" spans="2:65" s="10" customFormat="1" ht="29.85" customHeight="1">
      <c r="B136" s="168"/>
      <c r="C136" s="169"/>
      <c r="D136" s="178" t="s">
        <v>155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407">
        <f>BK136</f>
        <v>0</v>
      </c>
      <c r="O136" s="408"/>
      <c r="P136" s="408"/>
      <c r="Q136" s="408"/>
      <c r="R136" s="171"/>
      <c r="T136" s="172"/>
      <c r="U136" s="169"/>
      <c r="V136" s="169"/>
      <c r="W136" s="173">
        <f>SUM(W137:W144)</f>
        <v>0</v>
      </c>
      <c r="X136" s="169"/>
      <c r="Y136" s="173">
        <f>SUM(Y137:Y144)</f>
        <v>0.52940940000000003</v>
      </c>
      <c r="Z136" s="169"/>
      <c r="AA136" s="174">
        <f>SUM(AA137:AA144)</f>
        <v>0</v>
      </c>
      <c r="AR136" s="175" t="s">
        <v>92</v>
      </c>
      <c r="AT136" s="176" t="s">
        <v>80</v>
      </c>
      <c r="AU136" s="176" t="s">
        <v>25</v>
      </c>
      <c r="AY136" s="175" t="s">
        <v>182</v>
      </c>
      <c r="BK136" s="177">
        <f>SUM(BK137:BK144)</f>
        <v>0</v>
      </c>
    </row>
    <row r="137" spans="2:65" s="1" customFormat="1" ht="31.5" customHeight="1">
      <c r="B137" s="39"/>
      <c r="C137" s="179" t="s">
        <v>232</v>
      </c>
      <c r="D137" s="179" t="s">
        <v>183</v>
      </c>
      <c r="E137" s="180" t="s">
        <v>1121</v>
      </c>
      <c r="F137" s="388" t="s">
        <v>1122</v>
      </c>
      <c r="G137" s="388"/>
      <c r="H137" s="388"/>
      <c r="I137" s="388"/>
      <c r="J137" s="181" t="s">
        <v>186</v>
      </c>
      <c r="K137" s="182">
        <v>10.465999999999999</v>
      </c>
      <c r="L137" s="389">
        <v>0</v>
      </c>
      <c r="M137" s="390"/>
      <c r="N137" s="391">
        <f>ROUND(L137*K137,2)</f>
        <v>0</v>
      </c>
      <c r="O137" s="391"/>
      <c r="P137" s="391"/>
      <c r="Q137" s="391"/>
      <c r="R137" s="41"/>
      <c r="T137" s="183" t="s">
        <v>23</v>
      </c>
      <c r="U137" s="48" t="s">
        <v>46</v>
      </c>
      <c r="V137" s="40"/>
      <c r="W137" s="184">
        <f>V137*K137</f>
        <v>0</v>
      </c>
      <c r="X137" s="184">
        <v>1.5709999999999998E-2</v>
      </c>
      <c r="Y137" s="184">
        <f>X137*K137</f>
        <v>0.16442085999999997</v>
      </c>
      <c r="Z137" s="184">
        <v>0</v>
      </c>
      <c r="AA137" s="185">
        <f>Z137*K137</f>
        <v>0</v>
      </c>
      <c r="AR137" s="22" t="s">
        <v>275</v>
      </c>
      <c r="AT137" s="22" t="s">
        <v>183</v>
      </c>
      <c r="AU137" s="22" t="s">
        <v>92</v>
      </c>
      <c r="AY137" s="22" t="s">
        <v>182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25</v>
      </c>
      <c r="BK137" s="122">
        <f>ROUND(L137*K137,2)</f>
        <v>0</v>
      </c>
      <c r="BL137" s="22" t="s">
        <v>275</v>
      </c>
      <c r="BM137" s="22" t="s">
        <v>1123</v>
      </c>
    </row>
    <row r="138" spans="2:65" s="11" customFormat="1" ht="22.5" customHeight="1">
      <c r="B138" s="186"/>
      <c r="C138" s="187"/>
      <c r="D138" s="187"/>
      <c r="E138" s="188" t="s">
        <v>23</v>
      </c>
      <c r="F138" s="392" t="s">
        <v>1124</v>
      </c>
      <c r="G138" s="393"/>
      <c r="H138" s="393"/>
      <c r="I138" s="393"/>
      <c r="J138" s="187"/>
      <c r="K138" s="189" t="s">
        <v>23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190</v>
      </c>
      <c r="AU138" s="193" t="s">
        <v>92</v>
      </c>
      <c r="AV138" s="11" t="s">
        <v>25</v>
      </c>
      <c r="AW138" s="11" t="s">
        <v>38</v>
      </c>
      <c r="AX138" s="11" t="s">
        <v>81</v>
      </c>
      <c r="AY138" s="193" t="s">
        <v>182</v>
      </c>
    </row>
    <row r="139" spans="2:65" s="12" customFormat="1" ht="22.5" customHeight="1">
      <c r="B139" s="194"/>
      <c r="C139" s="195"/>
      <c r="D139" s="195"/>
      <c r="E139" s="196" t="s">
        <v>23</v>
      </c>
      <c r="F139" s="399" t="s">
        <v>1125</v>
      </c>
      <c r="G139" s="400"/>
      <c r="H139" s="400"/>
      <c r="I139" s="400"/>
      <c r="J139" s="195"/>
      <c r="K139" s="197">
        <v>10.465999999999999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190</v>
      </c>
      <c r="AU139" s="201" t="s">
        <v>92</v>
      </c>
      <c r="AV139" s="12" t="s">
        <v>92</v>
      </c>
      <c r="AW139" s="12" t="s">
        <v>38</v>
      </c>
      <c r="AX139" s="12" t="s">
        <v>25</v>
      </c>
      <c r="AY139" s="201" t="s">
        <v>182</v>
      </c>
    </row>
    <row r="140" spans="2:65" s="1" customFormat="1" ht="31.5" customHeight="1">
      <c r="B140" s="39"/>
      <c r="C140" s="179" t="s">
        <v>238</v>
      </c>
      <c r="D140" s="179" t="s">
        <v>183</v>
      </c>
      <c r="E140" s="180" t="s">
        <v>1126</v>
      </c>
      <c r="F140" s="388" t="s">
        <v>1127</v>
      </c>
      <c r="G140" s="388"/>
      <c r="H140" s="388"/>
      <c r="I140" s="388"/>
      <c r="J140" s="181" t="s">
        <v>186</v>
      </c>
      <c r="K140" s="182">
        <v>10.465999999999999</v>
      </c>
      <c r="L140" s="389">
        <v>0</v>
      </c>
      <c r="M140" s="390"/>
      <c r="N140" s="391">
        <f>ROUND(L140*K140,2)</f>
        <v>0</v>
      </c>
      <c r="O140" s="391"/>
      <c r="P140" s="391"/>
      <c r="Q140" s="391"/>
      <c r="R140" s="41"/>
      <c r="T140" s="183" t="s">
        <v>23</v>
      </c>
      <c r="U140" s="48" t="s">
        <v>46</v>
      </c>
      <c r="V140" s="40"/>
      <c r="W140" s="184">
        <f>V140*K140</f>
        <v>0</v>
      </c>
      <c r="X140" s="184">
        <v>0</v>
      </c>
      <c r="Y140" s="184">
        <f>X140*K140</f>
        <v>0</v>
      </c>
      <c r="Z140" s="184">
        <v>0</v>
      </c>
      <c r="AA140" s="185">
        <f>Z140*K140</f>
        <v>0</v>
      </c>
      <c r="AR140" s="22" t="s">
        <v>275</v>
      </c>
      <c r="AT140" s="22" t="s">
        <v>183</v>
      </c>
      <c r="AU140" s="22" t="s">
        <v>92</v>
      </c>
      <c r="AY140" s="22" t="s">
        <v>182</v>
      </c>
      <c r="BE140" s="122">
        <f>IF(U140="základní",N140,0)</f>
        <v>0</v>
      </c>
      <c r="BF140" s="122">
        <f>IF(U140="snížená",N140,0)</f>
        <v>0</v>
      </c>
      <c r="BG140" s="122">
        <f>IF(U140="zákl. přenesená",N140,0)</f>
        <v>0</v>
      </c>
      <c r="BH140" s="122">
        <f>IF(U140="sníž. přenesená",N140,0)</f>
        <v>0</v>
      </c>
      <c r="BI140" s="122">
        <f>IF(U140="nulová",N140,0)</f>
        <v>0</v>
      </c>
      <c r="BJ140" s="22" t="s">
        <v>25</v>
      </c>
      <c r="BK140" s="122">
        <f>ROUND(L140*K140,2)</f>
        <v>0</v>
      </c>
      <c r="BL140" s="22" t="s">
        <v>275</v>
      </c>
      <c r="BM140" s="22" t="s">
        <v>1128</v>
      </c>
    </row>
    <row r="141" spans="2:65" s="12" customFormat="1" ht="22.5" customHeight="1">
      <c r="B141" s="194"/>
      <c r="C141" s="195"/>
      <c r="D141" s="195"/>
      <c r="E141" s="196" t="s">
        <v>23</v>
      </c>
      <c r="F141" s="405" t="s">
        <v>1129</v>
      </c>
      <c r="G141" s="406"/>
      <c r="H141" s="406"/>
      <c r="I141" s="406"/>
      <c r="J141" s="195"/>
      <c r="K141" s="197">
        <v>10.465999999999999</v>
      </c>
      <c r="L141" s="195"/>
      <c r="M141" s="195"/>
      <c r="N141" s="195"/>
      <c r="O141" s="195"/>
      <c r="P141" s="195"/>
      <c r="Q141" s="195"/>
      <c r="R141" s="198"/>
      <c r="T141" s="199"/>
      <c r="U141" s="195"/>
      <c r="V141" s="195"/>
      <c r="W141" s="195"/>
      <c r="X141" s="195"/>
      <c r="Y141" s="195"/>
      <c r="Z141" s="195"/>
      <c r="AA141" s="200"/>
      <c r="AT141" s="201" t="s">
        <v>190</v>
      </c>
      <c r="AU141" s="201" t="s">
        <v>92</v>
      </c>
      <c r="AV141" s="12" t="s">
        <v>92</v>
      </c>
      <c r="AW141" s="12" t="s">
        <v>38</v>
      </c>
      <c r="AX141" s="12" t="s">
        <v>25</v>
      </c>
      <c r="AY141" s="201" t="s">
        <v>182</v>
      </c>
    </row>
    <row r="142" spans="2:65" s="1" customFormat="1" ht="22.5" customHeight="1">
      <c r="B142" s="39"/>
      <c r="C142" s="210" t="s">
        <v>245</v>
      </c>
      <c r="D142" s="210" t="s">
        <v>301</v>
      </c>
      <c r="E142" s="211" t="s">
        <v>1130</v>
      </c>
      <c r="F142" s="409" t="s">
        <v>1131</v>
      </c>
      <c r="G142" s="409"/>
      <c r="H142" s="409"/>
      <c r="I142" s="409"/>
      <c r="J142" s="212" t="s">
        <v>394</v>
      </c>
      <c r="K142" s="213">
        <v>0.66</v>
      </c>
      <c r="L142" s="410">
        <v>0</v>
      </c>
      <c r="M142" s="411"/>
      <c r="N142" s="412">
        <f>ROUND(L142*K142,2)</f>
        <v>0</v>
      </c>
      <c r="O142" s="391"/>
      <c r="P142" s="391"/>
      <c r="Q142" s="391"/>
      <c r="R142" s="41"/>
      <c r="T142" s="183" t="s">
        <v>23</v>
      </c>
      <c r="U142" s="48" t="s">
        <v>46</v>
      </c>
      <c r="V142" s="40"/>
      <c r="W142" s="184">
        <f>V142*K142</f>
        <v>0</v>
      </c>
      <c r="X142" s="184">
        <v>0.55000000000000004</v>
      </c>
      <c r="Y142" s="184">
        <f>X142*K142</f>
        <v>0.36300000000000004</v>
      </c>
      <c r="Z142" s="184">
        <v>0</v>
      </c>
      <c r="AA142" s="185">
        <f>Z142*K142</f>
        <v>0</v>
      </c>
      <c r="AR142" s="22" t="s">
        <v>304</v>
      </c>
      <c r="AT142" s="22" t="s">
        <v>301</v>
      </c>
      <c r="AU142" s="22" t="s">
        <v>92</v>
      </c>
      <c r="AY142" s="22" t="s">
        <v>182</v>
      </c>
      <c r="BE142" s="122">
        <f>IF(U142="základní",N142,0)</f>
        <v>0</v>
      </c>
      <c r="BF142" s="122">
        <f>IF(U142="snížená",N142,0)</f>
        <v>0</v>
      </c>
      <c r="BG142" s="122">
        <f>IF(U142="zákl. přenesená",N142,0)</f>
        <v>0</v>
      </c>
      <c r="BH142" s="122">
        <f>IF(U142="sníž. přenesená",N142,0)</f>
        <v>0</v>
      </c>
      <c r="BI142" s="122">
        <f>IF(U142="nulová",N142,0)</f>
        <v>0</v>
      </c>
      <c r="BJ142" s="22" t="s">
        <v>25</v>
      </c>
      <c r="BK142" s="122">
        <f>ROUND(L142*K142,2)</f>
        <v>0</v>
      </c>
      <c r="BL142" s="22" t="s">
        <v>275</v>
      </c>
      <c r="BM142" s="22" t="s">
        <v>1132</v>
      </c>
    </row>
    <row r="143" spans="2:65" s="1" customFormat="1" ht="31.5" customHeight="1">
      <c r="B143" s="39"/>
      <c r="C143" s="179" t="s">
        <v>251</v>
      </c>
      <c r="D143" s="179" t="s">
        <v>183</v>
      </c>
      <c r="E143" s="180" t="s">
        <v>1133</v>
      </c>
      <c r="F143" s="388" t="s">
        <v>1134</v>
      </c>
      <c r="G143" s="388"/>
      <c r="H143" s="388"/>
      <c r="I143" s="388"/>
      <c r="J143" s="181" t="s">
        <v>186</v>
      </c>
      <c r="K143" s="182">
        <v>10.465999999999999</v>
      </c>
      <c r="L143" s="389">
        <v>0</v>
      </c>
      <c r="M143" s="390"/>
      <c r="N143" s="391">
        <f>ROUND(L143*K143,2)</f>
        <v>0</v>
      </c>
      <c r="O143" s="391"/>
      <c r="P143" s="391"/>
      <c r="Q143" s="391"/>
      <c r="R143" s="41"/>
      <c r="T143" s="183" t="s">
        <v>23</v>
      </c>
      <c r="U143" s="48" t="s">
        <v>46</v>
      </c>
      <c r="V143" s="40"/>
      <c r="W143" s="184">
        <f>V143*K143</f>
        <v>0</v>
      </c>
      <c r="X143" s="184">
        <v>1.9000000000000001E-4</v>
      </c>
      <c r="Y143" s="184">
        <f>X143*K143</f>
        <v>1.98854E-3</v>
      </c>
      <c r="Z143" s="184">
        <v>0</v>
      </c>
      <c r="AA143" s="185">
        <f>Z143*K143</f>
        <v>0</v>
      </c>
      <c r="AR143" s="22" t="s">
        <v>275</v>
      </c>
      <c r="AT143" s="22" t="s">
        <v>183</v>
      </c>
      <c r="AU143" s="22" t="s">
        <v>92</v>
      </c>
      <c r="AY143" s="22" t="s">
        <v>182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25</v>
      </c>
      <c r="BK143" s="122">
        <f>ROUND(L143*K143,2)</f>
        <v>0</v>
      </c>
      <c r="BL143" s="22" t="s">
        <v>275</v>
      </c>
      <c r="BM143" s="22" t="s">
        <v>1135</v>
      </c>
    </row>
    <row r="144" spans="2:65" s="1" customFormat="1" ht="31.5" customHeight="1">
      <c r="B144" s="39"/>
      <c r="C144" s="179" t="s">
        <v>256</v>
      </c>
      <c r="D144" s="179" t="s">
        <v>183</v>
      </c>
      <c r="E144" s="180" t="s">
        <v>285</v>
      </c>
      <c r="F144" s="388" t="s">
        <v>286</v>
      </c>
      <c r="G144" s="388"/>
      <c r="H144" s="388"/>
      <c r="I144" s="388"/>
      <c r="J144" s="181" t="s">
        <v>254</v>
      </c>
      <c r="K144" s="182">
        <v>0.52900000000000003</v>
      </c>
      <c r="L144" s="389">
        <v>0</v>
      </c>
      <c r="M144" s="390"/>
      <c r="N144" s="391">
        <f>ROUND(L144*K144,2)</f>
        <v>0</v>
      </c>
      <c r="O144" s="391"/>
      <c r="P144" s="391"/>
      <c r="Q144" s="391"/>
      <c r="R144" s="41"/>
      <c r="T144" s="183" t="s">
        <v>23</v>
      </c>
      <c r="U144" s="48" t="s">
        <v>46</v>
      </c>
      <c r="V144" s="40"/>
      <c r="W144" s="184">
        <f>V144*K144</f>
        <v>0</v>
      </c>
      <c r="X144" s="184">
        <v>0</v>
      </c>
      <c r="Y144" s="184">
        <f>X144*K144</f>
        <v>0</v>
      </c>
      <c r="Z144" s="184">
        <v>0</v>
      </c>
      <c r="AA144" s="185">
        <f>Z144*K144</f>
        <v>0</v>
      </c>
      <c r="AR144" s="22" t="s">
        <v>275</v>
      </c>
      <c r="AT144" s="22" t="s">
        <v>183</v>
      </c>
      <c r="AU144" s="22" t="s">
        <v>92</v>
      </c>
      <c r="AY144" s="22" t="s">
        <v>182</v>
      </c>
      <c r="BE144" s="122">
        <f>IF(U144="základní",N144,0)</f>
        <v>0</v>
      </c>
      <c r="BF144" s="122">
        <f>IF(U144="snížená",N144,0)</f>
        <v>0</v>
      </c>
      <c r="BG144" s="122">
        <f>IF(U144="zákl. přenesená",N144,0)</f>
        <v>0</v>
      </c>
      <c r="BH144" s="122">
        <f>IF(U144="sníž. přenesená",N144,0)</f>
        <v>0</v>
      </c>
      <c r="BI144" s="122">
        <f>IF(U144="nulová",N144,0)</f>
        <v>0</v>
      </c>
      <c r="BJ144" s="22" t="s">
        <v>25</v>
      </c>
      <c r="BK144" s="122">
        <f>ROUND(L144*K144,2)</f>
        <v>0</v>
      </c>
      <c r="BL144" s="22" t="s">
        <v>275</v>
      </c>
      <c r="BM144" s="22" t="s">
        <v>1136</v>
      </c>
    </row>
    <row r="145" spans="2:63" s="1" customFormat="1" ht="49.9" customHeight="1">
      <c r="B145" s="39"/>
      <c r="C145" s="40"/>
      <c r="D145" s="170" t="s">
        <v>367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13">
        <f>BK145</f>
        <v>0</v>
      </c>
      <c r="O145" s="414"/>
      <c r="P145" s="414"/>
      <c r="Q145" s="414"/>
      <c r="R145" s="41"/>
      <c r="T145" s="159"/>
      <c r="U145" s="60"/>
      <c r="V145" s="60"/>
      <c r="W145" s="60"/>
      <c r="X145" s="60"/>
      <c r="Y145" s="60"/>
      <c r="Z145" s="60"/>
      <c r="AA145" s="62"/>
      <c r="AT145" s="22" t="s">
        <v>80</v>
      </c>
      <c r="AU145" s="22" t="s">
        <v>81</v>
      </c>
      <c r="AY145" s="22" t="s">
        <v>368</v>
      </c>
      <c r="BK145" s="122">
        <v>0</v>
      </c>
    </row>
    <row r="146" spans="2:63" s="1" customFormat="1" ht="6.95" customHeight="1"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5"/>
    </row>
  </sheetData>
  <sheetProtection password="CC35" sheet="1" objects="1" scenarios="1" formatCells="0" formatColumns="0" formatRows="0" sort="0" autoFilter="0"/>
  <mergeCells count="118">
    <mergeCell ref="N145:Q145"/>
    <mergeCell ref="H1:K1"/>
    <mergeCell ref="S2:AC2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5:I135"/>
    <mergeCell ref="L135:M135"/>
    <mergeCell ref="N135:Q135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N136:Q136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F125:I125"/>
    <mergeCell ref="F126:I126"/>
    <mergeCell ref="L126:M126"/>
    <mergeCell ref="N126:Q126"/>
    <mergeCell ref="F127:I127"/>
    <mergeCell ref="L127:M127"/>
    <mergeCell ref="N127:Q127"/>
    <mergeCell ref="F128:I128"/>
    <mergeCell ref="F129:I129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N120:Q120"/>
    <mergeCell ref="N121:Q121"/>
    <mergeCell ref="N122:Q122"/>
    <mergeCell ref="D99:H99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H37:J37"/>
    <mergeCell ref="M37:P37"/>
    <mergeCell ref="L39:P39"/>
    <mergeCell ref="H41:J41"/>
    <mergeCell ref="N41:P41"/>
    <mergeCell ref="C76:Q76"/>
    <mergeCell ref="F78:P78"/>
    <mergeCell ref="F79:P79"/>
    <mergeCell ref="F80:P80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108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1137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N93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(SUM(BE93:BE100)+SUM(BE119:BE122))</f>
        <v>0</v>
      </c>
      <c r="I33" s="370"/>
      <c r="J33" s="370"/>
      <c r="K33" s="40"/>
      <c r="L33" s="40"/>
      <c r="M33" s="376">
        <f>ROUND((SUM(BE93:BE100)+SUM(BE119:BE122)), 2)*F33</f>
        <v>0</v>
      </c>
      <c r="N33" s="370"/>
      <c r="O33" s="370"/>
      <c r="P33" s="370"/>
      <c r="Q33" s="40"/>
      <c r="R33" s="41"/>
    </row>
    <row r="34" spans="2:18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(SUM(BF93:BF100)+SUM(BF119:BF122))</f>
        <v>0</v>
      </c>
      <c r="I34" s="370"/>
      <c r="J34" s="370"/>
      <c r="K34" s="40"/>
      <c r="L34" s="40"/>
      <c r="M34" s="376">
        <f>ROUND((SUM(BF93:BF100)+SUM(BF119:BF122)), 2)*F34</f>
        <v>0</v>
      </c>
      <c r="N34" s="370"/>
      <c r="O34" s="370"/>
      <c r="P34" s="370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(SUM(BG93:BG100)+SUM(BG119:BG122))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18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(SUM(BH93:BH100)+SUM(BH119:BH122))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18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(SUM(BI93:BI100)+SUM(BI119:BI122))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007 - Topení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65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65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65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65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65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N119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65" s="7" customFormat="1" ht="24.95" customHeight="1">
      <c r="B90" s="143"/>
      <c r="C90" s="144"/>
      <c r="D90" s="145" t="s">
        <v>154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N120</f>
        <v>0</v>
      </c>
      <c r="O90" s="383"/>
      <c r="P90" s="383"/>
      <c r="Q90" s="383"/>
      <c r="R90" s="146"/>
      <c r="T90" s="147"/>
      <c r="U90" s="147"/>
    </row>
    <row r="91" spans="2:65" s="8" customFormat="1" ht="19.899999999999999" customHeight="1">
      <c r="B91" s="148"/>
      <c r="C91" s="107"/>
      <c r="D91" s="118" t="s">
        <v>1138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N121</f>
        <v>0</v>
      </c>
      <c r="O91" s="358"/>
      <c r="P91" s="358"/>
      <c r="Q91" s="358"/>
      <c r="R91" s="149"/>
      <c r="T91" s="150"/>
      <c r="U91" s="150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  <c r="T92" s="140"/>
      <c r="U92" s="140"/>
    </row>
    <row r="93" spans="2:65" s="1" customFormat="1" ht="29.25" customHeight="1">
      <c r="B93" s="39"/>
      <c r="C93" s="142" t="s">
        <v>160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81">
        <f>ROUND(N94+N95+N96+N97+N98+N99,2)</f>
        <v>0</v>
      </c>
      <c r="O93" s="384"/>
      <c r="P93" s="384"/>
      <c r="Q93" s="384"/>
      <c r="R93" s="41"/>
      <c r="T93" s="151"/>
      <c r="U93" s="152" t="s">
        <v>45</v>
      </c>
    </row>
    <row r="94" spans="2:65" s="1" customFormat="1" ht="18" customHeight="1">
      <c r="B94" s="39"/>
      <c r="C94" s="40"/>
      <c r="D94" s="364" t="s">
        <v>161</v>
      </c>
      <c r="E94" s="365"/>
      <c r="F94" s="365"/>
      <c r="G94" s="365"/>
      <c r="H94" s="365"/>
      <c r="I94" s="40"/>
      <c r="J94" s="40"/>
      <c r="K94" s="40"/>
      <c r="L94" s="40"/>
      <c r="M94" s="40"/>
      <c r="N94" s="360">
        <f>ROUND(N89*T94,2)</f>
        <v>0</v>
      </c>
      <c r="O94" s="357"/>
      <c r="P94" s="357"/>
      <c r="Q94" s="357"/>
      <c r="R94" s="41"/>
      <c r="S94" s="153"/>
      <c r="T94" s="154"/>
      <c r="U94" s="155" t="s">
        <v>46</v>
      </c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7" t="s">
        <v>162</v>
      </c>
      <c r="AZ94" s="156"/>
      <c r="BA94" s="156"/>
      <c r="BB94" s="156"/>
      <c r="BC94" s="156"/>
      <c r="BD94" s="156"/>
      <c r="BE94" s="158">
        <f t="shared" ref="BE94:BE99" si="0">IF(U94="základní",N94,0)</f>
        <v>0</v>
      </c>
      <c r="BF94" s="158">
        <f t="shared" ref="BF94:BF99" si="1">IF(U94="snížená",N94,0)</f>
        <v>0</v>
      </c>
      <c r="BG94" s="158">
        <f t="shared" ref="BG94:BG99" si="2">IF(U94="zákl. přenesená",N94,0)</f>
        <v>0</v>
      </c>
      <c r="BH94" s="158">
        <f t="shared" ref="BH94:BH99" si="3">IF(U94="sníž. přenesená",N94,0)</f>
        <v>0</v>
      </c>
      <c r="BI94" s="158">
        <f t="shared" ref="BI94:BI99" si="4">IF(U94="nulová",N94,0)</f>
        <v>0</v>
      </c>
      <c r="BJ94" s="157" t="s">
        <v>25</v>
      </c>
      <c r="BK94" s="156"/>
      <c r="BL94" s="156"/>
      <c r="BM94" s="156"/>
    </row>
    <row r="95" spans="2:65" s="1" customFormat="1" ht="18" customHeight="1">
      <c r="B95" s="39"/>
      <c r="C95" s="40"/>
      <c r="D95" s="364" t="s">
        <v>163</v>
      </c>
      <c r="E95" s="365"/>
      <c r="F95" s="365"/>
      <c r="G95" s="365"/>
      <c r="H95" s="365"/>
      <c r="I95" s="40"/>
      <c r="J95" s="40"/>
      <c r="K95" s="40"/>
      <c r="L95" s="40"/>
      <c r="M95" s="40"/>
      <c r="N95" s="360">
        <f>ROUND(N89*T95,2)</f>
        <v>0</v>
      </c>
      <c r="O95" s="357"/>
      <c r="P95" s="357"/>
      <c r="Q95" s="357"/>
      <c r="R95" s="41"/>
      <c r="S95" s="153"/>
      <c r="T95" s="154"/>
      <c r="U95" s="155" t="s">
        <v>46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162</v>
      </c>
      <c r="AZ95" s="156"/>
      <c r="BA95" s="156"/>
      <c r="BB95" s="156"/>
      <c r="BC95" s="156"/>
      <c r="BD95" s="156"/>
      <c r="BE95" s="158">
        <f t="shared" si="0"/>
        <v>0</v>
      </c>
      <c r="BF95" s="158">
        <f t="shared" si="1"/>
        <v>0</v>
      </c>
      <c r="BG95" s="158">
        <f t="shared" si="2"/>
        <v>0</v>
      </c>
      <c r="BH95" s="158">
        <f t="shared" si="3"/>
        <v>0</v>
      </c>
      <c r="BI95" s="158">
        <f t="shared" si="4"/>
        <v>0</v>
      </c>
      <c r="BJ95" s="157" t="s">
        <v>25</v>
      </c>
      <c r="BK95" s="156"/>
      <c r="BL95" s="156"/>
      <c r="BM95" s="156"/>
    </row>
    <row r="96" spans="2:65" s="1" customFormat="1" ht="18" customHeight="1">
      <c r="B96" s="39"/>
      <c r="C96" s="40"/>
      <c r="D96" s="364" t="s">
        <v>164</v>
      </c>
      <c r="E96" s="365"/>
      <c r="F96" s="365"/>
      <c r="G96" s="365"/>
      <c r="H96" s="365"/>
      <c r="I96" s="40"/>
      <c r="J96" s="40"/>
      <c r="K96" s="40"/>
      <c r="L96" s="40"/>
      <c r="M96" s="40"/>
      <c r="N96" s="360">
        <f>ROUND(N89*T96,2)</f>
        <v>0</v>
      </c>
      <c r="O96" s="357"/>
      <c r="P96" s="357"/>
      <c r="Q96" s="357"/>
      <c r="R96" s="41"/>
      <c r="S96" s="153"/>
      <c r="T96" s="154"/>
      <c r="U96" s="155" t="s">
        <v>46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162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25</v>
      </c>
      <c r="BK96" s="156"/>
      <c r="BL96" s="156"/>
      <c r="BM96" s="156"/>
    </row>
    <row r="97" spans="2:65" s="1" customFormat="1" ht="18" customHeight="1">
      <c r="B97" s="39"/>
      <c r="C97" s="40"/>
      <c r="D97" s="364" t="s">
        <v>165</v>
      </c>
      <c r="E97" s="365"/>
      <c r="F97" s="365"/>
      <c r="G97" s="365"/>
      <c r="H97" s="365"/>
      <c r="I97" s="40"/>
      <c r="J97" s="40"/>
      <c r="K97" s="40"/>
      <c r="L97" s="40"/>
      <c r="M97" s="40"/>
      <c r="N97" s="360">
        <f>ROUND(N89*T97,2)</f>
        <v>0</v>
      </c>
      <c r="O97" s="357"/>
      <c r="P97" s="357"/>
      <c r="Q97" s="357"/>
      <c r="R97" s="41"/>
      <c r="S97" s="153"/>
      <c r="T97" s="154"/>
      <c r="U97" s="155" t="s">
        <v>46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162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25</v>
      </c>
      <c r="BK97" s="156"/>
      <c r="BL97" s="156"/>
      <c r="BM97" s="156"/>
    </row>
    <row r="98" spans="2:65" s="1" customFormat="1" ht="18" customHeight="1">
      <c r="B98" s="39"/>
      <c r="C98" s="40"/>
      <c r="D98" s="364" t="s">
        <v>166</v>
      </c>
      <c r="E98" s="365"/>
      <c r="F98" s="365"/>
      <c r="G98" s="365"/>
      <c r="H98" s="365"/>
      <c r="I98" s="40"/>
      <c r="J98" s="40"/>
      <c r="K98" s="40"/>
      <c r="L98" s="40"/>
      <c r="M98" s="40"/>
      <c r="N98" s="360">
        <f>ROUND(N89*T98,2)</f>
        <v>0</v>
      </c>
      <c r="O98" s="357"/>
      <c r="P98" s="357"/>
      <c r="Q98" s="357"/>
      <c r="R98" s="41"/>
      <c r="S98" s="153"/>
      <c r="T98" s="154"/>
      <c r="U98" s="155" t="s">
        <v>46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162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25</v>
      </c>
      <c r="BK98" s="156"/>
      <c r="BL98" s="156"/>
      <c r="BM98" s="156"/>
    </row>
    <row r="99" spans="2:65" s="1" customFormat="1" ht="18" customHeight="1">
      <c r="B99" s="39"/>
      <c r="C99" s="40"/>
      <c r="D99" s="118" t="s">
        <v>167</v>
      </c>
      <c r="E99" s="40"/>
      <c r="F99" s="40"/>
      <c r="G99" s="40"/>
      <c r="H99" s="40"/>
      <c r="I99" s="40"/>
      <c r="J99" s="40"/>
      <c r="K99" s="40"/>
      <c r="L99" s="40"/>
      <c r="M99" s="40"/>
      <c r="N99" s="360">
        <f>ROUND(N89*T99,2)</f>
        <v>0</v>
      </c>
      <c r="O99" s="357"/>
      <c r="P99" s="357"/>
      <c r="Q99" s="357"/>
      <c r="R99" s="41"/>
      <c r="S99" s="153"/>
      <c r="T99" s="159"/>
      <c r="U99" s="160" t="s">
        <v>46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168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25</v>
      </c>
      <c r="BK99" s="156"/>
      <c r="BL99" s="156"/>
      <c r="BM99" s="156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  <c r="T100" s="140"/>
      <c r="U100" s="140"/>
    </row>
    <row r="101" spans="2:65" s="1" customFormat="1" ht="29.25" customHeight="1">
      <c r="B101" s="39"/>
      <c r="C101" s="127" t="s">
        <v>126</v>
      </c>
      <c r="D101" s="128"/>
      <c r="E101" s="128"/>
      <c r="F101" s="128"/>
      <c r="G101" s="128"/>
      <c r="H101" s="128"/>
      <c r="I101" s="128"/>
      <c r="J101" s="128"/>
      <c r="K101" s="128"/>
      <c r="L101" s="361">
        <f>ROUND(SUM(N89+N93),2)</f>
        <v>0</v>
      </c>
      <c r="M101" s="361"/>
      <c r="N101" s="361"/>
      <c r="O101" s="361"/>
      <c r="P101" s="361"/>
      <c r="Q101" s="361"/>
      <c r="R101" s="41"/>
      <c r="T101" s="140"/>
      <c r="U101" s="140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  <c r="T102" s="140"/>
      <c r="U102" s="140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320" t="s">
        <v>169</v>
      </c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19</v>
      </c>
      <c r="D109" s="40"/>
      <c r="E109" s="40"/>
      <c r="F109" s="368" t="str">
        <f>F6</f>
        <v>Členění - OÚ Dětřichov s výměnou výplní otvorů</v>
      </c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40"/>
      <c r="R109" s="41"/>
    </row>
    <row r="110" spans="2:65" ht="30" customHeight="1">
      <c r="B110" s="26"/>
      <c r="C110" s="34" t="s">
        <v>133</v>
      </c>
      <c r="D110" s="30"/>
      <c r="E110" s="30"/>
      <c r="F110" s="368" t="s">
        <v>134</v>
      </c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0"/>
      <c r="R110" s="27"/>
    </row>
    <row r="111" spans="2:65" s="1" customFormat="1" ht="36.950000000000003" customHeight="1">
      <c r="B111" s="39"/>
      <c r="C111" s="73" t="s">
        <v>135</v>
      </c>
      <c r="D111" s="40"/>
      <c r="E111" s="40"/>
      <c r="F111" s="340" t="str">
        <f>F8</f>
        <v>007 - Topení</v>
      </c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26</v>
      </c>
      <c r="D113" s="40"/>
      <c r="E113" s="40"/>
      <c r="F113" s="32" t="str">
        <f>F10</f>
        <v>Dětřichov, 464 01  Frýdlant</v>
      </c>
      <c r="G113" s="40"/>
      <c r="H113" s="40"/>
      <c r="I113" s="40"/>
      <c r="J113" s="40"/>
      <c r="K113" s="34" t="s">
        <v>28</v>
      </c>
      <c r="L113" s="40"/>
      <c r="M113" s="372" t="str">
        <f>IF(O10="","",O10)</f>
        <v>31. 1. 2017</v>
      </c>
      <c r="N113" s="372"/>
      <c r="O113" s="372"/>
      <c r="P113" s="372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30</v>
      </c>
      <c r="D115" s="40"/>
      <c r="E115" s="40"/>
      <c r="F115" s="32" t="str">
        <f>E13</f>
        <v>Obec Dětřichov</v>
      </c>
      <c r="G115" s="40"/>
      <c r="H115" s="40"/>
      <c r="I115" s="40"/>
      <c r="J115" s="40"/>
      <c r="K115" s="34" t="s">
        <v>36</v>
      </c>
      <c r="L115" s="40"/>
      <c r="M115" s="324" t="str">
        <f>E19</f>
        <v>Ing. Lubomír Mužák</v>
      </c>
      <c r="N115" s="324"/>
      <c r="O115" s="324"/>
      <c r="P115" s="324"/>
      <c r="Q115" s="324"/>
      <c r="R115" s="41"/>
    </row>
    <row r="116" spans="2:65" s="1" customFormat="1" ht="14.45" customHeight="1">
      <c r="B116" s="39"/>
      <c r="C116" s="34" t="s">
        <v>34</v>
      </c>
      <c r="D116" s="40"/>
      <c r="E116" s="40"/>
      <c r="F116" s="32" t="str">
        <f>IF(E16="","",E16)</f>
        <v>Vyplň údaj</v>
      </c>
      <c r="G116" s="40"/>
      <c r="H116" s="40"/>
      <c r="I116" s="40"/>
      <c r="J116" s="40"/>
      <c r="K116" s="34" t="s">
        <v>39</v>
      </c>
      <c r="L116" s="40"/>
      <c r="M116" s="324" t="str">
        <f>E22</f>
        <v xml:space="preserve"> </v>
      </c>
      <c r="N116" s="324"/>
      <c r="O116" s="324"/>
      <c r="P116" s="324"/>
      <c r="Q116" s="324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61"/>
      <c r="C118" s="162" t="s">
        <v>170</v>
      </c>
      <c r="D118" s="163" t="s">
        <v>171</v>
      </c>
      <c r="E118" s="163" t="s">
        <v>63</v>
      </c>
      <c r="F118" s="385" t="s">
        <v>172</v>
      </c>
      <c r="G118" s="385"/>
      <c r="H118" s="385"/>
      <c r="I118" s="385"/>
      <c r="J118" s="163" t="s">
        <v>142</v>
      </c>
      <c r="K118" s="163" t="s">
        <v>173</v>
      </c>
      <c r="L118" s="386" t="s">
        <v>174</v>
      </c>
      <c r="M118" s="386"/>
      <c r="N118" s="385" t="s">
        <v>145</v>
      </c>
      <c r="O118" s="385"/>
      <c r="P118" s="385"/>
      <c r="Q118" s="387"/>
      <c r="R118" s="164"/>
      <c r="T118" s="84" t="s">
        <v>175</v>
      </c>
      <c r="U118" s="85" t="s">
        <v>45</v>
      </c>
      <c r="V118" s="85" t="s">
        <v>176</v>
      </c>
      <c r="W118" s="85" t="s">
        <v>177</v>
      </c>
      <c r="X118" s="85" t="s">
        <v>178</v>
      </c>
      <c r="Y118" s="85" t="s">
        <v>179</v>
      </c>
      <c r="Z118" s="85" t="s">
        <v>180</v>
      </c>
      <c r="AA118" s="86" t="s">
        <v>181</v>
      </c>
    </row>
    <row r="119" spans="2:65" s="1" customFormat="1" ht="29.25" customHeight="1">
      <c r="B119" s="39"/>
      <c r="C119" s="88" t="s">
        <v>137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94">
        <f>BK119</f>
        <v>0</v>
      </c>
      <c r="O119" s="395"/>
      <c r="P119" s="395"/>
      <c r="Q119" s="395"/>
      <c r="R119" s="41"/>
      <c r="T119" s="87"/>
      <c r="U119" s="55"/>
      <c r="V119" s="55"/>
      <c r="W119" s="165">
        <f>W120+W123</f>
        <v>0</v>
      </c>
      <c r="X119" s="55"/>
      <c r="Y119" s="165">
        <f>Y120+Y123</f>
        <v>0</v>
      </c>
      <c r="Z119" s="55"/>
      <c r="AA119" s="166">
        <f>AA120+AA123</f>
        <v>0</v>
      </c>
      <c r="AT119" s="22" t="s">
        <v>80</v>
      </c>
      <c r="AU119" s="22" t="s">
        <v>147</v>
      </c>
      <c r="BK119" s="167">
        <f>BK120+BK123</f>
        <v>0</v>
      </c>
    </row>
    <row r="120" spans="2:65" s="10" customFormat="1" ht="37.35" customHeight="1">
      <c r="B120" s="168"/>
      <c r="C120" s="169"/>
      <c r="D120" s="170" t="s">
        <v>154</v>
      </c>
      <c r="E120" s="170"/>
      <c r="F120" s="170"/>
      <c r="G120" s="170"/>
      <c r="H120" s="170"/>
      <c r="I120" s="170"/>
      <c r="J120" s="170"/>
      <c r="K120" s="170"/>
      <c r="L120" s="170"/>
      <c r="M120" s="170"/>
      <c r="N120" s="396">
        <f>BK120</f>
        <v>0</v>
      </c>
      <c r="O120" s="382"/>
      <c r="P120" s="382"/>
      <c r="Q120" s="382"/>
      <c r="R120" s="171"/>
      <c r="T120" s="172"/>
      <c r="U120" s="169"/>
      <c r="V120" s="169"/>
      <c r="W120" s="173">
        <f>W121</f>
        <v>0</v>
      </c>
      <c r="X120" s="169"/>
      <c r="Y120" s="173">
        <f>Y121</f>
        <v>0</v>
      </c>
      <c r="Z120" s="169"/>
      <c r="AA120" s="174">
        <f>AA121</f>
        <v>0</v>
      </c>
      <c r="AR120" s="175" t="s">
        <v>92</v>
      </c>
      <c r="AT120" s="176" t="s">
        <v>80</v>
      </c>
      <c r="AU120" s="176" t="s">
        <v>81</v>
      </c>
      <c r="AY120" s="175" t="s">
        <v>182</v>
      </c>
      <c r="BK120" s="177">
        <f>BK121</f>
        <v>0</v>
      </c>
    </row>
    <row r="121" spans="2:65" s="10" customFormat="1" ht="19.899999999999999" customHeight="1">
      <c r="B121" s="168"/>
      <c r="C121" s="169"/>
      <c r="D121" s="178" t="s">
        <v>1138</v>
      </c>
      <c r="E121" s="178"/>
      <c r="F121" s="178"/>
      <c r="G121" s="178"/>
      <c r="H121" s="178"/>
      <c r="I121" s="178"/>
      <c r="J121" s="178"/>
      <c r="K121" s="178"/>
      <c r="L121" s="178"/>
      <c r="M121" s="178"/>
      <c r="N121" s="397">
        <f>BK121</f>
        <v>0</v>
      </c>
      <c r="O121" s="398"/>
      <c r="P121" s="398"/>
      <c r="Q121" s="398"/>
      <c r="R121" s="171"/>
      <c r="T121" s="172"/>
      <c r="U121" s="169"/>
      <c r="V121" s="169"/>
      <c r="W121" s="173">
        <f>W122</f>
        <v>0</v>
      </c>
      <c r="X121" s="169"/>
      <c r="Y121" s="173">
        <f>Y122</f>
        <v>0</v>
      </c>
      <c r="Z121" s="169"/>
      <c r="AA121" s="174">
        <f>AA122</f>
        <v>0</v>
      </c>
      <c r="AR121" s="175" t="s">
        <v>92</v>
      </c>
      <c r="AT121" s="176" t="s">
        <v>80</v>
      </c>
      <c r="AU121" s="176" t="s">
        <v>25</v>
      </c>
      <c r="AY121" s="175" t="s">
        <v>182</v>
      </c>
      <c r="BK121" s="177">
        <f>BK122</f>
        <v>0</v>
      </c>
    </row>
    <row r="122" spans="2:65" s="1" customFormat="1" ht="22.5" customHeight="1">
      <c r="B122" s="39"/>
      <c r="C122" s="179" t="s">
        <v>25</v>
      </c>
      <c r="D122" s="179" t="s">
        <v>183</v>
      </c>
      <c r="E122" s="180" t="s">
        <v>1139</v>
      </c>
      <c r="F122" s="388" t="s">
        <v>1140</v>
      </c>
      <c r="G122" s="388"/>
      <c r="H122" s="388"/>
      <c r="I122" s="388"/>
      <c r="J122" s="181" t="s">
        <v>278</v>
      </c>
      <c r="K122" s="182">
        <v>1</v>
      </c>
      <c r="L122" s="389">
        <v>0</v>
      </c>
      <c r="M122" s="390"/>
      <c r="N122" s="391">
        <f>ROUND(L122*K122,2)</f>
        <v>0</v>
      </c>
      <c r="O122" s="391"/>
      <c r="P122" s="391"/>
      <c r="Q122" s="391"/>
      <c r="R122" s="41"/>
      <c r="T122" s="183" t="s">
        <v>23</v>
      </c>
      <c r="U122" s="48" t="s">
        <v>46</v>
      </c>
      <c r="V122" s="40"/>
      <c r="W122" s="184">
        <f>V122*K122</f>
        <v>0</v>
      </c>
      <c r="X122" s="184">
        <v>0</v>
      </c>
      <c r="Y122" s="184">
        <f>X122*K122</f>
        <v>0</v>
      </c>
      <c r="Z122" s="184">
        <v>0</v>
      </c>
      <c r="AA122" s="185">
        <f>Z122*K122</f>
        <v>0</v>
      </c>
      <c r="AR122" s="22" t="s">
        <v>275</v>
      </c>
      <c r="AT122" s="22" t="s">
        <v>183</v>
      </c>
      <c r="AU122" s="22" t="s">
        <v>92</v>
      </c>
      <c r="AY122" s="22" t="s">
        <v>182</v>
      </c>
      <c r="BE122" s="122">
        <f>IF(U122="základní",N122,0)</f>
        <v>0</v>
      </c>
      <c r="BF122" s="122">
        <f>IF(U122="snížená",N122,0)</f>
        <v>0</v>
      </c>
      <c r="BG122" s="122">
        <f>IF(U122="zákl. přenesená",N122,0)</f>
        <v>0</v>
      </c>
      <c r="BH122" s="122">
        <f>IF(U122="sníž. přenesená",N122,0)</f>
        <v>0</v>
      </c>
      <c r="BI122" s="122">
        <f>IF(U122="nulová",N122,0)</f>
        <v>0</v>
      </c>
      <c r="BJ122" s="22" t="s">
        <v>25</v>
      </c>
      <c r="BK122" s="122">
        <f>ROUND(L122*K122,2)</f>
        <v>0</v>
      </c>
      <c r="BL122" s="22" t="s">
        <v>275</v>
      </c>
      <c r="BM122" s="22" t="s">
        <v>1141</v>
      </c>
    </row>
    <row r="123" spans="2:65" s="1" customFormat="1" ht="49.9" customHeight="1">
      <c r="B123" s="39"/>
      <c r="C123" s="40"/>
      <c r="D123" s="170" t="s">
        <v>367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13">
        <f>BK123</f>
        <v>0</v>
      </c>
      <c r="O123" s="414"/>
      <c r="P123" s="414"/>
      <c r="Q123" s="414"/>
      <c r="R123" s="41"/>
      <c r="T123" s="159"/>
      <c r="U123" s="60"/>
      <c r="V123" s="60"/>
      <c r="W123" s="60"/>
      <c r="X123" s="60"/>
      <c r="Y123" s="60"/>
      <c r="Z123" s="60"/>
      <c r="AA123" s="62"/>
      <c r="AT123" s="22" t="s">
        <v>80</v>
      </c>
      <c r="AU123" s="22" t="s">
        <v>81</v>
      </c>
      <c r="AY123" s="22" t="s">
        <v>368</v>
      </c>
      <c r="BK123" s="122">
        <v>0</v>
      </c>
    </row>
    <row r="124" spans="2:65" s="1" customFormat="1" ht="6.95" customHeight="1"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5"/>
    </row>
  </sheetData>
  <sheetProtection password="CC35" sheet="1" objects="1" scenarios="1" formatCells="0" formatColumns="0" formatRows="0" sort="0" autoFilter="0"/>
  <mergeCells count="74">
    <mergeCell ref="N123:Q123"/>
    <mergeCell ref="H1:K1"/>
    <mergeCell ref="S2:AC2"/>
    <mergeCell ref="F122:I122"/>
    <mergeCell ref="L122:M122"/>
    <mergeCell ref="N122:Q122"/>
    <mergeCell ref="N119:Q119"/>
    <mergeCell ref="N120:Q120"/>
    <mergeCell ref="N121:Q121"/>
    <mergeCell ref="F111:P111"/>
    <mergeCell ref="M113:P113"/>
    <mergeCell ref="M115:Q115"/>
    <mergeCell ref="M116:Q116"/>
    <mergeCell ref="F118:I118"/>
    <mergeCell ref="L118:M118"/>
    <mergeCell ref="N118:Q118"/>
    <mergeCell ref="N99:Q99"/>
    <mergeCell ref="L101:Q101"/>
    <mergeCell ref="C107:Q107"/>
    <mergeCell ref="F109:P109"/>
    <mergeCell ref="F110:P110"/>
    <mergeCell ref="D96:H96"/>
    <mergeCell ref="N96:Q96"/>
    <mergeCell ref="D97:H97"/>
    <mergeCell ref="N97:Q97"/>
    <mergeCell ref="D98:H98"/>
    <mergeCell ref="N98:Q98"/>
    <mergeCell ref="N93:Q93"/>
    <mergeCell ref="D94:H94"/>
    <mergeCell ref="N94:Q94"/>
    <mergeCell ref="D95:H95"/>
    <mergeCell ref="N95:Q95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111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134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1142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N93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(SUM(BE93:BE100)+SUM(BE119:BE122))</f>
        <v>0</v>
      </c>
      <c r="I33" s="370"/>
      <c r="J33" s="370"/>
      <c r="K33" s="40"/>
      <c r="L33" s="40"/>
      <c r="M33" s="376">
        <f>ROUND((SUM(BE93:BE100)+SUM(BE119:BE122)), 2)*F33</f>
        <v>0</v>
      </c>
      <c r="N33" s="370"/>
      <c r="O33" s="370"/>
      <c r="P33" s="370"/>
      <c r="Q33" s="40"/>
      <c r="R33" s="41"/>
    </row>
    <row r="34" spans="2:18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(SUM(BF93:BF100)+SUM(BF119:BF122))</f>
        <v>0</v>
      </c>
      <c r="I34" s="370"/>
      <c r="J34" s="370"/>
      <c r="K34" s="40"/>
      <c r="L34" s="40"/>
      <c r="M34" s="376">
        <f>ROUND((SUM(BF93:BF100)+SUM(BF119:BF122)), 2)*F34</f>
        <v>0</v>
      </c>
      <c r="N34" s="370"/>
      <c r="O34" s="370"/>
      <c r="P34" s="370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(SUM(BG93:BG100)+SUM(BG119:BG122))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18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(SUM(BH93:BH100)+SUM(BH119:BH122))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18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(SUM(BI93:BI100)+SUM(BI119:BI122))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134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008 - Elektroinstalace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65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65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65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65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65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N119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65" s="7" customFormat="1" ht="24.95" customHeight="1">
      <c r="B90" s="143"/>
      <c r="C90" s="144"/>
      <c r="D90" s="145" t="s">
        <v>154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N120</f>
        <v>0</v>
      </c>
      <c r="O90" s="383"/>
      <c r="P90" s="383"/>
      <c r="Q90" s="383"/>
      <c r="R90" s="146"/>
      <c r="T90" s="147"/>
      <c r="U90" s="147"/>
    </row>
    <row r="91" spans="2:65" s="8" customFormat="1" ht="19.899999999999999" customHeight="1">
      <c r="B91" s="148"/>
      <c r="C91" s="107"/>
      <c r="D91" s="118" t="s">
        <v>1143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N121</f>
        <v>0</v>
      </c>
      <c r="O91" s="358"/>
      <c r="P91" s="358"/>
      <c r="Q91" s="358"/>
      <c r="R91" s="149"/>
      <c r="T91" s="150"/>
      <c r="U91" s="150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  <c r="T92" s="140"/>
      <c r="U92" s="140"/>
    </row>
    <row r="93" spans="2:65" s="1" customFormat="1" ht="29.25" customHeight="1">
      <c r="B93" s="39"/>
      <c r="C93" s="142" t="s">
        <v>160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81">
        <f>ROUND(N94+N95+N96+N97+N98+N99,2)</f>
        <v>0</v>
      </c>
      <c r="O93" s="384"/>
      <c r="P93" s="384"/>
      <c r="Q93" s="384"/>
      <c r="R93" s="41"/>
      <c r="T93" s="151"/>
      <c r="U93" s="152" t="s">
        <v>45</v>
      </c>
    </row>
    <row r="94" spans="2:65" s="1" customFormat="1" ht="18" customHeight="1">
      <c r="B94" s="39"/>
      <c r="C94" s="40"/>
      <c r="D94" s="364" t="s">
        <v>161</v>
      </c>
      <c r="E94" s="365"/>
      <c r="F94" s="365"/>
      <c r="G94" s="365"/>
      <c r="H94" s="365"/>
      <c r="I94" s="40"/>
      <c r="J94" s="40"/>
      <c r="K94" s="40"/>
      <c r="L94" s="40"/>
      <c r="M94" s="40"/>
      <c r="N94" s="360">
        <f>ROUND(N89*T94,2)</f>
        <v>0</v>
      </c>
      <c r="O94" s="357"/>
      <c r="P94" s="357"/>
      <c r="Q94" s="357"/>
      <c r="R94" s="41"/>
      <c r="S94" s="153"/>
      <c r="T94" s="154"/>
      <c r="U94" s="155" t="s">
        <v>46</v>
      </c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7" t="s">
        <v>162</v>
      </c>
      <c r="AZ94" s="156"/>
      <c r="BA94" s="156"/>
      <c r="BB94" s="156"/>
      <c r="BC94" s="156"/>
      <c r="BD94" s="156"/>
      <c r="BE94" s="158">
        <f t="shared" ref="BE94:BE99" si="0">IF(U94="základní",N94,0)</f>
        <v>0</v>
      </c>
      <c r="BF94" s="158">
        <f t="shared" ref="BF94:BF99" si="1">IF(U94="snížená",N94,0)</f>
        <v>0</v>
      </c>
      <c r="BG94" s="158">
        <f t="shared" ref="BG94:BG99" si="2">IF(U94="zákl. přenesená",N94,0)</f>
        <v>0</v>
      </c>
      <c r="BH94" s="158">
        <f t="shared" ref="BH94:BH99" si="3">IF(U94="sníž. přenesená",N94,0)</f>
        <v>0</v>
      </c>
      <c r="BI94" s="158">
        <f t="shared" ref="BI94:BI99" si="4">IF(U94="nulová",N94,0)</f>
        <v>0</v>
      </c>
      <c r="BJ94" s="157" t="s">
        <v>25</v>
      </c>
      <c r="BK94" s="156"/>
      <c r="BL94" s="156"/>
      <c r="BM94" s="156"/>
    </row>
    <row r="95" spans="2:65" s="1" customFormat="1" ht="18" customHeight="1">
      <c r="B95" s="39"/>
      <c r="C95" s="40"/>
      <c r="D95" s="364" t="s">
        <v>163</v>
      </c>
      <c r="E95" s="365"/>
      <c r="F95" s="365"/>
      <c r="G95" s="365"/>
      <c r="H95" s="365"/>
      <c r="I95" s="40"/>
      <c r="J95" s="40"/>
      <c r="K95" s="40"/>
      <c r="L95" s="40"/>
      <c r="M95" s="40"/>
      <c r="N95" s="360">
        <f>ROUND(N89*T95,2)</f>
        <v>0</v>
      </c>
      <c r="O95" s="357"/>
      <c r="P95" s="357"/>
      <c r="Q95" s="357"/>
      <c r="R95" s="41"/>
      <c r="S95" s="153"/>
      <c r="T95" s="154"/>
      <c r="U95" s="155" t="s">
        <v>46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162</v>
      </c>
      <c r="AZ95" s="156"/>
      <c r="BA95" s="156"/>
      <c r="BB95" s="156"/>
      <c r="BC95" s="156"/>
      <c r="BD95" s="156"/>
      <c r="BE95" s="158">
        <f t="shared" si="0"/>
        <v>0</v>
      </c>
      <c r="BF95" s="158">
        <f t="shared" si="1"/>
        <v>0</v>
      </c>
      <c r="BG95" s="158">
        <f t="shared" si="2"/>
        <v>0</v>
      </c>
      <c r="BH95" s="158">
        <f t="shared" si="3"/>
        <v>0</v>
      </c>
      <c r="BI95" s="158">
        <f t="shared" si="4"/>
        <v>0</v>
      </c>
      <c r="BJ95" s="157" t="s">
        <v>25</v>
      </c>
      <c r="BK95" s="156"/>
      <c r="BL95" s="156"/>
      <c r="BM95" s="156"/>
    </row>
    <row r="96" spans="2:65" s="1" customFormat="1" ht="18" customHeight="1">
      <c r="B96" s="39"/>
      <c r="C96" s="40"/>
      <c r="D96" s="364" t="s">
        <v>164</v>
      </c>
      <c r="E96" s="365"/>
      <c r="F96" s="365"/>
      <c r="G96" s="365"/>
      <c r="H96" s="365"/>
      <c r="I96" s="40"/>
      <c r="J96" s="40"/>
      <c r="K96" s="40"/>
      <c r="L96" s="40"/>
      <c r="M96" s="40"/>
      <c r="N96" s="360">
        <f>ROUND(N89*T96,2)</f>
        <v>0</v>
      </c>
      <c r="O96" s="357"/>
      <c r="P96" s="357"/>
      <c r="Q96" s="357"/>
      <c r="R96" s="41"/>
      <c r="S96" s="153"/>
      <c r="T96" s="154"/>
      <c r="U96" s="155" t="s">
        <v>46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162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25</v>
      </c>
      <c r="BK96" s="156"/>
      <c r="BL96" s="156"/>
      <c r="BM96" s="156"/>
    </row>
    <row r="97" spans="2:65" s="1" customFormat="1" ht="18" customHeight="1">
      <c r="B97" s="39"/>
      <c r="C97" s="40"/>
      <c r="D97" s="364" t="s">
        <v>165</v>
      </c>
      <c r="E97" s="365"/>
      <c r="F97" s="365"/>
      <c r="G97" s="365"/>
      <c r="H97" s="365"/>
      <c r="I97" s="40"/>
      <c r="J97" s="40"/>
      <c r="K97" s="40"/>
      <c r="L97" s="40"/>
      <c r="M97" s="40"/>
      <c r="N97" s="360">
        <f>ROUND(N89*T97,2)</f>
        <v>0</v>
      </c>
      <c r="O97" s="357"/>
      <c r="P97" s="357"/>
      <c r="Q97" s="357"/>
      <c r="R97" s="41"/>
      <c r="S97" s="153"/>
      <c r="T97" s="154"/>
      <c r="U97" s="155" t="s">
        <v>46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162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25</v>
      </c>
      <c r="BK97" s="156"/>
      <c r="BL97" s="156"/>
      <c r="BM97" s="156"/>
    </row>
    <row r="98" spans="2:65" s="1" customFormat="1" ht="18" customHeight="1">
      <c r="B98" s="39"/>
      <c r="C98" s="40"/>
      <c r="D98" s="364" t="s">
        <v>166</v>
      </c>
      <c r="E98" s="365"/>
      <c r="F98" s="365"/>
      <c r="G98" s="365"/>
      <c r="H98" s="365"/>
      <c r="I98" s="40"/>
      <c r="J98" s="40"/>
      <c r="K98" s="40"/>
      <c r="L98" s="40"/>
      <c r="M98" s="40"/>
      <c r="N98" s="360">
        <f>ROUND(N89*T98,2)</f>
        <v>0</v>
      </c>
      <c r="O98" s="357"/>
      <c r="P98" s="357"/>
      <c r="Q98" s="357"/>
      <c r="R98" s="41"/>
      <c r="S98" s="153"/>
      <c r="T98" s="154"/>
      <c r="U98" s="155" t="s">
        <v>46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162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25</v>
      </c>
      <c r="BK98" s="156"/>
      <c r="BL98" s="156"/>
      <c r="BM98" s="156"/>
    </row>
    <row r="99" spans="2:65" s="1" customFormat="1" ht="18" customHeight="1">
      <c r="B99" s="39"/>
      <c r="C99" s="40"/>
      <c r="D99" s="118" t="s">
        <v>167</v>
      </c>
      <c r="E99" s="40"/>
      <c r="F99" s="40"/>
      <c r="G99" s="40"/>
      <c r="H99" s="40"/>
      <c r="I99" s="40"/>
      <c r="J99" s="40"/>
      <c r="K99" s="40"/>
      <c r="L99" s="40"/>
      <c r="M99" s="40"/>
      <c r="N99" s="360">
        <f>ROUND(N89*T99,2)</f>
        <v>0</v>
      </c>
      <c r="O99" s="357"/>
      <c r="P99" s="357"/>
      <c r="Q99" s="357"/>
      <c r="R99" s="41"/>
      <c r="S99" s="153"/>
      <c r="T99" s="159"/>
      <c r="U99" s="160" t="s">
        <v>46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168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25</v>
      </c>
      <c r="BK99" s="156"/>
      <c r="BL99" s="156"/>
      <c r="BM99" s="156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  <c r="T100" s="140"/>
      <c r="U100" s="140"/>
    </row>
    <row r="101" spans="2:65" s="1" customFormat="1" ht="29.25" customHeight="1">
      <c r="B101" s="39"/>
      <c r="C101" s="127" t="s">
        <v>126</v>
      </c>
      <c r="D101" s="128"/>
      <c r="E101" s="128"/>
      <c r="F101" s="128"/>
      <c r="G101" s="128"/>
      <c r="H101" s="128"/>
      <c r="I101" s="128"/>
      <c r="J101" s="128"/>
      <c r="K101" s="128"/>
      <c r="L101" s="361">
        <f>ROUND(SUM(N89+N93),2)</f>
        <v>0</v>
      </c>
      <c r="M101" s="361"/>
      <c r="N101" s="361"/>
      <c r="O101" s="361"/>
      <c r="P101" s="361"/>
      <c r="Q101" s="361"/>
      <c r="R101" s="41"/>
      <c r="T101" s="140"/>
      <c r="U101" s="140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  <c r="T102" s="140"/>
      <c r="U102" s="140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320" t="s">
        <v>169</v>
      </c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19</v>
      </c>
      <c r="D109" s="40"/>
      <c r="E109" s="40"/>
      <c r="F109" s="368" t="str">
        <f>F6</f>
        <v>Členění - OÚ Dětřichov s výměnou výplní otvorů</v>
      </c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40"/>
      <c r="R109" s="41"/>
    </row>
    <row r="110" spans="2:65" ht="30" customHeight="1">
      <c r="B110" s="26"/>
      <c r="C110" s="34" t="s">
        <v>133</v>
      </c>
      <c r="D110" s="30"/>
      <c r="E110" s="30"/>
      <c r="F110" s="368" t="s">
        <v>134</v>
      </c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0"/>
      <c r="R110" s="27"/>
    </row>
    <row r="111" spans="2:65" s="1" customFormat="1" ht="36.950000000000003" customHeight="1">
      <c r="B111" s="39"/>
      <c r="C111" s="73" t="s">
        <v>135</v>
      </c>
      <c r="D111" s="40"/>
      <c r="E111" s="40"/>
      <c r="F111" s="340" t="str">
        <f>F8</f>
        <v>008 - Elektroinstalace</v>
      </c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26</v>
      </c>
      <c r="D113" s="40"/>
      <c r="E113" s="40"/>
      <c r="F113" s="32" t="str">
        <f>F10</f>
        <v>Dětřichov, 464 01  Frýdlant</v>
      </c>
      <c r="G113" s="40"/>
      <c r="H113" s="40"/>
      <c r="I113" s="40"/>
      <c r="J113" s="40"/>
      <c r="K113" s="34" t="s">
        <v>28</v>
      </c>
      <c r="L113" s="40"/>
      <c r="M113" s="372" t="str">
        <f>IF(O10="","",O10)</f>
        <v>31. 1. 2017</v>
      </c>
      <c r="N113" s="372"/>
      <c r="O113" s="372"/>
      <c r="P113" s="372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30</v>
      </c>
      <c r="D115" s="40"/>
      <c r="E115" s="40"/>
      <c r="F115" s="32" t="str">
        <f>E13</f>
        <v>Obec Dětřichov</v>
      </c>
      <c r="G115" s="40"/>
      <c r="H115" s="40"/>
      <c r="I115" s="40"/>
      <c r="J115" s="40"/>
      <c r="K115" s="34" t="s">
        <v>36</v>
      </c>
      <c r="L115" s="40"/>
      <c r="M115" s="324" t="str">
        <f>E19</f>
        <v>Ing. Lubomír Mužák</v>
      </c>
      <c r="N115" s="324"/>
      <c r="O115" s="324"/>
      <c r="P115" s="324"/>
      <c r="Q115" s="324"/>
      <c r="R115" s="41"/>
    </row>
    <row r="116" spans="2:65" s="1" customFormat="1" ht="14.45" customHeight="1">
      <c r="B116" s="39"/>
      <c r="C116" s="34" t="s">
        <v>34</v>
      </c>
      <c r="D116" s="40"/>
      <c r="E116" s="40"/>
      <c r="F116" s="32" t="str">
        <f>IF(E16="","",E16)</f>
        <v>Vyplň údaj</v>
      </c>
      <c r="G116" s="40"/>
      <c r="H116" s="40"/>
      <c r="I116" s="40"/>
      <c r="J116" s="40"/>
      <c r="K116" s="34" t="s">
        <v>39</v>
      </c>
      <c r="L116" s="40"/>
      <c r="M116" s="324" t="str">
        <f>E22</f>
        <v xml:space="preserve"> </v>
      </c>
      <c r="N116" s="324"/>
      <c r="O116" s="324"/>
      <c r="P116" s="324"/>
      <c r="Q116" s="324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61"/>
      <c r="C118" s="162" t="s">
        <v>170</v>
      </c>
      <c r="D118" s="163" t="s">
        <v>171</v>
      </c>
      <c r="E118" s="163" t="s">
        <v>63</v>
      </c>
      <c r="F118" s="385" t="s">
        <v>172</v>
      </c>
      <c r="G118" s="385"/>
      <c r="H118" s="385"/>
      <c r="I118" s="385"/>
      <c r="J118" s="163" t="s">
        <v>142</v>
      </c>
      <c r="K118" s="163" t="s">
        <v>173</v>
      </c>
      <c r="L118" s="386" t="s">
        <v>174</v>
      </c>
      <c r="M118" s="386"/>
      <c r="N118" s="385" t="s">
        <v>145</v>
      </c>
      <c r="O118" s="385"/>
      <c r="P118" s="385"/>
      <c r="Q118" s="387"/>
      <c r="R118" s="164"/>
      <c r="T118" s="84" t="s">
        <v>175</v>
      </c>
      <c r="U118" s="85" t="s">
        <v>45</v>
      </c>
      <c r="V118" s="85" t="s">
        <v>176</v>
      </c>
      <c r="W118" s="85" t="s">
        <v>177</v>
      </c>
      <c r="X118" s="85" t="s">
        <v>178</v>
      </c>
      <c r="Y118" s="85" t="s">
        <v>179</v>
      </c>
      <c r="Z118" s="85" t="s">
        <v>180</v>
      </c>
      <c r="AA118" s="86" t="s">
        <v>181</v>
      </c>
    </row>
    <row r="119" spans="2:65" s="1" customFormat="1" ht="29.25" customHeight="1">
      <c r="B119" s="39"/>
      <c r="C119" s="88" t="s">
        <v>137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94">
        <f>BK119</f>
        <v>0</v>
      </c>
      <c r="O119" s="395"/>
      <c r="P119" s="395"/>
      <c r="Q119" s="395"/>
      <c r="R119" s="41"/>
      <c r="T119" s="87"/>
      <c r="U119" s="55"/>
      <c r="V119" s="55"/>
      <c r="W119" s="165">
        <f>W120+W123</f>
        <v>0</v>
      </c>
      <c r="X119" s="55"/>
      <c r="Y119" s="165">
        <f>Y120+Y123</f>
        <v>0</v>
      </c>
      <c r="Z119" s="55"/>
      <c r="AA119" s="166">
        <f>AA120+AA123</f>
        <v>0</v>
      </c>
      <c r="AT119" s="22" t="s">
        <v>80</v>
      </c>
      <c r="AU119" s="22" t="s">
        <v>147</v>
      </c>
      <c r="BK119" s="167">
        <f>BK120+BK123</f>
        <v>0</v>
      </c>
    </row>
    <row r="120" spans="2:65" s="10" customFormat="1" ht="37.35" customHeight="1">
      <c r="B120" s="168"/>
      <c r="C120" s="169"/>
      <c r="D120" s="170" t="s">
        <v>154</v>
      </c>
      <c r="E120" s="170"/>
      <c r="F120" s="170"/>
      <c r="G120" s="170"/>
      <c r="H120" s="170"/>
      <c r="I120" s="170"/>
      <c r="J120" s="170"/>
      <c r="K120" s="170"/>
      <c r="L120" s="170"/>
      <c r="M120" s="170"/>
      <c r="N120" s="396">
        <f>BK120</f>
        <v>0</v>
      </c>
      <c r="O120" s="382"/>
      <c r="P120" s="382"/>
      <c r="Q120" s="382"/>
      <c r="R120" s="171"/>
      <c r="T120" s="172"/>
      <c r="U120" s="169"/>
      <c r="V120" s="169"/>
      <c r="W120" s="173">
        <f>W121</f>
        <v>0</v>
      </c>
      <c r="X120" s="169"/>
      <c r="Y120" s="173">
        <f>Y121</f>
        <v>0</v>
      </c>
      <c r="Z120" s="169"/>
      <c r="AA120" s="174">
        <f>AA121</f>
        <v>0</v>
      </c>
      <c r="AR120" s="175" t="s">
        <v>92</v>
      </c>
      <c r="AT120" s="176" t="s">
        <v>80</v>
      </c>
      <c r="AU120" s="176" t="s">
        <v>81</v>
      </c>
      <c r="AY120" s="175" t="s">
        <v>182</v>
      </c>
      <c r="BK120" s="177">
        <f>BK121</f>
        <v>0</v>
      </c>
    </row>
    <row r="121" spans="2:65" s="10" customFormat="1" ht="19.899999999999999" customHeight="1">
      <c r="B121" s="168"/>
      <c r="C121" s="169"/>
      <c r="D121" s="178" t="s">
        <v>1143</v>
      </c>
      <c r="E121" s="178"/>
      <c r="F121" s="178"/>
      <c r="G121" s="178"/>
      <c r="H121" s="178"/>
      <c r="I121" s="178"/>
      <c r="J121" s="178"/>
      <c r="K121" s="178"/>
      <c r="L121" s="178"/>
      <c r="M121" s="178"/>
      <c r="N121" s="397">
        <f>BK121</f>
        <v>0</v>
      </c>
      <c r="O121" s="398"/>
      <c r="P121" s="398"/>
      <c r="Q121" s="398"/>
      <c r="R121" s="171"/>
      <c r="T121" s="172"/>
      <c r="U121" s="169"/>
      <c r="V121" s="169"/>
      <c r="W121" s="173">
        <f>W122</f>
        <v>0</v>
      </c>
      <c r="X121" s="169"/>
      <c r="Y121" s="173">
        <f>Y122</f>
        <v>0</v>
      </c>
      <c r="Z121" s="169"/>
      <c r="AA121" s="174">
        <f>AA122</f>
        <v>0</v>
      </c>
      <c r="AR121" s="175" t="s">
        <v>92</v>
      </c>
      <c r="AT121" s="176" t="s">
        <v>80</v>
      </c>
      <c r="AU121" s="176" t="s">
        <v>25</v>
      </c>
      <c r="AY121" s="175" t="s">
        <v>182</v>
      </c>
      <c r="BK121" s="177">
        <f>BK122</f>
        <v>0</v>
      </c>
    </row>
    <row r="122" spans="2:65" s="1" customFormat="1" ht="31.5" customHeight="1">
      <c r="B122" s="39"/>
      <c r="C122" s="179" t="s">
        <v>25</v>
      </c>
      <c r="D122" s="179" t="s">
        <v>183</v>
      </c>
      <c r="E122" s="180" t="s">
        <v>1144</v>
      </c>
      <c r="F122" s="388" t="s">
        <v>1145</v>
      </c>
      <c r="G122" s="388"/>
      <c r="H122" s="388"/>
      <c r="I122" s="388"/>
      <c r="J122" s="181" t="s">
        <v>278</v>
      </c>
      <c r="K122" s="182">
        <v>1</v>
      </c>
      <c r="L122" s="389">
        <v>0</v>
      </c>
      <c r="M122" s="390"/>
      <c r="N122" s="391">
        <f>ROUND(L122*K122,2)</f>
        <v>0</v>
      </c>
      <c r="O122" s="391"/>
      <c r="P122" s="391"/>
      <c r="Q122" s="391"/>
      <c r="R122" s="41"/>
      <c r="T122" s="183" t="s">
        <v>23</v>
      </c>
      <c r="U122" s="48" t="s">
        <v>46</v>
      </c>
      <c r="V122" s="40"/>
      <c r="W122" s="184">
        <f>V122*K122</f>
        <v>0</v>
      </c>
      <c r="X122" s="184">
        <v>0</v>
      </c>
      <c r="Y122" s="184">
        <f>X122*K122</f>
        <v>0</v>
      </c>
      <c r="Z122" s="184">
        <v>0</v>
      </c>
      <c r="AA122" s="185">
        <f>Z122*K122</f>
        <v>0</v>
      </c>
      <c r="AR122" s="22" t="s">
        <v>275</v>
      </c>
      <c r="AT122" s="22" t="s">
        <v>183</v>
      </c>
      <c r="AU122" s="22" t="s">
        <v>92</v>
      </c>
      <c r="AY122" s="22" t="s">
        <v>182</v>
      </c>
      <c r="BE122" s="122">
        <f>IF(U122="základní",N122,0)</f>
        <v>0</v>
      </c>
      <c r="BF122" s="122">
        <f>IF(U122="snížená",N122,0)</f>
        <v>0</v>
      </c>
      <c r="BG122" s="122">
        <f>IF(U122="zákl. přenesená",N122,0)</f>
        <v>0</v>
      </c>
      <c r="BH122" s="122">
        <f>IF(U122="sníž. přenesená",N122,0)</f>
        <v>0</v>
      </c>
      <c r="BI122" s="122">
        <f>IF(U122="nulová",N122,0)</f>
        <v>0</v>
      </c>
      <c r="BJ122" s="22" t="s">
        <v>25</v>
      </c>
      <c r="BK122" s="122">
        <f>ROUND(L122*K122,2)</f>
        <v>0</v>
      </c>
      <c r="BL122" s="22" t="s">
        <v>275</v>
      </c>
      <c r="BM122" s="22" t="s">
        <v>1146</v>
      </c>
    </row>
    <row r="123" spans="2:65" s="1" customFormat="1" ht="49.9" customHeight="1">
      <c r="B123" s="39"/>
      <c r="C123" s="40"/>
      <c r="D123" s="170" t="s">
        <v>367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13">
        <f>BK123</f>
        <v>0</v>
      </c>
      <c r="O123" s="414"/>
      <c r="P123" s="414"/>
      <c r="Q123" s="414"/>
      <c r="R123" s="41"/>
      <c r="T123" s="159"/>
      <c r="U123" s="60"/>
      <c r="V123" s="60"/>
      <c r="W123" s="60"/>
      <c r="X123" s="60"/>
      <c r="Y123" s="60"/>
      <c r="Z123" s="60"/>
      <c r="AA123" s="62"/>
      <c r="AT123" s="22" t="s">
        <v>80</v>
      </c>
      <c r="AU123" s="22" t="s">
        <v>81</v>
      </c>
      <c r="AY123" s="22" t="s">
        <v>368</v>
      </c>
      <c r="BK123" s="122">
        <v>0</v>
      </c>
    </row>
    <row r="124" spans="2:65" s="1" customFormat="1" ht="6.95" customHeight="1"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5"/>
    </row>
  </sheetData>
  <sheetProtection password="CC35" sheet="1" objects="1" scenarios="1" formatCells="0" formatColumns="0" formatRows="0" sort="0" autoFilter="0"/>
  <mergeCells count="74">
    <mergeCell ref="N123:Q123"/>
    <mergeCell ref="H1:K1"/>
    <mergeCell ref="S2:AC2"/>
    <mergeCell ref="F122:I122"/>
    <mergeCell ref="L122:M122"/>
    <mergeCell ref="N122:Q122"/>
    <mergeCell ref="N119:Q119"/>
    <mergeCell ref="N120:Q120"/>
    <mergeCell ref="N121:Q121"/>
    <mergeCell ref="F111:P111"/>
    <mergeCell ref="M113:P113"/>
    <mergeCell ref="M115:Q115"/>
    <mergeCell ref="M116:Q116"/>
    <mergeCell ref="F118:I118"/>
    <mergeCell ref="L118:M118"/>
    <mergeCell ref="N118:Q118"/>
    <mergeCell ref="N99:Q99"/>
    <mergeCell ref="L101:Q101"/>
    <mergeCell ref="C107:Q107"/>
    <mergeCell ref="F109:P109"/>
    <mergeCell ref="F110:P110"/>
    <mergeCell ref="D96:H96"/>
    <mergeCell ref="N96:Q96"/>
    <mergeCell ref="D97:H97"/>
    <mergeCell ref="N97:Q97"/>
    <mergeCell ref="D98:H98"/>
    <mergeCell ref="N98:Q98"/>
    <mergeCell ref="N93:Q93"/>
    <mergeCell ref="D94:H94"/>
    <mergeCell ref="N94:Q94"/>
    <mergeCell ref="D95:H95"/>
    <mergeCell ref="N95:Q95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9"/>
      <c r="B1" s="16"/>
      <c r="C1" s="16"/>
      <c r="D1" s="17" t="s">
        <v>1</v>
      </c>
      <c r="E1" s="16"/>
      <c r="F1" s="18" t="s">
        <v>127</v>
      </c>
      <c r="G1" s="18"/>
      <c r="H1" s="417" t="s">
        <v>128</v>
      </c>
      <c r="I1" s="417"/>
      <c r="J1" s="417"/>
      <c r="K1" s="417"/>
      <c r="L1" s="18" t="s">
        <v>129</v>
      </c>
      <c r="M1" s="16"/>
      <c r="N1" s="16"/>
      <c r="O1" s="17" t="s">
        <v>130</v>
      </c>
      <c r="P1" s="16"/>
      <c r="Q1" s="16"/>
      <c r="R1" s="16"/>
      <c r="S1" s="18" t="s">
        <v>131</v>
      </c>
      <c r="T1" s="18"/>
      <c r="U1" s="129"/>
      <c r="V1" s="12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318" t="s">
        <v>7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S2" s="362" t="s">
        <v>8</v>
      </c>
      <c r="T2" s="363"/>
      <c r="U2" s="363"/>
      <c r="V2" s="363"/>
      <c r="W2" s="363"/>
      <c r="X2" s="363"/>
      <c r="Y2" s="363"/>
      <c r="Z2" s="363"/>
      <c r="AA2" s="363"/>
      <c r="AB2" s="363"/>
      <c r="AC2" s="363"/>
      <c r="AT2" s="22" t="s">
        <v>117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92</v>
      </c>
    </row>
    <row r="4" spans="1:66" ht="36.950000000000003" customHeight="1">
      <c r="B4" s="26"/>
      <c r="C4" s="320" t="s">
        <v>132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27"/>
      <c r="T4" s="28" t="s">
        <v>13</v>
      </c>
      <c r="AT4" s="22" t="s">
        <v>6</v>
      </c>
    </row>
    <row r="5" spans="1:66" ht="6.95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368" t="str">
        <f>'Rekapitulace stavby'!K6</f>
        <v>Členění - OÚ Dětřichov s výměnou výplní otvorů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0"/>
      <c r="R6" s="27"/>
    </row>
    <row r="7" spans="1:66" ht="25.35" customHeight="1">
      <c r="B7" s="26"/>
      <c r="C7" s="30"/>
      <c r="D7" s="34" t="s">
        <v>133</v>
      </c>
      <c r="E7" s="30"/>
      <c r="F7" s="368" t="s">
        <v>1147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0"/>
      <c r="R7" s="27"/>
    </row>
    <row r="8" spans="1:66" s="1" customFormat="1" ht="32.85" customHeight="1">
      <c r="B8" s="39"/>
      <c r="C8" s="40"/>
      <c r="D8" s="33" t="s">
        <v>135</v>
      </c>
      <c r="E8" s="40"/>
      <c r="F8" s="326" t="s">
        <v>1148</v>
      </c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23</v>
      </c>
      <c r="G9" s="40"/>
      <c r="H9" s="40"/>
      <c r="I9" s="40"/>
      <c r="J9" s="40"/>
      <c r="K9" s="40"/>
      <c r="L9" s="40"/>
      <c r="M9" s="34" t="s">
        <v>24</v>
      </c>
      <c r="N9" s="40"/>
      <c r="O9" s="32" t="s">
        <v>23</v>
      </c>
      <c r="P9" s="40"/>
      <c r="Q9" s="40"/>
      <c r="R9" s="41"/>
    </row>
    <row r="10" spans="1:66" s="1" customFormat="1" ht="14.45" customHeight="1">
      <c r="B10" s="39"/>
      <c r="C10" s="40"/>
      <c r="D10" s="34" t="s">
        <v>26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28</v>
      </c>
      <c r="N10" s="40"/>
      <c r="O10" s="371" t="str">
        <f>'Rekapitulace stavby'!AN8</f>
        <v>31. 1. 2017</v>
      </c>
      <c r="P10" s="372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30</v>
      </c>
      <c r="E12" s="40"/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324" t="s">
        <v>23</v>
      </c>
      <c r="P12" s="324"/>
      <c r="Q12" s="40"/>
      <c r="R12" s="41"/>
    </row>
    <row r="13" spans="1:66" s="1" customFormat="1" ht="18" customHeight="1">
      <c r="B13" s="39"/>
      <c r="C13" s="40"/>
      <c r="D13" s="40"/>
      <c r="E13" s="32" t="s">
        <v>32</v>
      </c>
      <c r="F13" s="40"/>
      <c r="G13" s="40"/>
      <c r="H13" s="40"/>
      <c r="I13" s="40"/>
      <c r="J13" s="40"/>
      <c r="K13" s="40"/>
      <c r="L13" s="40"/>
      <c r="M13" s="34" t="s">
        <v>33</v>
      </c>
      <c r="N13" s="40"/>
      <c r="O13" s="324" t="s">
        <v>23</v>
      </c>
      <c r="P13" s="324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34</v>
      </c>
      <c r="E15" s="40"/>
      <c r="F15" s="40"/>
      <c r="G15" s="40"/>
      <c r="H15" s="40"/>
      <c r="I15" s="40"/>
      <c r="J15" s="40"/>
      <c r="K15" s="40"/>
      <c r="L15" s="40"/>
      <c r="M15" s="34" t="s">
        <v>31</v>
      </c>
      <c r="N15" s="40"/>
      <c r="O15" s="373" t="str">
        <f>IF('Rekapitulace stavby'!AN13="","",'Rekapitulace stavby'!AN13)</f>
        <v>Vyplň údaj</v>
      </c>
      <c r="P15" s="324"/>
      <c r="Q15" s="40"/>
      <c r="R15" s="41"/>
    </row>
    <row r="16" spans="1:66" s="1" customFormat="1" ht="18" customHeight="1">
      <c r="B16" s="39"/>
      <c r="C16" s="40"/>
      <c r="D16" s="40"/>
      <c r="E16" s="373" t="str">
        <f>IF('Rekapitulace stavby'!E14="","",'Rekapitulace stavby'!E14)</f>
        <v>Vyplň údaj</v>
      </c>
      <c r="F16" s="374"/>
      <c r="G16" s="374"/>
      <c r="H16" s="374"/>
      <c r="I16" s="374"/>
      <c r="J16" s="374"/>
      <c r="K16" s="374"/>
      <c r="L16" s="374"/>
      <c r="M16" s="34" t="s">
        <v>33</v>
      </c>
      <c r="N16" s="40"/>
      <c r="O16" s="373" t="str">
        <f>IF('Rekapitulace stavby'!AN14="","",'Rekapitulace stavby'!AN14)</f>
        <v>Vyplň údaj</v>
      </c>
      <c r="P16" s="324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36</v>
      </c>
      <c r="E18" s="40"/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324" t="s">
        <v>23</v>
      </c>
      <c r="P18" s="324"/>
      <c r="Q18" s="40"/>
      <c r="R18" s="41"/>
    </row>
    <row r="19" spans="2:18" s="1" customFormat="1" ht="18" customHeight="1">
      <c r="B19" s="39"/>
      <c r="C19" s="40"/>
      <c r="D19" s="40"/>
      <c r="E19" s="32" t="s">
        <v>37</v>
      </c>
      <c r="F19" s="40"/>
      <c r="G19" s="40"/>
      <c r="H19" s="40"/>
      <c r="I19" s="40"/>
      <c r="J19" s="40"/>
      <c r="K19" s="40"/>
      <c r="L19" s="40"/>
      <c r="M19" s="34" t="s">
        <v>33</v>
      </c>
      <c r="N19" s="40"/>
      <c r="O19" s="324" t="s">
        <v>23</v>
      </c>
      <c r="P19" s="324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39</v>
      </c>
      <c r="E21" s="40"/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324" t="str">
        <f>IF('Rekapitulace stavby'!AN19="","",'Rekapitulace stavby'!AN19)</f>
        <v/>
      </c>
      <c r="P21" s="324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33</v>
      </c>
      <c r="N22" s="40"/>
      <c r="O22" s="324" t="str">
        <f>IF('Rekapitulace stavby'!AN20="","",'Rekapitulace stavby'!AN20)</f>
        <v/>
      </c>
      <c r="P22" s="324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41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329" t="s">
        <v>23</v>
      </c>
      <c r="F25" s="329"/>
      <c r="G25" s="329"/>
      <c r="H25" s="329"/>
      <c r="I25" s="329"/>
      <c r="J25" s="329"/>
      <c r="K25" s="329"/>
      <c r="L25" s="329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30" t="s">
        <v>137</v>
      </c>
      <c r="E28" s="40"/>
      <c r="F28" s="40"/>
      <c r="G28" s="40"/>
      <c r="H28" s="40"/>
      <c r="I28" s="40"/>
      <c r="J28" s="40"/>
      <c r="K28" s="40"/>
      <c r="L28" s="40"/>
      <c r="M28" s="330">
        <f>N89</f>
        <v>0</v>
      </c>
      <c r="N28" s="330"/>
      <c r="O28" s="330"/>
      <c r="P28" s="330"/>
      <c r="Q28" s="40"/>
      <c r="R28" s="41"/>
    </row>
    <row r="29" spans="2:18" s="1" customFormat="1" ht="14.45" customHeight="1">
      <c r="B29" s="39"/>
      <c r="C29" s="40"/>
      <c r="D29" s="38" t="s">
        <v>121</v>
      </c>
      <c r="E29" s="40"/>
      <c r="F29" s="40"/>
      <c r="G29" s="40"/>
      <c r="H29" s="40"/>
      <c r="I29" s="40"/>
      <c r="J29" s="40"/>
      <c r="K29" s="40"/>
      <c r="L29" s="40"/>
      <c r="M29" s="330">
        <f>N96</f>
        <v>0</v>
      </c>
      <c r="N29" s="330"/>
      <c r="O29" s="330"/>
      <c r="P29" s="330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1" t="s">
        <v>44</v>
      </c>
      <c r="E31" s="40"/>
      <c r="F31" s="40"/>
      <c r="G31" s="40"/>
      <c r="H31" s="40"/>
      <c r="I31" s="40"/>
      <c r="J31" s="40"/>
      <c r="K31" s="40"/>
      <c r="L31" s="40"/>
      <c r="M31" s="375">
        <f>ROUND(M28+M29,2)</f>
        <v>0</v>
      </c>
      <c r="N31" s="370"/>
      <c r="O31" s="370"/>
      <c r="P31" s="370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45</v>
      </c>
      <c r="E33" s="46" t="s">
        <v>46</v>
      </c>
      <c r="F33" s="47">
        <v>0.21</v>
      </c>
      <c r="G33" s="132" t="s">
        <v>47</v>
      </c>
      <c r="H33" s="376">
        <f>(SUM(BE96:BE103)+SUM(BE122:BE140))</f>
        <v>0</v>
      </c>
      <c r="I33" s="370"/>
      <c r="J33" s="370"/>
      <c r="K33" s="40"/>
      <c r="L33" s="40"/>
      <c r="M33" s="376">
        <f>ROUND((SUM(BE96:BE103)+SUM(BE122:BE140)), 2)*F33</f>
        <v>0</v>
      </c>
      <c r="N33" s="370"/>
      <c r="O33" s="370"/>
      <c r="P33" s="370"/>
      <c r="Q33" s="40"/>
      <c r="R33" s="41"/>
    </row>
    <row r="34" spans="2:18" s="1" customFormat="1" ht="14.45" customHeight="1">
      <c r="B34" s="39"/>
      <c r="C34" s="40"/>
      <c r="D34" s="40"/>
      <c r="E34" s="46" t="s">
        <v>48</v>
      </c>
      <c r="F34" s="47">
        <v>0.15</v>
      </c>
      <c r="G34" s="132" t="s">
        <v>47</v>
      </c>
      <c r="H34" s="376">
        <f>(SUM(BF96:BF103)+SUM(BF122:BF140))</f>
        <v>0</v>
      </c>
      <c r="I34" s="370"/>
      <c r="J34" s="370"/>
      <c r="K34" s="40"/>
      <c r="L34" s="40"/>
      <c r="M34" s="376">
        <f>ROUND((SUM(BF96:BF103)+SUM(BF122:BF140)), 2)*F34</f>
        <v>0</v>
      </c>
      <c r="N34" s="370"/>
      <c r="O34" s="370"/>
      <c r="P34" s="370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49</v>
      </c>
      <c r="F35" s="47">
        <v>0.21</v>
      </c>
      <c r="G35" s="132" t="s">
        <v>47</v>
      </c>
      <c r="H35" s="376">
        <f>(SUM(BG96:BG103)+SUM(BG122:BG140))</f>
        <v>0</v>
      </c>
      <c r="I35" s="370"/>
      <c r="J35" s="370"/>
      <c r="K35" s="40"/>
      <c r="L35" s="40"/>
      <c r="M35" s="376">
        <v>0</v>
      </c>
      <c r="N35" s="370"/>
      <c r="O35" s="370"/>
      <c r="P35" s="370"/>
      <c r="Q35" s="40"/>
      <c r="R35" s="41"/>
    </row>
    <row r="36" spans="2:18" s="1" customFormat="1" ht="14.45" hidden="1" customHeight="1">
      <c r="B36" s="39"/>
      <c r="C36" s="40"/>
      <c r="D36" s="40"/>
      <c r="E36" s="46" t="s">
        <v>50</v>
      </c>
      <c r="F36" s="47">
        <v>0.15</v>
      </c>
      <c r="G36" s="132" t="s">
        <v>47</v>
      </c>
      <c r="H36" s="376">
        <f>(SUM(BH96:BH103)+SUM(BH122:BH140))</f>
        <v>0</v>
      </c>
      <c r="I36" s="370"/>
      <c r="J36" s="370"/>
      <c r="K36" s="40"/>
      <c r="L36" s="40"/>
      <c r="M36" s="376">
        <v>0</v>
      </c>
      <c r="N36" s="370"/>
      <c r="O36" s="370"/>
      <c r="P36" s="370"/>
      <c r="Q36" s="40"/>
      <c r="R36" s="41"/>
    </row>
    <row r="37" spans="2:18" s="1" customFormat="1" ht="14.45" hidden="1" customHeight="1">
      <c r="B37" s="39"/>
      <c r="C37" s="40"/>
      <c r="D37" s="40"/>
      <c r="E37" s="46" t="s">
        <v>51</v>
      </c>
      <c r="F37" s="47">
        <v>0</v>
      </c>
      <c r="G37" s="132" t="s">
        <v>47</v>
      </c>
      <c r="H37" s="376">
        <f>(SUM(BI96:BI103)+SUM(BI122:BI140))</f>
        <v>0</v>
      </c>
      <c r="I37" s="370"/>
      <c r="J37" s="370"/>
      <c r="K37" s="40"/>
      <c r="L37" s="40"/>
      <c r="M37" s="376">
        <v>0</v>
      </c>
      <c r="N37" s="370"/>
      <c r="O37" s="370"/>
      <c r="P37" s="370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8"/>
      <c r="D39" s="133" t="s">
        <v>52</v>
      </c>
      <c r="E39" s="83"/>
      <c r="F39" s="83"/>
      <c r="G39" s="134" t="s">
        <v>53</v>
      </c>
      <c r="H39" s="135" t="s">
        <v>54</v>
      </c>
      <c r="I39" s="83"/>
      <c r="J39" s="83"/>
      <c r="K39" s="83"/>
      <c r="L39" s="377">
        <f>SUM(M31:M37)</f>
        <v>0</v>
      </c>
      <c r="M39" s="377"/>
      <c r="N39" s="377"/>
      <c r="O39" s="377"/>
      <c r="P39" s="378"/>
      <c r="Q39" s="128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 ht="15">
      <c r="B50" s="39"/>
      <c r="C50" s="40"/>
      <c r="D50" s="54" t="s">
        <v>55</v>
      </c>
      <c r="E50" s="55"/>
      <c r="F50" s="55"/>
      <c r="G50" s="55"/>
      <c r="H50" s="56"/>
      <c r="I50" s="40"/>
      <c r="J50" s="54" t="s">
        <v>56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 ht="15">
      <c r="B59" s="39"/>
      <c r="C59" s="40"/>
      <c r="D59" s="59" t="s">
        <v>57</v>
      </c>
      <c r="E59" s="60"/>
      <c r="F59" s="60"/>
      <c r="G59" s="61" t="s">
        <v>58</v>
      </c>
      <c r="H59" s="62"/>
      <c r="I59" s="40"/>
      <c r="J59" s="59" t="s">
        <v>57</v>
      </c>
      <c r="K59" s="60"/>
      <c r="L59" s="60"/>
      <c r="M59" s="60"/>
      <c r="N59" s="61" t="s">
        <v>58</v>
      </c>
      <c r="O59" s="60"/>
      <c r="P59" s="62"/>
      <c r="Q59" s="40"/>
      <c r="R59" s="41"/>
    </row>
    <row r="60" spans="2:18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 ht="15">
      <c r="B61" s="39"/>
      <c r="C61" s="40"/>
      <c r="D61" s="54" t="s">
        <v>59</v>
      </c>
      <c r="E61" s="55"/>
      <c r="F61" s="55"/>
      <c r="G61" s="55"/>
      <c r="H61" s="56"/>
      <c r="I61" s="40"/>
      <c r="J61" s="54" t="s">
        <v>60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 ht="15">
      <c r="B70" s="39"/>
      <c r="C70" s="40"/>
      <c r="D70" s="59" t="s">
        <v>57</v>
      </c>
      <c r="E70" s="60"/>
      <c r="F70" s="60"/>
      <c r="G70" s="61" t="s">
        <v>58</v>
      </c>
      <c r="H70" s="62"/>
      <c r="I70" s="40"/>
      <c r="J70" s="59" t="s">
        <v>57</v>
      </c>
      <c r="K70" s="60"/>
      <c r="L70" s="60"/>
      <c r="M70" s="60"/>
      <c r="N70" s="61" t="s">
        <v>58</v>
      </c>
      <c r="O70" s="60"/>
      <c r="P70" s="62"/>
      <c r="Q70" s="40"/>
      <c r="R70" s="41"/>
    </row>
    <row r="71" spans="2:21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5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50000000000003" customHeight="1">
      <c r="B76" s="39"/>
      <c r="C76" s="320" t="s">
        <v>143</v>
      </c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41"/>
      <c r="T76" s="140"/>
      <c r="U76" s="140"/>
    </row>
    <row r="77" spans="2:21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368" t="str">
        <f>F6</f>
        <v>Členění - OÚ Dětřichov s výměnou výplní otvorů</v>
      </c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40"/>
      <c r="R78" s="41"/>
      <c r="T78" s="140"/>
      <c r="U78" s="140"/>
    </row>
    <row r="79" spans="2:21" ht="30" customHeight="1">
      <c r="B79" s="26"/>
      <c r="C79" s="34" t="s">
        <v>133</v>
      </c>
      <c r="D79" s="30"/>
      <c r="E79" s="30"/>
      <c r="F79" s="368" t="s">
        <v>1147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0"/>
      <c r="R79" s="27"/>
      <c r="T79" s="141"/>
      <c r="U79" s="141"/>
    </row>
    <row r="80" spans="2:21" s="1" customFormat="1" ht="36.950000000000003" customHeight="1">
      <c r="B80" s="39"/>
      <c r="C80" s="73" t="s">
        <v>135</v>
      </c>
      <c r="D80" s="40"/>
      <c r="E80" s="40"/>
      <c r="F80" s="340" t="str">
        <f>F8</f>
        <v>002a - Demontáž a likvidace azbestových prvků</v>
      </c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40"/>
      <c r="R80" s="41"/>
      <c r="T80" s="140"/>
      <c r="U80" s="140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26</v>
      </c>
      <c r="D82" s="40"/>
      <c r="E82" s="40"/>
      <c r="F82" s="32" t="str">
        <f>F10</f>
        <v>Dětřichov, 464 01  Frýdlant</v>
      </c>
      <c r="G82" s="40"/>
      <c r="H82" s="40"/>
      <c r="I82" s="40"/>
      <c r="J82" s="40"/>
      <c r="K82" s="34" t="s">
        <v>28</v>
      </c>
      <c r="L82" s="40"/>
      <c r="M82" s="372" t="str">
        <f>IF(O10="","",O10)</f>
        <v>31. 1. 2017</v>
      </c>
      <c r="N82" s="372"/>
      <c r="O82" s="372"/>
      <c r="P82" s="372"/>
      <c r="Q82" s="40"/>
      <c r="R82" s="41"/>
      <c r="T82" s="140"/>
      <c r="U82" s="140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5">
      <c r="B84" s="39"/>
      <c r="C84" s="34" t="s">
        <v>30</v>
      </c>
      <c r="D84" s="40"/>
      <c r="E84" s="40"/>
      <c r="F84" s="32" t="str">
        <f>E13</f>
        <v>Obec Dětřichov</v>
      </c>
      <c r="G84" s="40"/>
      <c r="H84" s="40"/>
      <c r="I84" s="40"/>
      <c r="J84" s="40"/>
      <c r="K84" s="34" t="s">
        <v>36</v>
      </c>
      <c r="L84" s="40"/>
      <c r="M84" s="324" t="str">
        <f>E19</f>
        <v>Ing. Lubomír Mužák</v>
      </c>
      <c r="N84" s="324"/>
      <c r="O84" s="324"/>
      <c r="P84" s="324"/>
      <c r="Q84" s="324"/>
      <c r="R84" s="41"/>
      <c r="T84" s="140"/>
      <c r="U84" s="140"/>
    </row>
    <row r="85" spans="2:47" s="1" customFormat="1" ht="14.45" customHeight="1">
      <c r="B85" s="39"/>
      <c r="C85" s="34" t="s">
        <v>34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39</v>
      </c>
      <c r="L85" s="40"/>
      <c r="M85" s="324" t="str">
        <f>E22</f>
        <v xml:space="preserve"> </v>
      </c>
      <c r="N85" s="324"/>
      <c r="O85" s="324"/>
      <c r="P85" s="324"/>
      <c r="Q85" s="324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379" t="s">
        <v>144</v>
      </c>
      <c r="D87" s="380"/>
      <c r="E87" s="380"/>
      <c r="F87" s="380"/>
      <c r="G87" s="380"/>
      <c r="H87" s="128"/>
      <c r="I87" s="128"/>
      <c r="J87" s="128"/>
      <c r="K87" s="128"/>
      <c r="L87" s="128"/>
      <c r="M87" s="128"/>
      <c r="N87" s="379" t="s">
        <v>145</v>
      </c>
      <c r="O87" s="380"/>
      <c r="P87" s="380"/>
      <c r="Q87" s="380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146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67">
        <f>N122</f>
        <v>0</v>
      </c>
      <c r="O89" s="381"/>
      <c r="P89" s="381"/>
      <c r="Q89" s="381"/>
      <c r="R89" s="41"/>
      <c r="T89" s="140"/>
      <c r="U89" s="140"/>
      <c r="AU89" s="22" t="s">
        <v>147</v>
      </c>
    </row>
    <row r="90" spans="2:47" s="7" customFormat="1" ht="24.95" customHeight="1">
      <c r="B90" s="143"/>
      <c r="C90" s="144"/>
      <c r="D90" s="145" t="s">
        <v>148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382">
        <f>N123</f>
        <v>0</v>
      </c>
      <c r="O90" s="383"/>
      <c r="P90" s="383"/>
      <c r="Q90" s="383"/>
      <c r="R90" s="146"/>
      <c r="T90" s="147"/>
      <c r="U90" s="147"/>
    </row>
    <row r="91" spans="2:47" s="8" customFormat="1" ht="19.899999999999999" customHeight="1">
      <c r="B91" s="148"/>
      <c r="C91" s="107"/>
      <c r="D91" s="118" t="s">
        <v>151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357">
        <f>N124</f>
        <v>0</v>
      </c>
      <c r="O91" s="358"/>
      <c r="P91" s="358"/>
      <c r="Q91" s="358"/>
      <c r="R91" s="149"/>
      <c r="T91" s="150"/>
      <c r="U91" s="150"/>
    </row>
    <row r="92" spans="2:47" s="8" customFormat="1" ht="19.899999999999999" customHeight="1">
      <c r="B92" s="148"/>
      <c r="C92" s="107"/>
      <c r="D92" s="118" t="s">
        <v>152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357">
        <f>N126</f>
        <v>0</v>
      </c>
      <c r="O92" s="358"/>
      <c r="P92" s="358"/>
      <c r="Q92" s="358"/>
      <c r="R92" s="149"/>
      <c r="T92" s="150"/>
      <c r="U92" s="150"/>
    </row>
    <row r="93" spans="2:47" s="7" customFormat="1" ht="24.95" customHeight="1">
      <c r="B93" s="143"/>
      <c r="C93" s="144"/>
      <c r="D93" s="145" t="s">
        <v>154</v>
      </c>
      <c r="E93" s="144"/>
      <c r="F93" s="144"/>
      <c r="G93" s="144"/>
      <c r="H93" s="144"/>
      <c r="I93" s="144"/>
      <c r="J93" s="144"/>
      <c r="K93" s="144"/>
      <c r="L93" s="144"/>
      <c r="M93" s="144"/>
      <c r="N93" s="382">
        <f>N131</f>
        <v>0</v>
      </c>
      <c r="O93" s="383"/>
      <c r="P93" s="383"/>
      <c r="Q93" s="383"/>
      <c r="R93" s="146"/>
      <c r="T93" s="147"/>
      <c r="U93" s="147"/>
    </row>
    <row r="94" spans="2:47" s="8" customFormat="1" ht="19.899999999999999" customHeight="1">
      <c r="B94" s="148"/>
      <c r="C94" s="107"/>
      <c r="D94" s="118" t="s">
        <v>156</v>
      </c>
      <c r="E94" s="107"/>
      <c r="F94" s="107"/>
      <c r="G94" s="107"/>
      <c r="H94" s="107"/>
      <c r="I94" s="107"/>
      <c r="J94" s="107"/>
      <c r="K94" s="107"/>
      <c r="L94" s="107"/>
      <c r="M94" s="107"/>
      <c r="N94" s="357">
        <f>N132</f>
        <v>0</v>
      </c>
      <c r="O94" s="358"/>
      <c r="P94" s="358"/>
      <c r="Q94" s="358"/>
      <c r="R94" s="149"/>
      <c r="T94" s="150"/>
      <c r="U94" s="150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  <c r="T95" s="140"/>
      <c r="U95" s="140"/>
    </row>
    <row r="96" spans="2:47" s="1" customFormat="1" ht="29.25" customHeight="1">
      <c r="B96" s="39"/>
      <c r="C96" s="142" t="s">
        <v>160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381">
        <f>ROUND(N97+N98+N99+N100+N101+N102,2)</f>
        <v>0</v>
      </c>
      <c r="O96" s="384"/>
      <c r="P96" s="384"/>
      <c r="Q96" s="384"/>
      <c r="R96" s="41"/>
      <c r="T96" s="151"/>
      <c r="U96" s="152" t="s">
        <v>45</v>
      </c>
    </row>
    <row r="97" spans="2:65" s="1" customFormat="1" ht="18" customHeight="1">
      <c r="B97" s="39"/>
      <c r="C97" s="40"/>
      <c r="D97" s="364" t="s">
        <v>161</v>
      </c>
      <c r="E97" s="365"/>
      <c r="F97" s="365"/>
      <c r="G97" s="365"/>
      <c r="H97" s="365"/>
      <c r="I97" s="40"/>
      <c r="J97" s="40"/>
      <c r="K97" s="40"/>
      <c r="L97" s="40"/>
      <c r="M97" s="40"/>
      <c r="N97" s="360">
        <f>ROUND(N89*T97,2)</f>
        <v>0</v>
      </c>
      <c r="O97" s="357"/>
      <c r="P97" s="357"/>
      <c r="Q97" s="357"/>
      <c r="R97" s="41"/>
      <c r="S97" s="153"/>
      <c r="T97" s="154"/>
      <c r="U97" s="155" t="s">
        <v>46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162</v>
      </c>
      <c r="AZ97" s="156"/>
      <c r="BA97" s="156"/>
      <c r="BB97" s="156"/>
      <c r="BC97" s="156"/>
      <c r="BD97" s="156"/>
      <c r="BE97" s="158">
        <f t="shared" ref="BE97:BE102" si="0">IF(U97="základní",N97,0)</f>
        <v>0</v>
      </c>
      <c r="BF97" s="158">
        <f t="shared" ref="BF97:BF102" si="1">IF(U97="snížená",N97,0)</f>
        <v>0</v>
      </c>
      <c r="BG97" s="158">
        <f t="shared" ref="BG97:BG102" si="2">IF(U97="zákl. přenesená",N97,0)</f>
        <v>0</v>
      </c>
      <c r="BH97" s="158">
        <f t="shared" ref="BH97:BH102" si="3">IF(U97="sníž. přenesená",N97,0)</f>
        <v>0</v>
      </c>
      <c r="BI97" s="158">
        <f t="shared" ref="BI97:BI102" si="4">IF(U97="nulová",N97,0)</f>
        <v>0</v>
      </c>
      <c r="BJ97" s="157" t="s">
        <v>25</v>
      </c>
      <c r="BK97" s="156"/>
      <c r="BL97" s="156"/>
      <c r="BM97" s="156"/>
    </row>
    <row r="98" spans="2:65" s="1" customFormat="1" ht="18" customHeight="1">
      <c r="B98" s="39"/>
      <c r="C98" s="40"/>
      <c r="D98" s="364" t="s">
        <v>163</v>
      </c>
      <c r="E98" s="365"/>
      <c r="F98" s="365"/>
      <c r="G98" s="365"/>
      <c r="H98" s="365"/>
      <c r="I98" s="40"/>
      <c r="J98" s="40"/>
      <c r="K98" s="40"/>
      <c r="L98" s="40"/>
      <c r="M98" s="40"/>
      <c r="N98" s="360">
        <f>ROUND(N89*T98,2)</f>
        <v>0</v>
      </c>
      <c r="O98" s="357"/>
      <c r="P98" s="357"/>
      <c r="Q98" s="357"/>
      <c r="R98" s="41"/>
      <c r="S98" s="153"/>
      <c r="T98" s="154"/>
      <c r="U98" s="155" t="s">
        <v>46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162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25</v>
      </c>
      <c r="BK98" s="156"/>
      <c r="BL98" s="156"/>
      <c r="BM98" s="156"/>
    </row>
    <row r="99" spans="2:65" s="1" customFormat="1" ht="18" customHeight="1">
      <c r="B99" s="39"/>
      <c r="C99" s="40"/>
      <c r="D99" s="364" t="s">
        <v>164</v>
      </c>
      <c r="E99" s="365"/>
      <c r="F99" s="365"/>
      <c r="G99" s="365"/>
      <c r="H99" s="365"/>
      <c r="I99" s="40"/>
      <c r="J99" s="40"/>
      <c r="K99" s="40"/>
      <c r="L99" s="40"/>
      <c r="M99" s="40"/>
      <c r="N99" s="360">
        <f>ROUND(N89*T99,2)</f>
        <v>0</v>
      </c>
      <c r="O99" s="357"/>
      <c r="P99" s="357"/>
      <c r="Q99" s="357"/>
      <c r="R99" s="41"/>
      <c r="S99" s="153"/>
      <c r="T99" s="154"/>
      <c r="U99" s="155" t="s">
        <v>46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162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25</v>
      </c>
      <c r="BK99" s="156"/>
      <c r="BL99" s="156"/>
      <c r="BM99" s="156"/>
    </row>
    <row r="100" spans="2:65" s="1" customFormat="1" ht="18" customHeight="1">
      <c r="B100" s="39"/>
      <c r="C100" s="40"/>
      <c r="D100" s="364" t="s">
        <v>165</v>
      </c>
      <c r="E100" s="365"/>
      <c r="F100" s="365"/>
      <c r="G100" s="365"/>
      <c r="H100" s="365"/>
      <c r="I100" s="40"/>
      <c r="J100" s="40"/>
      <c r="K100" s="40"/>
      <c r="L100" s="40"/>
      <c r="M100" s="40"/>
      <c r="N100" s="360">
        <f>ROUND(N89*T100,2)</f>
        <v>0</v>
      </c>
      <c r="O100" s="357"/>
      <c r="P100" s="357"/>
      <c r="Q100" s="357"/>
      <c r="R100" s="41"/>
      <c r="S100" s="153"/>
      <c r="T100" s="154"/>
      <c r="U100" s="155" t="s">
        <v>46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162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25</v>
      </c>
      <c r="BK100" s="156"/>
      <c r="BL100" s="156"/>
      <c r="BM100" s="156"/>
    </row>
    <row r="101" spans="2:65" s="1" customFormat="1" ht="18" customHeight="1">
      <c r="B101" s="39"/>
      <c r="C101" s="40"/>
      <c r="D101" s="364" t="s">
        <v>166</v>
      </c>
      <c r="E101" s="365"/>
      <c r="F101" s="365"/>
      <c r="G101" s="365"/>
      <c r="H101" s="365"/>
      <c r="I101" s="40"/>
      <c r="J101" s="40"/>
      <c r="K101" s="40"/>
      <c r="L101" s="40"/>
      <c r="M101" s="40"/>
      <c r="N101" s="360">
        <f>ROUND(N89*T101,2)</f>
        <v>0</v>
      </c>
      <c r="O101" s="357"/>
      <c r="P101" s="357"/>
      <c r="Q101" s="357"/>
      <c r="R101" s="41"/>
      <c r="S101" s="153"/>
      <c r="T101" s="154"/>
      <c r="U101" s="155" t="s">
        <v>46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162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25</v>
      </c>
      <c r="BK101" s="156"/>
      <c r="BL101" s="156"/>
      <c r="BM101" s="156"/>
    </row>
    <row r="102" spans="2:65" s="1" customFormat="1" ht="18" customHeight="1">
      <c r="B102" s="39"/>
      <c r="C102" s="40"/>
      <c r="D102" s="118" t="s">
        <v>167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360">
        <f>ROUND(N89*T102,2)</f>
        <v>0</v>
      </c>
      <c r="O102" s="357"/>
      <c r="P102" s="357"/>
      <c r="Q102" s="357"/>
      <c r="R102" s="41"/>
      <c r="S102" s="153"/>
      <c r="T102" s="159"/>
      <c r="U102" s="160" t="s">
        <v>46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168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25</v>
      </c>
      <c r="BK102" s="156"/>
      <c r="BL102" s="156"/>
      <c r="BM102" s="156"/>
    </row>
    <row r="103" spans="2:65" s="1" customForma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  <c r="T103" s="140"/>
      <c r="U103" s="140"/>
    </row>
    <row r="104" spans="2:65" s="1" customFormat="1" ht="29.25" customHeight="1">
      <c r="B104" s="39"/>
      <c r="C104" s="127" t="s">
        <v>126</v>
      </c>
      <c r="D104" s="128"/>
      <c r="E104" s="128"/>
      <c r="F104" s="128"/>
      <c r="G104" s="128"/>
      <c r="H104" s="128"/>
      <c r="I104" s="128"/>
      <c r="J104" s="128"/>
      <c r="K104" s="128"/>
      <c r="L104" s="361">
        <f>ROUND(SUM(N89+N96),2)</f>
        <v>0</v>
      </c>
      <c r="M104" s="361"/>
      <c r="N104" s="361"/>
      <c r="O104" s="361"/>
      <c r="P104" s="361"/>
      <c r="Q104" s="361"/>
      <c r="R104" s="41"/>
      <c r="T104" s="140"/>
      <c r="U104" s="140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  <c r="T105" s="140"/>
      <c r="U105" s="140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320" t="s">
        <v>169</v>
      </c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19</v>
      </c>
      <c r="D112" s="40"/>
      <c r="E112" s="40"/>
      <c r="F112" s="368" t="str">
        <f>F6</f>
        <v>Členění - OÚ Dětřichov s výměnou výplní otvorů</v>
      </c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40"/>
      <c r="R112" s="41"/>
    </row>
    <row r="113" spans="2:65" ht="30" customHeight="1">
      <c r="B113" s="26"/>
      <c r="C113" s="34" t="s">
        <v>133</v>
      </c>
      <c r="D113" s="30"/>
      <c r="E113" s="30"/>
      <c r="F113" s="368" t="s">
        <v>1147</v>
      </c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0"/>
      <c r="R113" s="27"/>
    </row>
    <row r="114" spans="2:65" s="1" customFormat="1" ht="36.950000000000003" customHeight="1">
      <c r="B114" s="39"/>
      <c r="C114" s="73" t="s">
        <v>135</v>
      </c>
      <c r="D114" s="40"/>
      <c r="E114" s="40"/>
      <c r="F114" s="340" t="str">
        <f>F8</f>
        <v>002a - Demontáž a likvidace azbestových prvků</v>
      </c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26</v>
      </c>
      <c r="D116" s="40"/>
      <c r="E116" s="40"/>
      <c r="F116" s="32" t="str">
        <f>F10</f>
        <v>Dětřichov, 464 01  Frýdlant</v>
      </c>
      <c r="G116" s="40"/>
      <c r="H116" s="40"/>
      <c r="I116" s="40"/>
      <c r="J116" s="40"/>
      <c r="K116" s="34" t="s">
        <v>28</v>
      </c>
      <c r="L116" s="40"/>
      <c r="M116" s="372" t="str">
        <f>IF(O10="","",O10)</f>
        <v>31. 1. 2017</v>
      </c>
      <c r="N116" s="372"/>
      <c r="O116" s="372"/>
      <c r="P116" s="372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5">
      <c r="B118" s="39"/>
      <c r="C118" s="34" t="s">
        <v>30</v>
      </c>
      <c r="D118" s="40"/>
      <c r="E118" s="40"/>
      <c r="F118" s="32" t="str">
        <f>E13</f>
        <v>Obec Dětřichov</v>
      </c>
      <c r="G118" s="40"/>
      <c r="H118" s="40"/>
      <c r="I118" s="40"/>
      <c r="J118" s="40"/>
      <c r="K118" s="34" t="s">
        <v>36</v>
      </c>
      <c r="L118" s="40"/>
      <c r="M118" s="324" t="str">
        <f>E19</f>
        <v>Ing. Lubomír Mužák</v>
      </c>
      <c r="N118" s="324"/>
      <c r="O118" s="324"/>
      <c r="P118" s="324"/>
      <c r="Q118" s="324"/>
      <c r="R118" s="41"/>
    </row>
    <row r="119" spans="2:65" s="1" customFormat="1" ht="14.45" customHeight="1">
      <c r="B119" s="39"/>
      <c r="C119" s="34" t="s">
        <v>34</v>
      </c>
      <c r="D119" s="40"/>
      <c r="E119" s="40"/>
      <c r="F119" s="32" t="str">
        <f>IF(E16="","",E16)</f>
        <v>Vyplň údaj</v>
      </c>
      <c r="G119" s="40"/>
      <c r="H119" s="40"/>
      <c r="I119" s="40"/>
      <c r="J119" s="40"/>
      <c r="K119" s="34" t="s">
        <v>39</v>
      </c>
      <c r="L119" s="40"/>
      <c r="M119" s="324" t="str">
        <f>E22</f>
        <v xml:space="preserve"> </v>
      </c>
      <c r="N119" s="324"/>
      <c r="O119" s="324"/>
      <c r="P119" s="324"/>
      <c r="Q119" s="324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61"/>
      <c r="C121" s="162" t="s">
        <v>170</v>
      </c>
      <c r="D121" s="163" t="s">
        <v>171</v>
      </c>
      <c r="E121" s="163" t="s">
        <v>63</v>
      </c>
      <c r="F121" s="385" t="s">
        <v>172</v>
      </c>
      <c r="G121" s="385"/>
      <c r="H121" s="385"/>
      <c r="I121" s="385"/>
      <c r="J121" s="163" t="s">
        <v>142</v>
      </c>
      <c r="K121" s="163" t="s">
        <v>173</v>
      </c>
      <c r="L121" s="386" t="s">
        <v>174</v>
      </c>
      <c r="M121" s="386"/>
      <c r="N121" s="385" t="s">
        <v>145</v>
      </c>
      <c r="O121" s="385"/>
      <c r="P121" s="385"/>
      <c r="Q121" s="387"/>
      <c r="R121" s="164"/>
      <c r="T121" s="84" t="s">
        <v>175</v>
      </c>
      <c r="U121" s="85" t="s">
        <v>45</v>
      </c>
      <c r="V121" s="85" t="s">
        <v>176</v>
      </c>
      <c r="W121" s="85" t="s">
        <v>177</v>
      </c>
      <c r="X121" s="85" t="s">
        <v>178</v>
      </c>
      <c r="Y121" s="85" t="s">
        <v>179</v>
      </c>
      <c r="Z121" s="85" t="s">
        <v>180</v>
      </c>
      <c r="AA121" s="86" t="s">
        <v>181</v>
      </c>
    </row>
    <row r="122" spans="2:65" s="1" customFormat="1" ht="29.25" customHeight="1">
      <c r="B122" s="39"/>
      <c r="C122" s="88" t="s">
        <v>137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94">
        <f>BK122</f>
        <v>0</v>
      </c>
      <c r="O122" s="395"/>
      <c r="P122" s="395"/>
      <c r="Q122" s="395"/>
      <c r="R122" s="41"/>
      <c r="T122" s="87"/>
      <c r="U122" s="55"/>
      <c r="V122" s="55"/>
      <c r="W122" s="165">
        <f>W123+W131+W141</f>
        <v>0</v>
      </c>
      <c r="X122" s="55"/>
      <c r="Y122" s="165">
        <f>Y123+Y131+Y141</f>
        <v>0</v>
      </c>
      <c r="Z122" s="55"/>
      <c r="AA122" s="166">
        <f>AA123+AA131+AA141</f>
        <v>2.2411779999999997</v>
      </c>
      <c r="AT122" s="22" t="s">
        <v>80</v>
      </c>
      <c r="AU122" s="22" t="s">
        <v>147</v>
      </c>
      <c r="BK122" s="167">
        <f>BK123+BK131+BK141</f>
        <v>0</v>
      </c>
    </row>
    <row r="123" spans="2:65" s="10" customFormat="1" ht="37.35" customHeight="1">
      <c r="B123" s="168"/>
      <c r="C123" s="169"/>
      <c r="D123" s="170" t="s">
        <v>148</v>
      </c>
      <c r="E123" s="170"/>
      <c r="F123" s="170"/>
      <c r="G123" s="170"/>
      <c r="H123" s="170"/>
      <c r="I123" s="170"/>
      <c r="J123" s="170"/>
      <c r="K123" s="170"/>
      <c r="L123" s="170"/>
      <c r="M123" s="170"/>
      <c r="N123" s="396">
        <f>BK123</f>
        <v>0</v>
      </c>
      <c r="O123" s="382"/>
      <c r="P123" s="382"/>
      <c r="Q123" s="382"/>
      <c r="R123" s="171"/>
      <c r="T123" s="172"/>
      <c r="U123" s="169"/>
      <c r="V123" s="169"/>
      <c r="W123" s="173">
        <f>W124+W126</f>
        <v>0</v>
      </c>
      <c r="X123" s="169"/>
      <c r="Y123" s="173">
        <f>Y124+Y126</f>
        <v>0</v>
      </c>
      <c r="Z123" s="169"/>
      <c r="AA123" s="174">
        <f>AA124+AA126</f>
        <v>0</v>
      </c>
      <c r="AR123" s="175" t="s">
        <v>25</v>
      </c>
      <c r="AT123" s="176" t="s">
        <v>80</v>
      </c>
      <c r="AU123" s="176" t="s">
        <v>81</v>
      </c>
      <c r="AY123" s="175" t="s">
        <v>182</v>
      </c>
      <c r="BK123" s="177">
        <f>BK124+BK126</f>
        <v>0</v>
      </c>
    </row>
    <row r="124" spans="2:65" s="10" customFormat="1" ht="19.899999999999999" customHeight="1">
      <c r="B124" s="168"/>
      <c r="C124" s="169"/>
      <c r="D124" s="178" t="s">
        <v>151</v>
      </c>
      <c r="E124" s="178"/>
      <c r="F124" s="178"/>
      <c r="G124" s="178"/>
      <c r="H124" s="178"/>
      <c r="I124" s="178"/>
      <c r="J124" s="178"/>
      <c r="K124" s="178"/>
      <c r="L124" s="178"/>
      <c r="M124" s="178"/>
      <c r="N124" s="397">
        <f>BK124</f>
        <v>0</v>
      </c>
      <c r="O124" s="398"/>
      <c r="P124" s="398"/>
      <c r="Q124" s="398"/>
      <c r="R124" s="171"/>
      <c r="T124" s="172"/>
      <c r="U124" s="169"/>
      <c r="V124" s="169"/>
      <c r="W124" s="173">
        <f>W125</f>
        <v>0</v>
      </c>
      <c r="X124" s="169"/>
      <c r="Y124" s="173">
        <f>Y125</f>
        <v>0</v>
      </c>
      <c r="Z124" s="169"/>
      <c r="AA124" s="174">
        <f>AA125</f>
        <v>0</v>
      </c>
      <c r="AR124" s="175" t="s">
        <v>25</v>
      </c>
      <c r="AT124" s="176" t="s">
        <v>80</v>
      </c>
      <c r="AU124" s="176" t="s">
        <v>25</v>
      </c>
      <c r="AY124" s="175" t="s">
        <v>182</v>
      </c>
      <c r="BK124" s="177">
        <f>BK125</f>
        <v>0</v>
      </c>
    </row>
    <row r="125" spans="2:65" s="1" customFormat="1" ht="22.5" customHeight="1">
      <c r="B125" s="39"/>
      <c r="C125" s="179" t="s">
        <v>25</v>
      </c>
      <c r="D125" s="179" t="s">
        <v>183</v>
      </c>
      <c r="E125" s="180" t="s">
        <v>1149</v>
      </c>
      <c r="F125" s="388" t="s">
        <v>1150</v>
      </c>
      <c r="G125" s="388"/>
      <c r="H125" s="388"/>
      <c r="I125" s="388"/>
      <c r="J125" s="181" t="s">
        <v>278</v>
      </c>
      <c r="K125" s="182">
        <v>1</v>
      </c>
      <c r="L125" s="389">
        <v>0</v>
      </c>
      <c r="M125" s="390"/>
      <c r="N125" s="391">
        <f>ROUND(L125*K125,2)</f>
        <v>0</v>
      </c>
      <c r="O125" s="391"/>
      <c r="P125" s="391"/>
      <c r="Q125" s="391"/>
      <c r="R125" s="41"/>
      <c r="T125" s="183" t="s">
        <v>23</v>
      </c>
      <c r="U125" s="48" t="s">
        <v>46</v>
      </c>
      <c r="V125" s="40"/>
      <c r="W125" s="184">
        <f>V125*K125</f>
        <v>0</v>
      </c>
      <c r="X125" s="184">
        <v>0</v>
      </c>
      <c r="Y125" s="184">
        <f>X125*K125</f>
        <v>0</v>
      </c>
      <c r="Z125" s="184">
        <v>0</v>
      </c>
      <c r="AA125" s="185">
        <f>Z125*K125</f>
        <v>0</v>
      </c>
      <c r="AR125" s="22" t="s">
        <v>187</v>
      </c>
      <c r="AT125" s="22" t="s">
        <v>183</v>
      </c>
      <c r="AU125" s="22" t="s">
        <v>92</v>
      </c>
      <c r="AY125" s="22" t="s">
        <v>182</v>
      </c>
      <c r="BE125" s="122">
        <f>IF(U125="základní",N125,0)</f>
        <v>0</v>
      </c>
      <c r="BF125" s="122">
        <f>IF(U125="snížená",N125,0)</f>
        <v>0</v>
      </c>
      <c r="BG125" s="122">
        <f>IF(U125="zákl. přenesená",N125,0)</f>
        <v>0</v>
      </c>
      <c r="BH125" s="122">
        <f>IF(U125="sníž. přenesená",N125,0)</f>
        <v>0</v>
      </c>
      <c r="BI125" s="122">
        <f>IF(U125="nulová",N125,0)</f>
        <v>0</v>
      </c>
      <c r="BJ125" s="22" t="s">
        <v>25</v>
      </c>
      <c r="BK125" s="122">
        <f>ROUND(L125*K125,2)</f>
        <v>0</v>
      </c>
      <c r="BL125" s="22" t="s">
        <v>187</v>
      </c>
      <c r="BM125" s="22" t="s">
        <v>1151</v>
      </c>
    </row>
    <row r="126" spans="2:65" s="10" customFormat="1" ht="29.85" customHeight="1">
      <c r="B126" s="168"/>
      <c r="C126" s="169"/>
      <c r="D126" s="178" t="s">
        <v>152</v>
      </c>
      <c r="E126" s="178"/>
      <c r="F126" s="178"/>
      <c r="G126" s="178"/>
      <c r="H126" s="178"/>
      <c r="I126" s="178"/>
      <c r="J126" s="178"/>
      <c r="K126" s="178"/>
      <c r="L126" s="178"/>
      <c r="M126" s="178"/>
      <c r="N126" s="407">
        <f>BK126</f>
        <v>0</v>
      </c>
      <c r="O126" s="408"/>
      <c r="P126" s="408"/>
      <c r="Q126" s="408"/>
      <c r="R126" s="171"/>
      <c r="T126" s="172"/>
      <c r="U126" s="169"/>
      <c r="V126" s="169"/>
      <c r="W126" s="173">
        <f>SUM(W127:W130)</f>
        <v>0</v>
      </c>
      <c r="X126" s="169"/>
      <c r="Y126" s="173">
        <f>SUM(Y127:Y130)</f>
        <v>0</v>
      </c>
      <c r="Z126" s="169"/>
      <c r="AA126" s="174">
        <f>SUM(AA127:AA130)</f>
        <v>0</v>
      </c>
      <c r="AR126" s="175" t="s">
        <v>25</v>
      </c>
      <c r="AT126" s="176" t="s">
        <v>80</v>
      </c>
      <c r="AU126" s="176" t="s">
        <v>25</v>
      </c>
      <c r="AY126" s="175" t="s">
        <v>182</v>
      </c>
      <c r="BK126" s="177">
        <f>SUM(BK127:BK130)</f>
        <v>0</v>
      </c>
    </row>
    <row r="127" spans="2:65" s="1" customFormat="1" ht="44.25" customHeight="1">
      <c r="B127" s="39"/>
      <c r="C127" s="179" t="s">
        <v>92</v>
      </c>
      <c r="D127" s="179" t="s">
        <v>183</v>
      </c>
      <c r="E127" s="180" t="s">
        <v>252</v>
      </c>
      <c r="F127" s="388" t="s">
        <v>253</v>
      </c>
      <c r="G127" s="388"/>
      <c r="H127" s="388"/>
      <c r="I127" s="388"/>
      <c r="J127" s="181" t="s">
        <v>254</v>
      </c>
      <c r="K127" s="182">
        <v>2.2410000000000001</v>
      </c>
      <c r="L127" s="389">
        <v>0</v>
      </c>
      <c r="M127" s="390"/>
      <c r="N127" s="391">
        <f>ROUND(L127*K127,2)</f>
        <v>0</v>
      </c>
      <c r="O127" s="391"/>
      <c r="P127" s="391"/>
      <c r="Q127" s="391"/>
      <c r="R127" s="41"/>
      <c r="T127" s="183" t="s">
        <v>23</v>
      </c>
      <c r="U127" s="48" t="s">
        <v>46</v>
      </c>
      <c r="V127" s="40"/>
      <c r="W127" s="184">
        <f>V127*K127</f>
        <v>0</v>
      </c>
      <c r="X127" s="184">
        <v>0</v>
      </c>
      <c r="Y127" s="184">
        <f>X127*K127</f>
        <v>0</v>
      </c>
      <c r="Z127" s="184">
        <v>0</v>
      </c>
      <c r="AA127" s="185">
        <f>Z127*K127</f>
        <v>0</v>
      </c>
      <c r="AR127" s="22" t="s">
        <v>187</v>
      </c>
      <c r="AT127" s="22" t="s">
        <v>183</v>
      </c>
      <c r="AU127" s="22" t="s">
        <v>92</v>
      </c>
      <c r="AY127" s="22" t="s">
        <v>182</v>
      </c>
      <c r="BE127" s="122">
        <f>IF(U127="základní",N127,0)</f>
        <v>0</v>
      </c>
      <c r="BF127" s="122">
        <f>IF(U127="snížená",N127,0)</f>
        <v>0</v>
      </c>
      <c r="BG127" s="122">
        <f>IF(U127="zákl. přenesená",N127,0)</f>
        <v>0</v>
      </c>
      <c r="BH127" s="122">
        <f>IF(U127="sníž. přenesená",N127,0)</f>
        <v>0</v>
      </c>
      <c r="BI127" s="122">
        <f>IF(U127="nulová",N127,0)</f>
        <v>0</v>
      </c>
      <c r="BJ127" s="22" t="s">
        <v>25</v>
      </c>
      <c r="BK127" s="122">
        <f>ROUND(L127*K127,2)</f>
        <v>0</v>
      </c>
      <c r="BL127" s="22" t="s">
        <v>187</v>
      </c>
      <c r="BM127" s="22" t="s">
        <v>1152</v>
      </c>
    </row>
    <row r="128" spans="2:65" s="1" customFormat="1" ht="31.5" customHeight="1">
      <c r="B128" s="39"/>
      <c r="C128" s="179" t="s">
        <v>200</v>
      </c>
      <c r="D128" s="179" t="s">
        <v>183</v>
      </c>
      <c r="E128" s="180" t="s">
        <v>257</v>
      </c>
      <c r="F128" s="388" t="s">
        <v>258</v>
      </c>
      <c r="G128" s="388"/>
      <c r="H128" s="388"/>
      <c r="I128" s="388"/>
      <c r="J128" s="181" t="s">
        <v>254</v>
      </c>
      <c r="K128" s="182">
        <v>2.2410000000000001</v>
      </c>
      <c r="L128" s="389">
        <v>0</v>
      </c>
      <c r="M128" s="390"/>
      <c r="N128" s="391">
        <f>ROUND(L128*K128,2)</f>
        <v>0</v>
      </c>
      <c r="O128" s="391"/>
      <c r="P128" s="391"/>
      <c r="Q128" s="391"/>
      <c r="R128" s="41"/>
      <c r="T128" s="183" t="s">
        <v>23</v>
      </c>
      <c r="U128" s="48" t="s">
        <v>46</v>
      </c>
      <c r="V128" s="40"/>
      <c r="W128" s="184">
        <f>V128*K128</f>
        <v>0</v>
      </c>
      <c r="X128" s="184">
        <v>0</v>
      </c>
      <c r="Y128" s="184">
        <f>X128*K128</f>
        <v>0</v>
      </c>
      <c r="Z128" s="184">
        <v>0</v>
      </c>
      <c r="AA128" s="185">
        <f>Z128*K128</f>
        <v>0</v>
      </c>
      <c r="AR128" s="22" t="s">
        <v>187</v>
      </c>
      <c r="AT128" s="22" t="s">
        <v>183</v>
      </c>
      <c r="AU128" s="22" t="s">
        <v>92</v>
      </c>
      <c r="AY128" s="22" t="s">
        <v>182</v>
      </c>
      <c r="BE128" s="122">
        <f>IF(U128="základní",N128,0)</f>
        <v>0</v>
      </c>
      <c r="BF128" s="122">
        <f>IF(U128="snížená",N128,0)</f>
        <v>0</v>
      </c>
      <c r="BG128" s="122">
        <f>IF(U128="zákl. přenesená",N128,0)</f>
        <v>0</v>
      </c>
      <c r="BH128" s="122">
        <f>IF(U128="sníž. přenesená",N128,0)</f>
        <v>0</v>
      </c>
      <c r="BI128" s="122">
        <f>IF(U128="nulová",N128,0)</f>
        <v>0</v>
      </c>
      <c r="BJ128" s="22" t="s">
        <v>25</v>
      </c>
      <c r="BK128" s="122">
        <f>ROUND(L128*K128,2)</f>
        <v>0</v>
      </c>
      <c r="BL128" s="22" t="s">
        <v>187</v>
      </c>
      <c r="BM128" s="22" t="s">
        <v>1153</v>
      </c>
    </row>
    <row r="129" spans="2:65" s="1" customFormat="1" ht="31.5" customHeight="1">
      <c r="B129" s="39"/>
      <c r="C129" s="179" t="s">
        <v>187</v>
      </c>
      <c r="D129" s="179" t="s">
        <v>183</v>
      </c>
      <c r="E129" s="180" t="s">
        <v>261</v>
      </c>
      <c r="F129" s="388" t="s">
        <v>262</v>
      </c>
      <c r="G129" s="388"/>
      <c r="H129" s="388"/>
      <c r="I129" s="388"/>
      <c r="J129" s="181" t="s">
        <v>254</v>
      </c>
      <c r="K129" s="182">
        <v>42.579000000000001</v>
      </c>
      <c r="L129" s="389">
        <v>0</v>
      </c>
      <c r="M129" s="390"/>
      <c r="N129" s="391">
        <f>ROUND(L129*K129,2)</f>
        <v>0</v>
      </c>
      <c r="O129" s="391"/>
      <c r="P129" s="391"/>
      <c r="Q129" s="391"/>
      <c r="R129" s="41"/>
      <c r="T129" s="183" t="s">
        <v>23</v>
      </c>
      <c r="U129" s="48" t="s">
        <v>46</v>
      </c>
      <c r="V129" s="40"/>
      <c r="W129" s="184">
        <f>V129*K129</f>
        <v>0</v>
      </c>
      <c r="X129" s="184">
        <v>0</v>
      </c>
      <c r="Y129" s="184">
        <f>X129*K129</f>
        <v>0</v>
      </c>
      <c r="Z129" s="184">
        <v>0</v>
      </c>
      <c r="AA129" s="185">
        <f>Z129*K129</f>
        <v>0</v>
      </c>
      <c r="AR129" s="22" t="s">
        <v>187</v>
      </c>
      <c r="AT129" s="22" t="s">
        <v>183</v>
      </c>
      <c r="AU129" s="22" t="s">
        <v>92</v>
      </c>
      <c r="AY129" s="22" t="s">
        <v>182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25</v>
      </c>
      <c r="BK129" s="122">
        <f>ROUND(L129*K129,2)</f>
        <v>0</v>
      </c>
      <c r="BL129" s="22" t="s">
        <v>187</v>
      </c>
      <c r="BM129" s="22" t="s">
        <v>1154</v>
      </c>
    </row>
    <row r="130" spans="2:65" s="1" customFormat="1" ht="31.5" customHeight="1">
      <c r="B130" s="39"/>
      <c r="C130" s="179" t="s">
        <v>221</v>
      </c>
      <c r="D130" s="179" t="s">
        <v>183</v>
      </c>
      <c r="E130" s="180" t="s">
        <v>1155</v>
      </c>
      <c r="F130" s="388" t="s">
        <v>1156</v>
      </c>
      <c r="G130" s="388"/>
      <c r="H130" s="388"/>
      <c r="I130" s="388"/>
      <c r="J130" s="181" t="s">
        <v>254</v>
      </c>
      <c r="K130" s="182">
        <v>2.2410000000000001</v>
      </c>
      <c r="L130" s="389">
        <v>0</v>
      </c>
      <c r="M130" s="390"/>
      <c r="N130" s="391">
        <f>ROUND(L130*K130,2)</f>
        <v>0</v>
      </c>
      <c r="O130" s="391"/>
      <c r="P130" s="391"/>
      <c r="Q130" s="391"/>
      <c r="R130" s="41"/>
      <c r="T130" s="183" t="s">
        <v>23</v>
      </c>
      <c r="U130" s="48" t="s">
        <v>46</v>
      </c>
      <c r="V130" s="40"/>
      <c r="W130" s="184">
        <f>V130*K130</f>
        <v>0</v>
      </c>
      <c r="X130" s="184">
        <v>0</v>
      </c>
      <c r="Y130" s="184">
        <f>X130*K130</f>
        <v>0</v>
      </c>
      <c r="Z130" s="184">
        <v>0</v>
      </c>
      <c r="AA130" s="185">
        <f>Z130*K130</f>
        <v>0</v>
      </c>
      <c r="AR130" s="22" t="s">
        <v>187</v>
      </c>
      <c r="AT130" s="22" t="s">
        <v>183</v>
      </c>
      <c r="AU130" s="22" t="s">
        <v>92</v>
      </c>
      <c r="AY130" s="22" t="s">
        <v>182</v>
      </c>
      <c r="BE130" s="122">
        <f>IF(U130="základní",N130,0)</f>
        <v>0</v>
      </c>
      <c r="BF130" s="122">
        <f>IF(U130="snížená",N130,0)</f>
        <v>0</v>
      </c>
      <c r="BG130" s="122">
        <f>IF(U130="zákl. přenesená",N130,0)</f>
        <v>0</v>
      </c>
      <c r="BH130" s="122">
        <f>IF(U130="sníž. přenesená",N130,0)</f>
        <v>0</v>
      </c>
      <c r="BI130" s="122">
        <f>IF(U130="nulová",N130,0)</f>
        <v>0</v>
      </c>
      <c r="BJ130" s="22" t="s">
        <v>25</v>
      </c>
      <c r="BK130" s="122">
        <f>ROUND(L130*K130,2)</f>
        <v>0</v>
      </c>
      <c r="BL130" s="22" t="s">
        <v>187</v>
      </c>
      <c r="BM130" s="22" t="s">
        <v>1157</v>
      </c>
    </row>
    <row r="131" spans="2:65" s="10" customFormat="1" ht="37.35" customHeight="1">
      <c r="B131" s="168"/>
      <c r="C131" s="169"/>
      <c r="D131" s="170" t="s">
        <v>154</v>
      </c>
      <c r="E131" s="170"/>
      <c r="F131" s="170"/>
      <c r="G131" s="170"/>
      <c r="H131" s="170"/>
      <c r="I131" s="170"/>
      <c r="J131" s="170"/>
      <c r="K131" s="170"/>
      <c r="L131" s="170"/>
      <c r="M131" s="170"/>
      <c r="N131" s="413">
        <f>BK131</f>
        <v>0</v>
      </c>
      <c r="O131" s="414"/>
      <c r="P131" s="414"/>
      <c r="Q131" s="414"/>
      <c r="R131" s="171"/>
      <c r="T131" s="172"/>
      <c r="U131" s="169"/>
      <c r="V131" s="169"/>
      <c r="W131" s="173">
        <f>W132</f>
        <v>0</v>
      </c>
      <c r="X131" s="169"/>
      <c r="Y131" s="173">
        <f>Y132</f>
        <v>0</v>
      </c>
      <c r="Z131" s="169"/>
      <c r="AA131" s="174">
        <f>AA132</f>
        <v>2.2411779999999997</v>
      </c>
      <c r="AR131" s="175" t="s">
        <v>92</v>
      </c>
      <c r="AT131" s="176" t="s">
        <v>80</v>
      </c>
      <c r="AU131" s="176" t="s">
        <v>81</v>
      </c>
      <c r="AY131" s="175" t="s">
        <v>182</v>
      </c>
      <c r="BK131" s="177">
        <f>BK132</f>
        <v>0</v>
      </c>
    </row>
    <row r="132" spans="2:65" s="10" customFormat="1" ht="19.899999999999999" customHeight="1">
      <c r="B132" s="168"/>
      <c r="C132" s="169"/>
      <c r="D132" s="178" t="s">
        <v>156</v>
      </c>
      <c r="E132" s="178"/>
      <c r="F132" s="178"/>
      <c r="G132" s="178"/>
      <c r="H132" s="178"/>
      <c r="I132" s="178"/>
      <c r="J132" s="178"/>
      <c r="K132" s="178"/>
      <c r="L132" s="178"/>
      <c r="M132" s="178"/>
      <c r="N132" s="397">
        <f>BK132</f>
        <v>0</v>
      </c>
      <c r="O132" s="398"/>
      <c r="P132" s="398"/>
      <c r="Q132" s="398"/>
      <c r="R132" s="171"/>
      <c r="T132" s="172"/>
      <c r="U132" s="169"/>
      <c r="V132" s="169"/>
      <c r="W132" s="173">
        <f>SUM(W133:W140)</f>
        <v>0</v>
      </c>
      <c r="X132" s="169"/>
      <c r="Y132" s="173">
        <f>SUM(Y133:Y140)</f>
        <v>0</v>
      </c>
      <c r="Z132" s="169"/>
      <c r="AA132" s="174">
        <f>SUM(AA133:AA140)</f>
        <v>2.2411779999999997</v>
      </c>
      <c r="AR132" s="175" t="s">
        <v>92</v>
      </c>
      <c r="AT132" s="176" t="s">
        <v>80</v>
      </c>
      <c r="AU132" s="176" t="s">
        <v>25</v>
      </c>
      <c r="AY132" s="175" t="s">
        <v>182</v>
      </c>
      <c r="BK132" s="177">
        <f>SUM(BK133:BK140)</f>
        <v>0</v>
      </c>
    </row>
    <row r="133" spans="2:65" s="1" customFormat="1" ht="31.5" customHeight="1">
      <c r="B133" s="39"/>
      <c r="C133" s="179" t="s">
        <v>225</v>
      </c>
      <c r="D133" s="179" t="s">
        <v>183</v>
      </c>
      <c r="E133" s="180" t="s">
        <v>1158</v>
      </c>
      <c r="F133" s="388" t="s">
        <v>1159</v>
      </c>
      <c r="G133" s="388"/>
      <c r="H133" s="388"/>
      <c r="I133" s="388"/>
      <c r="J133" s="181" t="s">
        <v>186</v>
      </c>
      <c r="K133" s="182">
        <v>22.42</v>
      </c>
      <c r="L133" s="389">
        <v>0</v>
      </c>
      <c r="M133" s="390"/>
      <c r="N133" s="391">
        <f>ROUND(L133*K133,2)</f>
        <v>0</v>
      </c>
      <c r="O133" s="391"/>
      <c r="P133" s="391"/>
      <c r="Q133" s="391"/>
      <c r="R133" s="41"/>
      <c r="T133" s="183" t="s">
        <v>23</v>
      </c>
      <c r="U133" s="48" t="s">
        <v>46</v>
      </c>
      <c r="V133" s="40"/>
      <c r="W133" s="184">
        <f>V133*K133</f>
        <v>0</v>
      </c>
      <c r="X133" s="184">
        <v>0</v>
      </c>
      <c r="Y133" s="184">
        <f>X133*K133</f>
        <v>0</v>
      </c>
      <c r="Z133" s="184">
        <v>2.4649999999999998E-2</v>
      </c>
      <c r="AA133" s="185">
        <f>Z133*K133</f>
        <v>0.55265299999999995</v>
      </c>
      <c r="AR133" s="22" t="s">
        <v>275</v>
      </c>
      <c r="AT133" s="22" t="s">
        <v>183</v>
      </c>
      <c r="AU133" s="22" t="s">
        <v>92</v>
      </c>
      <c r="AY133" s="22" t="s">
        <v>182</v>
      </c>
      <c r="BE133" s="122">
        <f>IF(U133="základní",N133,0)</f>
        <v>0</v>
      </c>
      <c r="BF133" s="122">
        <f>IF(U133="snížená",N133,0)</f>
        <v>0</v>
      </c>
      <c r="BG133" s="122">
        <f>IF(U133="zákl. přenesená",N133,0)</f>
        <v>0</v>
      </c>
      <c r="BH133" s="122">
        <f>IF(U133="sníž. přenesená",N133,0)</f>
        <v>0</v>
      </c>
      <c r="BI133" s="122">
        <f>IF(U133="nulová",N133,0)</f>
        <v>0</v>
      </c>
      <c r="BJ133" s="22" t="s">
        <v>25</v>
      </c>
      <c r="BK133" s="122">
        <f>ROUND(L133*K133,2)</f>
        <v>0</v>
      </c>
      <c r="BL133" s="22" t="s">
        <v>275</v>
      </c>
      <c r="BM133" s="22" t="s">
        <v>1160</v>
      </c>
    </row>
    <row r="134" spans="2:65" s="11" customFormat="1" ht="22.5" customHeight="1">
      <c r="B134" s="186"/>
      <c r="C134" s="187"/>
      <c r="D134" s="187"/>
      <c r="E134" s="188" t="s">
        <v>23</v>
      </c>
      <c r="F134" s="392" t="s">
        <v>1161</v>
      </c>
      <c r="G134" s="393"/>
      <c r="H134" s="393"/>
      <c r="I134" s="393"/>
      <c r="J134" s="187"/>
      <c r="K134" s="189" t="s">
        <v>23</v>
      </c>
      <c r="L134" s="187"/>
      <c r="M134" s="187"/>
      <c r="N134" s="187"/>
      <c r="O134" s="187"/>
      <c r="P134" s="187"/>
      <c r="Q134" s="187"/>
      <c r="R134" s="190"/>
      <c r="T134" s="191"/>
      <c r="U134" s="187"/>
      <c r="V134" s="187"/>
      <c r="W134" s="187"/>
      <c r="X134" s="187"/>
      <c r="Y134" s="187"/>
      <c r="Z134" s="187"/>
      <c r="AA134" s="192"/>
      <c r="AT134" s="193" t="s">
        <v>190</v>
      </c>
      <c r="AU134" s="193" t="s">
        <v>92</v>
      </c>
      <c r="AV134" s="11" t="s">
        <v>25</v>
      </c>
      <c r="AW134" s="11" t="s">
        <v>38</v>
      </c>
      <c r="AX134" s="11" t="s">
        <v>81</v>
      </c>
      <c r="AY134" s="193" t="s">
        <v>182</v>
      </c>
    </row>
    <row r="135" spans="2:65" s="12" customFormat="1" ht="22.5" customHeight="1">
      <c r="B135" s="194"/>
      <c r="C135" s="195"/>
      <c r="D135" s="195"/>
      <c r="E135" s="196" t="s">
        <v>23</v>
      </c>
      <c r="F135" s="399" t="s">
        <v>1162</v>
      </c>
      <c r="G135" s="400"/>
      <c r="H135" s="400"/>
      <c r="I135" s="400"/>
      <c r="J135" s="195"/>
      <c r="K135" s="197">
        <v>12.42</v>
      </c>
      <c r="L135" s="195"/>
      <c r="M135" s="195"/>
      <c r="N135" s="195"/>
      <c r="O135" s="195"/>
      <c r="P135" s="195"/>
      <c r="Q135" s="195"/>
      <c r="R135" s="198"/>
      <c r="T135" s="199"/>
      <c r="U135" s="195"/>
      <c r="V135" s="195"/>
      <c r="W135" s="195"/>
      <c r="X135" s="195"/>
      <c r="Y135" s="195"/>
      <c r="Z135" s="195"/>
      <c r="AA135" s="200"/>
      <c r="AT135" s="201" t="s">
        <v>190</v>
      </c>
      <c r="AU135" s="201" t="s">
        <v>92</v>
      </c>
      <c r="AV135" s="12" t="s">
        <v>92</v>
      </c>
      <c r="AW135" s="12" t="s">
        <v>38</v>
      </c>
      <c r="AX135" s="12" t="s">
        <v>81</v>
      </c>
      <c r="AY135" s="201" t="s">
        <v>182</v>
      </c>
    </row>
    <row r="136" spans="2:65" s="12" customFormat="1" ht="22.5" customHeight="1">
      <c r="B136" s="194"/>
      <c r="C136" s="195"/>
      <c r="D136" s="195"/>
      <c r="E136" s="196" t="s">
        <v>23</v>
      </c>
      <c r="F136" s="399" t="s">
        <v>1163</v>
      </c>
      <c r="G136" s="400"/>
      <c r="H136" s="400"/>
      <c r="I136" s="400"/>
      <c r="J136" s="195"/>
      <c r="K136" s="197">
        <v>10</v>
      </c>
      <c r="L136" s="195"/>
      <c r="M136" s="195"/>
      <c r="N136" s="195"/>
      <c r="O136" s="195"/>
      <c r="P136" s="195"/>
      <c r="Q136" s="195"/>
      <c r="R136" s="198"/>
      <c r="T136" s="199"/>
      <c r="U136" s="195"/>
      <c r="V136" s="195"/>
      <c r="W136" s="195"/>
      <c r="X136" s="195"/>
      <c r="Y136" s="195"/>
      <c r="Z136" s="195"/>
      <c r="AA136" s="200"/>
      <c r="AT136" s="201" t="s">
        <v>190</v>
      </c>
      <c r="AU136" s="201" t="s">
        <v>92</v>
      </c>
      <c r="AV136" s="12" t="s">
        <v>92</v>
      </c>
      <c r="AW136" s="12" t="s">
        <v>38</v>
      </c>
      <c r="AX136" s="12" t="s">
        <v>81</v>
      </c>
      <c r="AY136" s="201" t="s">
        <v>182</v>
      </c>
    </row>
    <row r="137" spans="2:65" s="13" customFormat="1" ht="22.5" customHeight="1">
      <c r="B137" s="202"/>
      <c r="C137" s="203"/>
      <c r="D137" s="203"/>
      <c r="E137" s="204" t="s">
        <v>23</v>
      </c>
      <c r="F137" s="401" t="s">
        <v>193</v>
      </c>
      <c r="G137" s="402"/>
      <c r="H137" s="402"/>
      <c r="I137" s="402"/>
      <c r="J137" s="203"/>
      <c r="K137" s="205">
        <v>22.42</v>
      </c>
      <c r="L137" s="203"/>
      <c r="M137" s="203"/>
      <c r="N137" s="203"/>
      <c r="O137" s="203"/>
      <c r="P137" s="203"/>
      <c r="Q137" s="203"/>
      <c r="R137" s="206"/>
      <c r="T137" s="207"/>
      <c r="U137" s="203"/>
      <c r="V137" s="203"/>
      <c r="W137" s="203"/>
      <c r="X137" s="203"/>
      <c r="Y137" s="203"/>
      <c r="Z137" s="203"/>
      <c r="AA137" s="208"/>
      <c r="AT137" s="209" t="s">
        <v>190</v>
      </c>
      <c r="AU137" s="209" t="s">
        <v>92</v>
      </c>
      <c r="AV137" s="13" t="s">
        <v>187</v>
      </c>
      <c r="AW137" s="13" t="s">
        <v>38</v>
      </c>
      <c r="AX137" s="13" t="s">
        <v>25</v>
      </c>
      <c r="AY137" s="209" t="s">
        <v>182</v>
      </c>
    </row>
    <row r="138" spans="2:65" s="1" customFormat="1" ht="31.5" customHeight="1">
      <c r="B138" s="39"/>
      <c r="C138" s="179" t="s">
        <v>232</v>
      </c>
      <c r="D138" s="179" t="s">
        <v>183</v>
      </c>
      <c r="E138" s="180" t="s">
        <v>1164</v>
      </c>
      <c r="F138" s="388" t="s">
        <v>1165</v>
      </c>
      <c r="G138" s="388"/>
      <c r="H138" s="388"/>
      <c r="I138" s="388"/>
      <c r="J138" s="181" t="s">
        <v>186</v>
      </c>
      <c r="K138" s="182">
        <v>68.5</v>
      </c>
      <c r="L138" s="389">
        <v>0</v>
      </c>
      <c r="M138" s="390"/>
      <c r="N138" s="391">
        <f>ROUND(L138*K138,2)</f>
        <v>0</v>
      </c>
      <c r="O138" s="391"/>
      <c r="P138" s="391"/>
      <c r="Q138" s="391"/>
      <c r="R138" s="41"/>
      <c r="T138" s="183" t="s">
        <v>23</v>
      </c>
      <c r="U138" s="48" t="s">
        <v>46</v>
      </c>
      <c r="V138" s="40"/>
      <c r="W138" s="184">
        <f>V138*K138</f>
        <v>0</v>
      </c>
      <c r="X138" s="184">
        <v>0</v>
      </c>
      <c r="Y138" s="184">
        <f>X138*K138</f>
        <v>0</v>
      </c>
      <c r="Z138" s="184">
        <v>2.4649999999999998E-2</v>
      </c>
      <c r="AA138" s="185">
        <f>Z138*K138</f>
        <v>1.6885249999999998</v>
      </c>
      <c r="AR138" s="22" t="s">
        <v>275</v>
      </c>
      <c r="AT138" s="22" t="s">
        <v>183</v>
      </c>
      <c r="AU138" s="22" t="s">
        <v>92</v>
      </c>
      <c r="AY138" s="22" t="s">
        <v>182</v>
      </c>
      <c r="BE138" s="122">
        <f>IF(U138="základní",N138,0)</f>
        <v>0</v>
      </c>
      <c r="BF138" s="122">
        <f>IF(U138="snížená",N138,0)</f>
        <v>0</v>
      </c>
      <c r="BG138" s="122">
        <f>IF(U138="zákl. přenesená",N138,0)</f>
        <v>0</v>
      </c>
      <c r="BH138" s="122">
        <f>IF(U138="sníž. přenesená",N138,0)</f>
        <v>0</v>
      </c>
      <c r="BI138" s="122">
        <f>IF(U138="nulová",N138,0)</f>
        <v>0</v>
      </c>
      <c r="BJ138" s="22" t="s">
        <v>25</v>
      </c>
      <c r="BK138" s="122">
        <f>ROUND(L138*K138,2)</f>
        <v>0</v>
      </c>
      <c r="BL138" s="22" t="s">
        <v>275</v>
      </c>
      <c r="BM138" s="22" t="s">
        <v>1166</v>
      </c>
    </row>
    <row r="139" spans="2:65" s="11" customFormat="1" ht="22.5" customHeight="1">
      <c r="B139" s="186"/>
      <c r="C139" s="187"/>
      <c r="D139" s="187"/>
      <c r="E139" s="188" t="s">
        <v>23</v>
      </c>
      <c r="F139" s="392" t="s">
        <v>1161</v>
      </c>
      <c r="G139" s="393"/>
      <c r="H139" s="393"/>
      <c r="I139" s="393"/>
      <c r="J139" s="187"/>
      <c r="K139" s="189" t="s">
        <v>23</v>
      </c>
      <c r="L139" s="187"/>
      <c r="M139" s="187"/>
      <c r="N139" s="187"/>
      <c r="O139" s="187"/>
      <c r="P139" s="187"/>
      <c r="Q139" s="187"/>
      <c r="R139" s="190"/>
      <c r="T139" s="191"/>
      <c r="U139" s="187"/>
      <c r="V139" s="187"/>
      <c r="W139" s="187"/>
      <c r="X139" s="187"/>
      <c r="Y139" s="187"/>
      <c r="Z139" s="187"/>
      <c r="AA139" s="192"/>
      <c r="AT139" s="193" t="s">
        <v>190</v>
      </c>
      <c r="AU139" s="193" t="s">
        <v>92</v>
      </c>
      <c r="AV139" s="11" t="s">
        <v>25</v>
      </c>
      <c r="AW139" s="11" t="s">
        <v>38</v>
      </c>
      <c r="AX139" s="11" t="s">
        <v>81</v>
      </c>
      <c r="AY139" s="193" t="s">
        <v>182</v>
      </c>
    </row>
    <row r="140" spans="2:65" s="12" customFormat="1" ht="22.5" customHeight="1">
      <c r="B140" s="194"/>
      <c r="C140" s="195"/>
      <c r="D140" s="195"/>
      <c r="E140" s="196" t="s">
        <v>23</v>
      </c>
      <c r="F140" s="399" t="s">
        <v>1167</v>
      </c>
      <c r="G140" s="400"/>
      <c r="H140" s="400"/>
      <c r="I140" s="400"/>
      <c r="J140" s="195"/>
      <c r="K140" s="197">
        <v>68.5</v>
      </c>
      <c r="L140" s="195"/>
      <c r="M140" s="195"/>
      <c r="N140" s="195"/>
      <c r="O140" s="195"/>
      <c r="P140" s="195"/>
      <c r="Q140" s="195"/>
      <c r="R140" s="198"/>
      <c r="T140" s="199"/>
      <c r="U140" s="195"/>
      <c r="V140" s="195"/>
      <c r="W140" s="195"/>
      <c r="X140" s="195"/>
      <c r="Y140" s="195"/>
      <c r="Z140" s="195"/>
      <c r="AA140" s="200"/>
      <c r="AT140" s="201" t="s">
        <v>190</v>
      </c>
      <c r="AU140" s="201" t="s">
        <v>92</v>
      </c>
      <c r="AV140" s="12" t="s">
        <v>92</v>
      </c>
      <c r="AW140" s="12" t="s">
        <v>38</v>
      </c>
      <c r="AX140" s="12" t="s">
        <v>25</v>
      </c>
      <c r="AY140" s="201" t="s">
        <v>182</v>
      </c>
    </row>
    <row r="141" spans="2:65" s="1" customFormat="1" ht="49.9" customHeight="1">
      <c r="B141" s="39"/>
      <c r="C141" s="40"/>
      <c r="D141" s="170" t="s">
        <v>367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396">
        <f>BK141</f>
        <v>0</v>
      </c>
      <c r="O141" s="382"/>
      <c r="P141" s="382"/>
      <c r="Q141" s="382"/>
      <c r="R141" s="41"/>
      <c r="T141" s="159"/>
      <c r="U141" s="60"/>
      <c r="V141" s="60"/>
      <c r="W141" s="60"/>
      <c r="X141" s="60"/>
      <c r="Y141" s="60"/>
      <c r="Z141" s="60"/>
      <c r="AA141" s="62"/>
      <c r="AT141" s="22" t="s">
        <v>80</v>
      </c>
      <c r="AU141" s="22" t="s">
        <v>81</v>
      </c>
      <c r="AY141" s="22" t="s">
        <v>368</v>
      </c>
      <c r="BK141" s="122">
        <v>0</v>
      </c>
    </row>
    <row r="142" spans="2:65" s="1" customFormat="1" ht="6.95" customHeight="1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</row>
  </sheetData>
  <sheetProtection password="CC35" sheet="1" objects="1" scenarios="1" formatCells="0" formatColumns="0" formatRows="0" sort="0" autoFilter="0"/>
  <mergeCells count="104">
    <mergeCell ref="H1:K1"/>
    <mergeCell ref="S2:AC2"/>
    <mergeCell ref="F139:I139"/>
    <mergeCell ref="F140:I140"/>
    <mergeCell ref="N122:Q122"/>
    <mergeCell ref="N123:Q123"/>
    <mergeCell ref="N124:Q124"/>
    <mergeCell ref="N126:Q126"/>
    <mergeCell ref="N131:Q131"/>
    <mergeCell ref="N132:Q132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M118:Q118"/>
    <mergeCell ref="M119:Q119"/>
    <mergeCell ref="F121:I121"/>
    <mergeCell ref="L121:M121"/>
    <mergeCell ref="N121:Q121"/>
    <mergeCell ref="N141:Q141"/>
    <mergeCell ref="F133:I133"/>
    <mergeCell ref="L133:M133"/>
    <mergeCell ref="N133:Q133"/>
    <mergeCell ref="F134:I134"/>
    <mergeCell ref="F135:I135"/>
    <mergeCell ref="F136:I136"/>
    <mergeCell ref="F137:I137"/>
    <mergeCell ref="F138:I138"/>
    <mergeCell ref="L138:M138"/>
    <mergeCell ref="N138:Q138"/>
    <mergeCell ref="F125:I125"/>
    <mergeCell ref="L125:M125"/>
    <mergeCell ref="N125:Q125"/>
    <mergeCell ref="F127:I127"/>
    <mergeCell ref="L127:M127"/>
    <mergeCell ref="N127:Q127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18</vt:i4>
      </vt:variant>
    </vt:vector>
  </HeadingPairs>
  <TitlesOfParts>
    <vt:vector size="29" baseType="lpstr">
      <vt:lpstr>Rekapitulace stavby</vt:lpstr>
      <vt:lpstr>003 - Okna Zateplení obje...</vt:lpstr>
      <vt:lpstr>004 - Fasáda objektu OÚ D...</vt:lpstr>
      <vt:lpstr>005a - Střecha S 1 objekt...</vt:lpstr>
      <vt:lpstr>005b - Střecha S 3 objekt...</vt:lpstr>
      <vt:lpstr>006 - Strop objektu OÚ Dě...</vt:lpstr>
      <vt:lpstr>007 - Topení</vt:lpstr>
      <vt:lpstr>008 - Elektroinstalace</vt:lpstr>
      <vt:lpstr>002a - Demontáž a likvida...</vt:lpstr>
      <vt:lpstr>Topení</vt:lpstr>
      <vt:lpstr>Elektroinstalace</vt:lpstr>
      <vt:lpstr>'002a - Demontáž a likvida...'!Názvy_tisku</vt:lpstr>
      <vt:lpstr>'003 - Okna Zateplení obje...'!Názvy_tisku</vt:lpstr>
      <vt:lpstr>'004 - Fasáda objektu OÚ D...'!Názvy_tisku</vt:lpstr>
      <vt:lpstr>'005a - Střecha S 1 objekt...'!Názvy_tisku</vt:lpstr>
      <vt:lpstr>'005b - Střecha S 3 objekt...'!Názvy_tisku</vt:lpstr>
      <vt:lpstr>'006 - Strop objektu OÚ Dě...'!Názvy_tisku</vt:lpstr>
      <vt:lpstr>'007 - Topení'!Názvy_tisku</vt:lpstr>
      <vt:lpstr>'008 - Elektroinstalace'!Názvy_tisku</vt:lpstr>
      <vt:lpstr>'Rekapitulace stavby'!Názvy_tisku</vt:lpstr>
      <vt:lpstr>'002a - Demontáž a likvida...'!Oblast_tisku</vt:lpstr>
      <vt:lpstr>'003 - Okna Zateplení obje...'!Oblast_tisku</vt:lpstr>
      <vt:lpstr>'004 - Fasáda objektu OÚ D...'!Oblast_tisku</vt:lpstr>
      <vt:lpstr>'005a - Střecha S 1 objekt...'!Oblast_tisku</vt:lpstr>
      <vt:lpstr>'005b - Střecha S 3 objekt...'!Oblast_tisku</vt:lpstr>
      <vt:lpstr>'006 - Strop objektu OÚ Dě...'!Oblast_tisku</vt:lpstr>
      <vt:lpstr>'007 - Topení'!Oblast_tisku</vt:lpstr>
      <vt:lpstr>'008 - Elektroinstalace'!Oblast_tisku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Jirka-PC\Jirka</dc:creator>
  <cp:lastModifiedBy>Vokas Libor</cp:lastModifiedBy>
  <dcterms:created xsi:type="dcterms:W3CDTF">2017-02-21T11:36:02Z</dcterms:created>
  <dcterms:modified xsi:type="dcterms:W3CDTF">2017-03-03T19:28:37Z</dcterms:modified>
</cp:coreProperties>
</file>