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x00-vdi-fs01\Folders\pf727547\Desktop\"/>
    </mc:Choice>
  </mc:AlternateContent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Pol'!$A$1:$U$95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85" i="12" l="1"/>
  <c r="F39" i="1" s="1"/>
  <c r="F9" i="12"/>
  <c r="G9" i="12" s="1"/>
  <c r="I9" i="12"/>
  <c r="K9" i="12"/>
  <c r="K8" i="12" s="1"/>
  <c r="O9" i="12"/>
  <c r="O8" i="12" s="1"/>
  <c r="Q9" i="12"/>
  <c r="U9" i="12"/>
  <c r="F10" i="12"/>
  <c r="G10" i="12" s="1"/>
  <c r="M10" i="12" s="1"/>
  <c r="I10" i="12"/>
  <c r="K10" i="12"/>
  <c r="O10" i="12"/>
  <c r="Q10" i="12"/>
  <c r="U10" i="12"/>
  <c r="F12" i="12"/>
  <c r="G12" i="12"/>
  <c r="I12" i="12"/>
  <c r="K12" i="12"/>
  <c r="O12" i="12"/>
  <c r="Q12" i="12"/>
  <c r="Q11" i="12" s="1"/>
  <c r="U12" i="12"/>
  <c r="F13" i="12"/>
  <c r="G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6" i="12"/>
  <c r="G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8" i="12"/>
  <c r="G28" i="12" s="1"/>
  <c r="G27" i="12" s="1"/>
  <c r="I50" i="1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7" i="12"/>
  <c r="G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2" i="12"/>
  <c r="G42" i="12" s="1"/>
  <c r="G41" i="12" s="1"/>
  <c r="I52" i="1" s="1"/>
  <c r="I42" i="12"/>
  <c r="I41" i="12" s="1"/>
  <c r="K42" i="12"/>
  <c r="K41" i="12" s="1"/>
  <c r="O42" i="12"/>
  <c r="O41" i="12" s="1"/>
  <c r="Q42" i="12"/>
  <c r="Q41" i="12" s="1"/>
  <c r="U42" i="12"/>
  <c r="U41" i="12" s="1"/>
  <c r="F44" i="12"/>
  <c r="G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3" i="12"/>
  <c r="G53" i="12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G63" i="12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8" i="12"/>
  <c r="G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G70" i="12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3" i="12"/>
  <c r="G73" i="12" s="1"/>
  <c r="I73" i="12"/>
  <c r="K73" i="12"/>
  <c r="O73" i="12"/>
  <c r="Q73" i="12"/>
  <c r="U73" i="12"/>
  <c r="F74" i="12"/>
  <c r="G74" i="12"/>
  <c r="M74" i="12" s="1"/>
  <c r="I74" i="12"/>
  <c r="K74" i="12"/>
  <c r="O74" i="12"/>
  <c r="Q74" i="12"/>
  <c r="U74" i="12"/>
  <c r="F75" i="12"/>
  <c r="G75" i="12"/>
  <c r="M75" i="12" s="1"/>
  <c r="I75" i="12"/>
  <c r="K75" i="12"/>
  <c r="O75" i="12"/>
  <c r="Q75" i="12"/>
  <c r="U75" i="12"/>
  <c r="F76" i="12"/>
  <c r="G76" i="12"/>
  <c r="M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/>
  <c r="M78" i="12" s="1"/>
  <c r="I78" i="12"/>
  <c r="K78" i="12"/>
  <c r="O78" i="12"/>
  <c r="Q78" i="12"/>
  <c r="U78" i="12"/>
  <c r="F80" i="12"/>
  <c r="G80" i="12" s="1"/>
  <c r="I80" i="12"/>
  <c r="K80" i="12"/>
  <c r="O80" i="12"/>
  <c r="Q80" i="12"/>
  <c r="U80" i="12"/>
  <c r="F81" i="12"/>
  <c r="G81" i="12" s="1"/>
  <c r="M81" i="12" s="1"/>
  <c r="I81" i="12"/>
  <c r="K81" i="12"/>
  <c r="O81" i="12"/>
  <c r="Q81" i="12"/>
  <c r="U81" i="12"/>
  <c r="F82" i="12"/>
  <c r="G82" i="12" s="1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I20" i="1"/>
  <c r="I18" i="1"/>
  <c r="G27" i="1"/>
  <c r="J28" i="1"/>
  <c r="J26" i="1"/>
  <c r="G38" i="1"/>
  <c r="F38" i="1"/>
  <c r="J23" i="1"/>
  <c r="J24" i="1"/>
  <c r="J25" i="1"/>
  <c r="J27" i="1"/>
  <c r="E24" i="1"/>
  <c r="E26" i="1"/>
  <c r="M73" i="12" l="1"/>
  <c r="G72" i="12"/>
  <c r="I56" i="1" s="1"/>
  <c r="M13" i="12"/>
  <c r="AD85" i="12"/>
  <c r="G39" i="1" s="1"/>
  <c r="G40" i="1" s="1"/>
  <c r="G25" i="1" s="1"/>
  <c r="G26" i="1" s="1"/>
  <c r="F40" i="1"/>
  <c r="G23" i="1" s="1"/>
  <c r="K79" i="12"/>
  <c r="O72" i="12"/>
  <c r="U67" i="12"/>
  <c r="I67" i="12"/>
  <c r="K52" i="12"/>
  <c r="O43" i="12"/>
  <c r="K36" i="12"/>
  <c r="U27" i="12"/>
  <c r="I27" i="12"/>
  <c r="Q15" i="12"/>
  <c r="U79" i="12"/>
  <c r="I79" i="12"/>
  <c r="K72" i="12"/>
  <c r="Q79" i="12"/>
  <c r="U72" i="12"/>
  <c r="I72" i="12"/>
  <c r="O67" i="12"/>
  <c r="Q52" i="12"/>
  <c r="G52" i="12"/>
  <c r="I54" i="1" s="1"/>
  <c r="U43" i="12"/>
  <c r="I43" i="12"/>
  <c r="Q36" i="12"/>
  <c r="O27" i="12"/>
  <c r="K15" i="12"/>
  <c r="K11" i="12"/>
  <c r="O79" i="12"/>
  <c r="Q72" i="12"/>
  <c r="K67" i="12"/>
  <c r="O52" i="12"/>
  <c r="Q43" i="12"/>
  <c r="O36" i="12"/>
  <c r="K27" i="12"/>
  <c r="U15" i="12"/>
  <c r="I15" i="12"/>
  <c r="U11" i="12"/>
  <c r="I11" i="12"/>
  <c r="G11" i="12"/>
  <c r="I48" i="1" s="1"/>
  <c r="U8" i="12"/>
  <c r="I8" i="12"/>
  <c r="Q67" i="12"/>
  <c r="U52" i="12"/>
  <c r="I52" i="12"/>
  <c r="K43" i="12"/>
  <c r="U36" i="12"/>
  <c r="I36" i="12"/>
  <c r="Q27" i="12"/>
  <c r="O15" i="12"/>
  <c r="O11" i="12"/>
  <c r="Q8" i="12"/>
  <c r="G24" i="1"/>
  <c r="G43" i="12"/>
  <c r="I53" i="1" s="1"/>
  <c r="M44" i="12"/>
  <c r="M43" i="12" s="1"/>
  <c r="M37" i="12"/>
  <c r="M36" i="12" s="1"/>
  <c r="G36" i="12"/>
  <c r="I51" i="1" s="1"/>
  <c r="G67" i="12"/>
  <c r="I55" i="1" s="1"/>
  <c r="M68" i="12"/>
  <c r="M67" i="12" s="1"/>
  <c r="M9" i="12"/>
  <c r="M8" i="12" s="1"/>
  <c r="G8" i="12"/>
  <c r="G79" i="12"/>
  <c r="I57" i="1" s="1"/>
  <c r="I19" i="1" s="1"/>
  <c r="M80" i="12"/>
  <c r="M79" i="12" s="1"/>
  <c r="G15" i="12"/>
  <c r="I49" i="1" s="1"/>
  <c r="M16" i="12"/>
  <c r="M15" i="12" s="1"/>
  <c r="M72" i="12"/>
  <c r="M53" i="12"/>
  <c r="M52" i="12" s="1"/>
  <c r="M28" i="12"/>
  <c r="M27" i="12" s="1"/>
  <c r="M42" i="12"/>
  <c r="M41" i="12" s="1"/>
  <c r="M12" i="12"/>
  <c r="G29" i="1" l="1"/>
  <c r="M11" i="12"/>
  <c r="I17" i="1"/>
  <c r="H39" i="1"/>
  <c r="G85" i="12"/>
  <c r="I47" i="1"/>
  <c r="G28" i="1"/>
  <c r="H40" i="1" l="1"/>
  <c r="I39" i="1"/>
  <c r="I40" i="1" s="1"/>
  <c r="J39" i="1" s="1"/>
  <c r="J40" i="1" s="1"/>
  <c r="I16" i="1"/>
  <c r="I21" i="1" s="1"/>
  <c r="I58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<sst xmlns="http://schemas.openxmlformats.org/spreadsheetml/2006/main" count="453" uniqueCount="246">
  <si>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</si>
  <si>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</si>
  <si>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</si>
  <si>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</si>
  <si>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</si>
  <si>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</si>
  <si>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</si>
  <si>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</si>
  <si>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</si>
  <si>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</si>
  <si>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</si>
  <si>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</si>
  <si>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</si>
  <si>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</si>
  <si>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</si>
  <si>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</si>
  <si>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</si>
  <si>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</si>
  <si>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</si>
  <si>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</si>
  <si>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</si>
  <si>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</si>
  <si>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</si>
  <si>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</si>
  <si>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</si>
  <si>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</si>
  <si>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</si>
  <si>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</si>
  <si>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</si>
  <si>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</si>
  <si>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</si>
  <si>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</si>
  <si>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</si>
  <si>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</si>
  <si>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</si>
  <si>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</si>
  <si>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</si>
  <si>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</si>
  <si>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</si>
  <si>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</si>
  <si>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</si>
  <si>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</si>
  <si>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</si>
  <si>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</si>
  <si>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</si>
  <si>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xxx</t>
  </si>
  <si>
    <t>Rozpočet</t>
  </si>
  <si>
    <t>Celkem za stavbu</t>
  </si>
  <si>
    <t>CZK</t>
  </si>
  <si>
    <t>Rekapitulace dílů</t>
  </si>
  <si>
    <t>Typ dílu</t>
  </si>
  <si>
    <t>2</t>
  </si>
  <si>
    <t>Základy,zvláštní zakládání</t>
  </si>
  <si>
    <t>3</t>
  </si>
  <si>
    <t>Svislé a kompletní konstrukce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</si>
  <si>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</si>
  <si>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</si>
  <si>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</si>
  <si>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</si>
  <si>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</si>
  <si>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</si>
  <si>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</si>
  <si>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</si>
  <si>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764</t>
  </si>
  <si>
    <t>Konstrukce klempířské</t>
  </si>
  <si>
    <t>766</t>
  </si>
  <si>
    <t>Konstrukce truhlářské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</si>
  <si>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</si>
  <si>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</si>
  <si>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</si>
  <si>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</si>
  <si>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</si>
  <si>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</si>
  <si>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</si>
  <si>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</si>
  <si>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</si>
  <si>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</si>
  <si>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</si>
  <si>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</si>
  <si>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</si>
  <si>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</si>
  <si>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</si>
  <si>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</si>
  <si>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</si>
  <si>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</si>
  <si>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</si>
  <si>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</si>
  <si>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</si>
  <si>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</si>
  <si>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</si>
  <si>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</si>
  <si>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</si>
  <si>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</si>
  <si>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</si>
  <si>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</si>
  <si>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</si>
  <si>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</si>
  <si>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</si>
  <si>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</si>
  <si>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</si>
  <si>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m2</t>
  </si>
  <si>
    <t>POL1_0</t>
  </si>
  <si>
    <t>289902111R00</t>
  </si>
  <si>
    <t>kus</t>
  </si>
  <si>
    <t>349234841R00</t>
  </si>
  <si>
    <t>Doplnění zdiva říms pod i nadokenních</t>
  </si>
  <si>
    <t>m</t>
  </si>
  <si>
    <t>622904115R00</t>
  </si>
  <si>
    <t>Očištění fasád tlakovou vodou složitost 3 - 5</t>
  </si>
  <si>
    <t>622904215R00</t>
  </si>
  <si>
    <t>Očištění organických nečiistot z fasád slož.3-5</t>
  </si>
  <si>
    <t>622421732T00</t>
  </si>
  <si>
    <t>Provedení opravy vnější omítky stěn vápenné štukové ze směsí památkářských, slož. III, do 20 %</t>
  </si>
  <si>
    <t>622461211R00</t>
  </si>
  <si>
    <t>Oprava vnějších omítek umělých škrábaných do 20 %</t>
  </si>
  <si>
    <t>622431251R00</t>
  </si>
  <si>
    <t>Oprava omítek z uměl. kamene,opracovaných do 20 %</t>
  </si>
  <si>
    <t>627452101R00</t>
  </si>
  <si>
    <t>Spárování maltou MCs zapuštěné rovné, zdí z kamene</t>
  </si>
  <si>
    <t>622461152T00</t>
  </si>
  <si>
    <t>Provedení vnější omítky stěn, břízolitové, škrábané, složitost 3</t>
  </si>
  <si>
    <t>629451112T00</t>
  </si>
  <si>
    <t>Zhotovení vyrovnávací vrstvy z cementové malty pod klempířské prvky šířky do 300 mm</t>
  </si>
  <si>
    <t>620991121R00</t>
  </si>
  <si>
    <t>Zakrývání výplní vnějších otvorů z lešení</t>
  </si>
  <si>
    <t>941941031T00</t>
  </si>
  <si>
    <t>Montáž lešení lehkého řadového s podlahami, šířky do 1000 mm, výšky 10 m</t>
  </si>
  <si>
    <t>941941191T00</t>
  </si>
  <si>
    <t>Příplatek za každý měsíc použití lešení k položce 1031</t>
  </si>
  <si>
    <t>941941831R00</t>
  </si>
  <si>
    <t>Demontáž lešení lehkého řadového s podlahami, š. do 1 m, výšky do 10 m</t>
  </si>
  <si>
    <t>944944011R00</t>
  </si>
  <si>
    <t>Montáž ochranné sítě z umělých vláken</t>
  </si>
  <si>
    <t>944944031R00</t>
  </si>
  <si>
    <t>Příplatek za každý měsíc použití sítí k pol. 4011</t>
  </si>
  <si>
    <t>944944081R00</t>
  </si>
  <si>
    <t>Demontáž ochranné sítě z umělých vláken</t>
  </si>
  <si>
    <t>941955001R00</t>
  </si>
  <si>
    <t>Lešení lehké pomocné, výška podlahy do 1,2 m</t>
  </si>
  <si>
    <t>941955002R00</t>
  </si>
  <si>
    <t>Lešení lehké pomocné, výška podlahy do 1,9 m</t>
  </si>
  <si>
    <t>978023251R00</t>
  </si>
  <si>
    <t>Vysekání a úprava spár zdiva kamenného režného</t>
  </si>
  <si>
    <t>979081111R00</t>
  </si>
  <si>
    <t>Odvoz suti a vybour. hmot na skládku do 1 km</t>
  </si>
  <si>
    <t>t</t>
  </si>
  <si>
    <t>979081121R00</t>
  </si>
  <si>
    <t>Příplatek k odvozu za každý další 1 km</t>
  </si>
  <si>
    <t>979990107R00</t>
  </si>
  <si>
    <t>999281108R00</t>
  </si>
  <si>
    <t>Přesun hmot pro opravy a údržbu do výšky 12 m</t>
  </si>
  <si>
    <t>764410880R00</t>
  </si>
  <si>
    <t>764816140R00</t>
  </si>
  <si>
    <t>Oplechování parapetů, lakovaný Pz plech, rš 400 mm</t>
  </si>
  <si>
    <t>Příplatek za ztížené oplechování parapetů, lakovaný Pz plech, rš 400 mm</t>
  </si>
  <si>
    <t>764352811T00</t>
  </si>
  <si>
    <t>Demontáž půlkruhového rovného žlabu, rš 330 mm, sklon do 45°</t>
  </si>
  <si>
    <t>764454801R00</t>
  </si>
  <si>
    <t>Demontáž odpadních trub kruhových, D 75 a 100 mm</t>
  </si>
  <si>
    <t>764352291T00</t>
  </si>
  <si>
    <t>Montáž podokapního půlkruhového žlabu z Pz plechu (hotový prvek)</t>
  </si>
  <si>
    <t>764454202T00</t>
  </si>
  <si>
    <t>Montáž odpadní kruhové trouby z Pz plechu, průměr 100 mm</t>
  </si>
  <si>
    <t>998764202R00</t>
  </si>
  <si>
    <t>Přesun hmot pro klempířské konstr., výšky do 12 m</t>
  </si>
  <si>
    <t>766421821T00</t>
  </si>
  <si>
    <t>766411821R00</t>
  </si>
  <si>
    <t>766411113T00</t>
  </si>
  <si>
    <t>60512553R</t>
  </si>
  <si>
    <t>POL3_0</t>
  </si>
  <si>
    <t>766421215T00</t>
  </si>
  <si>
    <t>Montáž obložení podhledu palubkami na pero a drážku s roštem</t>
  </si>
  <si>
    <t>611916871R</t>
  </si>
  <si>
    <t>766492100R00</t>
  </si>
  <si>
    <t>605100571R</t>
  </si>
  <si>
    <t>766694924T69</t>
  </si>
  <si>
    <t>766699742T79</t>
  </si>
  <si>
    <t>766699742R89</t>
  </si>
  <si>
    <t>766699742R99</t>
  </si>
  <si>
    <t>766661912R09</t>
  </si>
  <si>
    <t>998766202R00</t>
  </si>
  <si>
    <t>Přesun hmot pro truhlářské konstr., výšky do 12 m</t>
  </si>
  <si>
    <t>767996802T00</t>
  </si>
  <si>
    <t>kg</t>
  </si>
  <si>
    <t>767662110R00</t>
  </si>
  <si>
    <t>767951113R00</t>
  </si>
  <si>
    <t>Pozinkování ocelových výrobků, hmotnost celková od 50 do 100 kg</t>
  </si>
  <si>
    <t>998767202R00</t>
  </si>
  <si>
    <t>Přesun hmot pro zámečnické konstr., výšky do 12 m</t>
  </si>
  <si>
    <t>783201821T00</t>
  </si>
  <si>
    <t>783293113R00</t>
  </si>
  <si>
    <t>783622900T09</t>
  </si>
  <si>
    <t>783671101T00</t>
  </si>
  <si>
    <t>783671102R00</t>
  </si>
  <si>
    <t>783902811T09</t>
  </si>
  <si>
    <t>Provedení odstranění nátěrů odstraňovačem, opálením a obroušením</t>
  </si>
  <si>
    <t>004111010R1</t>
  </si>
  <si>
    <t xml:space="preserve">Průzkumné práce </t>
  </si>
  <si>
    <t>Soubor</t>
  </si>
  <si>
    <t>004111020R2</t>
  </si>
  <si>
    <t xml:space="preserve">Vypracování dokumentace DPS </t>
  </si>
  <si>
    <t>005121010R3</t>
  </si>
  <si>
    <t>Vybudování zařízení staveniště</t>
  </si>
  <si>
    <t>005301010R4</t>
  </si>
  <si>
    <t>Individuální mimostaveništní doprava</t>
  </si>
  <si>
    <t/>
  </si>
  <si>
    <t>SUM</t>
  </si>
  <si>
    <t>Poznámky uchazeče k zadání</t>
  </si>
  <si>
    <t>POPUZIV</t>
  </si>
  <si>
    <t>END</t>
  </si>
  <si>
    <t>289905213R09</t>
  </si>
  <si>
    <t xml:space="preserve">Úprava spár haklíkového zdiva z kamene </t>
  </si>
  <si>
    <t>BUDOVA OÚ KUNĚJOVICE 28 - stavební úpravy obvodového pláště objektu</t>
  </si>
  <si>
    <t>Otlučení nebo odsekání omítek stěn _ okolo mříží, nesoudr omítek</t>
  </si>
  <si>
    <t>Doplnění plošných fasádních prvků _ relief ZNAK</t>
  </si>
  <si>
    <t>Doplnění plošných fasádních prvků - relief OBECNÁ ŠKOLA</t>
  </si>
  <si>
    <t>349235851R08</t>
  </si>
  <si>
    <t>349235851R09</t>
  </si>
  <si>
    <t>620401162R09</t>
  </si>
  <si>
    <t>Nátěr hydrofobizační soklu 2x</t>
  </si>
  <si>
    <t>Zakrývání výplní vnějších otvorů z lešení  - podlah, dlažeb</t>
  </si>
  <si>
    <t>620991121R09</t>
  </si>
  <si>
    <t>Poplatek za uložení suti - směs betonu, cihel</t>
  </si>
  <si>
    <t>Demontáž oplechování parapetů,rš do 600 mm</t>
  </si>
  <si>
    <t>Demontáž obložení podhledu přesahu střechy palubkami</t>
  </si>
  <si>
    <t>Demontáž obložení stěn "hrázděné zdivo"</t>
  </si>
  <si>
    <t>Montáž obložení stěn pz hoblovaných prken "hrázděné zdivo"</t>
  </si>
  <si>
    <t>Prkno hoblované SM kvalita AB, tl. 28 mm, š. 180 mm, 4 - 5 m</t>
  </si>
  <si>
    <t>Palubka obkladová SM jakost A/B, tl. do 15 mm, dle stávajícího profilu palubek ATIP</t>
  </si>
  <si>
    <t>Montáž obložení  _ obklad. rošt</t>
  </si>
  <si>
    <t>Hranolek hoblovaný sušený SM 40 x 60 mm, délka 4 m</t>
  </si>
  <si>
    <t>Zhotovení a montáž dřevěných truhlíků dle rozměrů stávajících truhlíků</t>
  </si>
  <si>
    <t>Repase obkladu "hrázděné zdivo"</t>
  </si>
  <si>
    <t>Repase zábradlí</t>
  </si>
  <si>
    <t>Oprava dřev opláštění garáže</t>
  </si>
  <si>
    <t>Repase dveřních křídel kompl., s výměnou prvků, repase vchodových dveří</t>
  </si>
  <si>
    <t>Demontáž kovové atypické konstrukce do 100 kg - mříže</t>
  </si>
  <si>
    <t>Montáž mříží pevných</t>
  </si>
  <si>
    <t>Odstranění nátěru z kovových konstrukcí opálením, oškrábáním, obroušením</t>
  </si>
  <si>
    <t>Nátěr kov.konstr. disperz. základ+2x email</t>
  </si>
  <si>
    <t>Provedení údržby a konzervace podhledu verandy</t>
  </si>
  <si>
    <t>Provedení nátěru truhlářských výrobků, napuštění</t>
  </si>
  <si>
    <t>Nátěr truhlářských výrobků 2x lak</t>
  </si>
  <si>
    <r>
      <t xml:space="preserve">BUDOVA OÚ KUNĚJOVICE 28 </t>
    </r>
    <r>
      <rPr>
        <sz val="10"/>
        <rFont val="Arial CE"/>
        <charset val="238"/>
      </rPr>
      <t>- stavební úpravy obvodového pláště objektu</t>
    </r>
  </si>
  <si>
    <t>Obec Kunějovice</t>
  </si>
  <si>
    <t>33005 Kunějovice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</si>
</sst>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5" borderId="39" xfId="0" applyNumberFormat="1" applyFont="1" applyFill="1" applyBorder="1" applyAlignment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43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1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19" t="s">
        <v>42</v>
      </c>
      <c r="C1" s="220"/>
      <c r="D1" s="220"/>
      <c r="E1" s="220"/>
      <c r="F1" s="220"/>
      <c r="G1" s="220"/>
      <c r="H1" s="220"/>
      <c r="I1" s="220"/>
      <c r="J1" s="221"/>
    </row>
    <row r="2" spans="1:15" ht="23.25" customHeight="1" x14ac:dyDescent="0.2">
      <c r="A2" s="4"/>
      <c r="B2" s="79" t="s">
        <v>40</v>
      </c>
      <c r="C2" s="80"/>
      <c r="D2" s="235" t="s">
        <v>243</v>
      </c>
      <c r="E2" s="236"/>
      <c r="F2" s="236"/>
      <c r="G2" s="236"/>
      <c r="H2" s="236"/>
      <c r="I2" s="236"/>
      <c r="J2" s="237"/>
      <c r="O2" s="2"/>
    </row>
    <row r="3" spans="1:15" ht="23.25" hidden="1" customHeight="1" x14ac:dyDescent="0.2">
      <c r="A3" s="4"/>
      <c r="B3" s="81" t="s">
        <v>43</v>
      </c>
      <c r="C3" s="82"/>
      <c r="D3" s="239"/>
      <c r="E3" s="240"/>
      <c r="F3" s="240"/>
      <c r="G3" s="240"/>
      <c r="H3" s="240"/>
      <c r="I3" s="240"/>
      <c r="J3" s="241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244</v>
      </c>
      <c r="E5" s="25"/>
      <c r="F5" s="25"/>
      <c r="G5" s="25"/>
      <c r="H5" s="27" t="s">
        <v>33</v>
      </c>
      <c r="I5" s="89"/>
      <c r="J5" s="11"/>
    </row>
    <row r="6" spans="1:15" ht="15.75" customHeight="1" x14ac:dyDescent="0.2">
      <c r="A6" s="4"/>
      <c r="B6" s="39"/>
      <c r="C6" s="25"/>
      <c r="D6" s="89" t="s">
        <v>245</v>
      </c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/>
      <c r="D7" s="78"/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31"/>
      <c r="E11" s="231"/>
      <c r="F11" s="231"/>
      <c r="G11" s="231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45"/>
      <c r="E12" s="245"/>
      <c r="F12" s="245"/>
      <c r="G12" s="245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05"/>
      <c r="E13" s="205"/>
      <c r="F13" s="205"/>
      <c r="G13" s="20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38"/>
      <c r="F15" s="238"/>
      <c r="G15" s="243"/>
      <c r="H15" s="243"/>
      <c r="I15" s="243" t="s">
        <v>28</v>
      </c>
      <c r="J15" s="244"/>
    </row>
    <row r="16" spans="1:15" ht="23.25" customHeight="1" x14ac:dyDescent="0.2">
      <c r="A16" s="139" t="s">
        <v>23</v>
      </c>
      <c r="B16" s="140" t="s">
        <v>23</v>
      </c>
      <c r="C16" s="56"/>
      <c r="D16" s="57"/>
      <c r="E16" s="208"/>
      <c r="F16" s="209"/>
      <c r="G16" s="208"/>
      <c r="H16" s="209"/>
      <c r="I16" s="208">
        <f>SUMIF(F47:F57,A16,I47:I57)+SUMIF(F47:F57,"PSU",I47:I57)</f>
        <v>0</v>
      </c>
      <c r="J16" s="228"/>
    </row>
    <row r="17" spans="1:10" ht="23.25" customHeight="1" x14ac:dyDescent="0.2">
      <c r="A17" s="139" t="s">
        <v>24</v>
      </c>
      <c r="B17" s="140" t="s">
        <v>24</v>
      </c>
      <c r="C17" s="56"/>
      <c r="D17" s="57"/>
      <c r="E17" s="208"/>
      <c r="F17" s="209"/>
      <c r="G17" s="208"/>
      <c r="H17" s="209"/>
      <c r="I17" s="208">
        <f>SUMIF(F47:F57,A17,I47:I57)</f>
        <v>0</v>
      </c>
      <c r="J17" s="228"/>
    </row>
    <row r="18" spans="1:10" ht="23.25" customHeight="1" x14ac:dyDescent="0.2">
      <c r="A18" s="139" t="s">
        <v>25</v>
      </c>
      <c r="B18" s="140" t="s">
        <v>25</v>
      </c>
      <c r="C18" s="56"/>
      <c r="D18" s="57"/>
      <c r="E18" s="208"/>
      <c r="F18" s="209"/>
      <c r="G18" s="208"/>
      <c r="H18" s="209"/>
      <c r="I18" s="208">
        <f>SUMIF(F47:F57,A18,I47:I57)</f>
        <v>0</v>
      </c>
      <c r="J18" s="228"/>
    </row>
    <row r="19" spans="1:10" ht="23.25" customHeight="1" x14ac:dyDescent="0.2">
      <c r="A19" s="139" t="s">
        <v>71</v>
      </c>
      <c r="B19" s="140" t="s">
        <v>26</v>
      </c>
      <c r="C19" s="56"/>
      <c r="D19" s="57"/>
      <c r="E19" s="208"/>
      <c r="F19" s="209"/>
      <c r="G19" s="208"/>
      <c r="H19" s="209"/>
      <c r="I19" s="208">
        <f>SUMIF(F47:F57,A19,I47:I57)</f>
        <v>0</v>
      </c>
      <c r="J19" s="228"/>
    </row>
    <row r="20" spans="1:10" ht="23.25" customHeight="1" x14ac:dyDescent="0.2">
      <c r="A20" s="139" t="s">
        <v>72</v>
      </c>
      <c r="B20" s="140" t="s">
        <v>27</v>
      </c>
      <c r="C20" s="56"/>
      <c r="D20" s="57"/>
      <c r="E20" s="208"/>
      <c r="F20" s="209"/>
      <c r="G20" s="208"/>
      <c r="H20" s="209"/>
      <c r="I20" s="208">
        <f>SUMIF(F47:F57,A20,I47:I57)</f>
        <v>0</v>
      </c>
      <c r="J20" s="228"/>
    </row>
    <row r="21" spans="1:10" ht="23.25" customHeight="1" x14ac:dyDescent="0.2">
      <c r="A21" s="4"/>
      <c r="B21" s="72" t="s">
        <v>28</v>
      </c>
      <c r="C21" s="73"/>
      <c r="D21" s="74"/>
      <c r="E21" s="229"/>
      <c r="F21" s="230"/>
      <c r="G21" s="229"/>
      <c r="H21" s="230"/>
      <c r="I21" s="229">
        <f>SUM(I16:J20)</f>
        <v>0</v>
      </c>
      <c r="J21" s="234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26">
        <f>ZakladDPHSniVypocet</f>
        <v>0</v>
      </c>
      <c r="H23" s="227"/>
      <c r="I23" s="227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32">
        <f>ZakladDPHSni*SazbaDPH1/100</f>
        <v>0</v>
      </c>
      <c r="H24" s="233"/>
      <c r="I24" s="233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26">
        <f>ZakladDPHZaklVypocet</f>
        <v>0</v>
      </c>
      <c r="H25" s="227"/>
      <c r="I25" s="227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22">
        <f>ZakladDPHZakl*SazbaDPH2/100</f>
        <v>0</v>
      </c>
      <c r="H26" s="223"/>
      <c r="I26" s="223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24">
        <f>0</f>
        <v>0</v>
      </c>
      <c r="H27" s="224"/>
      <c r="I27" s="224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42">
        <f>ZakladDPHSniVypocet+ZakladDPHZaklVypocet</f>
        <v>0</v>
      </c>
      <c r="H28" s="242"/>
      <c r="I28" s="242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25">
        <f>ZakladDPHSni+DPHSni+ZakladDPHZakl+DPHZakl+Zaokrouhleni</f>
        <v>0</v>
      </c>
      <c r="H29" s="225"/>
      <c r="I29" s="225"/>
      <c r="J29" s="117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206"/>
      <c r="E34" s="206"/>
      <c r="F34" s="30"/>
      <c r="G34" s="206"/>
      <c r="H34" s="206"/>
      <c r="I34" s="206"/>
      <c r="J34" s="36"/>
    </row>
    <row r="35" spans="1:10" ht="12.75" customHeight="1" x14ac:dyDescent="0.2">
      <c r="A35" s="4"/>
      <c r="B35" s="4"/>
      <c r="C35" s="5"/>
      <c r="D35" s="207" t="s">
        <v>2</v>
      </c>
      <c r="E35" s="207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10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10" ht="25.5" hidden="1" customHeight="1" x14ac:dyDescent="0.2">
      <c r="A39" s="95">
        <v>1</v>
      </c>
      <c r="B39" s="101" t="s">
        <v>46</v>
      </c>
      <c r="C39" s="210" t="s">
        <v>45</v>
      </c>
      <c r="D39" s="211"/>
      <c r="E39" s="211"/>
      <c r="F39" s="106">
        <f>'Rozpočet Pol'!AC85</f>
        <v>0</v>
      </c>
      <c r="G39" s="107">
        <f>'Rozpočet Pol'!AD85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95"/>
      <c r="B40" s="212" t="s">
        <v>47</v>
      </c>
      <c r="C40" s="213"/>
      <c r="D40" s="213"/>
      <c r="E40" s="214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4" spans="1:10" ht="15.75" x14ac:dyDescent="0.25">
      <c r="B44" s="118" t="s">
        <v>49</v>
      </c>
    </row>
    <row r="46" spans="1:10" ht="25.5" customHeight="1" x14ac:dyDescent="0.2">
      <c r="A46" s="119"/>
      <c r="B46" s="123" t="s">
        <v>16</v>
      </c>
      <c r="C46" s="123" t="s">
        <v>5</v>
      </c>
      <c r="D46" s="124"/>
      <c r="E46" s="124"/>
      <c r="F46" s="127" t="s">
        <v>50</v>
      </c>
      <c r="G46" s="127"/>
      <c r="H46" s="127"/>
      <c r="I46" s="215" t="s">
        <v>28</v>
      </c>
      <c r="J46" s="215"/>
    </row>
    <row r="47" spans="1:10" ht="25.5" customHeight="1" x14ac:dyDescent="0.2">
      <c r="A47" s="120"/>
      <c r="B47" s="128" t="s">
        <v>51</v>
      </c>
      <c r="C47" s="217" t="s">
        <v>52</v>
      </c>
      <c r="D47" s="218"/>
      <c r="E47" s="218"/>
      <c r="F47" s="130" t="s">
        <v>23</v>
      </c>
      <c r="G47" s="131"/>
      <c r="H47" s="131"/>
      <c r="I47" s="216">
        <f>'Rozpočet Pol'!G8</f>
        <v>0</v>
      </c>
      <c r="J47" s="216"/>
    </row>
    <row r="48" spans="1:10" ht="25.5" customHeight="1" x14ac:dyDescent="0.2">
      <c r="A48" s="120"/>
      <c r="B48" s="122" t="s">
        <v>53</v>
      </c>
      <c r="C48" s="203" t="s">
        <v>54</v>
      </c>
      <c r="D48" s="204"/>
      <c r="E48" s="204"/>
      <c r="F48" s="132" t="s">
        <v>23</v>
      </c>
      <c r="G48" s="133"/>
      <c r="H48" s="133"/>
      <c r="I48" s="202">
        <f>'Rozpočet Pol'!G11</f>
        <v>0</v>
      </c>
      <c r="J48" s="202"/>
    </row>
    <row r="49" spans="1:10" ht="25.5" customHeight="1" x14ac:dyDescent="0.2">
      <c r="A49" s="120"/>
      <c r="B49" s="122" t="s">
        <v>55</v>
      </c>
      <c r="C49" s="203" t="s">
        <v>56</v>
      </c>
      <c r="D49" s="204"/>
      <c r="E49" s="204"/>
      <c r="F49" s="132" t="s">
        <v>23</v>
      </c>
      <c r="G49" s="133"/>
      <c r="H49" s="133"/>
      <c r="I49" s="202">
        <f>'Rozpočet Pol'!G15</f>
        <v>0</v>
      </c>
      <c r="J49" s="202"/>
    </row>
    <row r="50" spans="1:10" ht="25.5" customHeight="1" x14ac:dyDescent="0.2">
      <c r="A50" s="120"/>
      <c r="B50" s="122" t="s">
        <v>57</v>
      </c>
      <c r="C50" s="203" t="s">
        <v>58</v>
      </c>
      <c r="D50" s="204"/>
      <c r="E50" s="204"/>
      <c r="F50" s="132" t="s">
        <v>23</v>
      </c>
      <c r="G50" s="133"/>
      <c r="H50" s="133"/>
      <c r="I50" s="202">
        <f>'Rozpočet Pol'!G27</f>
        <v>0</v>
      </c>
      <c r="J50" s="202"/>
    </row>
    <row r="51" spans="1:10" ht="25.5" customHeight="1" x14ac:dyDescent="0.2">
      <c r="A51" s="120"/>
      <c r="B51" s="122" t="s">
        <v>59</v>
      </c>
      <c r="C51" s="203" t="s">
        <v>60</v>
      </c>
      <c r="D51" s="204"/>
      <c r="E51" s="204"/>
      <c r="F51" s="132" t="s">
        <v>23</v>
      </c>
      <c r="G51" s="133"/>
      <c r="H51" s="133"/>
      <c r="I51" s="202">
        <f>'Rozpočet Pol'!G36</f>
        <v>0</v>
      </c>
      <c r="J51" s="202"/>
    </row>
    <row r="52" spans="1:10" ht="25.5" customHeight="1" x14ac:dyDescent="0.2">
      <c r="A52" s="120"/>
      <c r="B52" s="122" t="s">
        <v>61</v>
      </c>
      <c r="C52" s="203" t="s">
        <v>62</v>
      </c>
      <c r="D52" s="204"/>
      <c r="E52" s="204"/>
      <c r="F52" s="132" t="s">
        <v>23</v>
      </c>
      <c r="G52" s="133"/>
      <c r="H52" s="133"/>
      <c r="I52" s="202">
        <f>'Rozpočet Pol'!G41</f>
        <v>0</v>
      </c>
      <c r="J52" s="202"/>
    </row>
    <row r="53" spans="1:10" ht="25.5" customHeight="1" x14ac:dyDescent="0.2">
      <c r="A53" s="120"/>
      <c r="B53" s="122" t="s">
        <v>63</v>
      </c>
      <c r="C53" s="203" t="s">
        <v>64</v>
      </c>
      <c r="D53" s="204"/>
      <c r="E53" s="204"/>
      <c r="F53" s="132" t="s">
        <v>24</v>
      </c>
      <c r="G53" s="133"/>
      <c r="H53" s="133"/>
      <c r="I53" s="202">
        <f>'Rozpočet Pol'!G43</f>
        <v>0</v>
      </c>
      <c r="J53" s="202"/>
    </row>
    <row r="54" spans="1:10" ht="25.5" customHeight="1" x14ac:dyDescent="0.2">
      <c r="A54" s="120"/>
      <c r="B54" s="122" t="s">
        <v>65</v>
      </c>
      <c r="C54" s="203" t="s">
        <v>66</v>
      </c>
      <c r="D54" s="204"/>
      <c r="E54" s="204"/>
      <c r="F54" s="132" t="s">
        <v>24</v>
      </c>
      <c r="G54" s="133"/>
      <c r="H54" s="133"/>
      <c r="I54" s="202">
        <f>'Rozpočet Pol'!G52</f>
        <v>0</v>
      </c>
      <c r="J54" s="202"/>
    </row>
    <row r="55" spans="1:10" ht="25.5" customHeight="1" x14ac:dyDescent="0.2">
      <c r="A55" s="120"/>
      <c r="B55" s="122" t="s">
        <v>67</v>
      </c>
      <c r="C55" s="203" t="s">
        <v>68</v>
      </c>
      <c r="D55" s="204"/>
      <c r="E55" s="204"/>
      <c r="F55" s="132" t="s">
        <v>24</v>
      </c>
      <c r="G55" s="133"/>
      <c r="H55" s="133"/>
      <c r="I55" s="202">
        <f>'Rozpočet Pol'!G67</f>
        <v>0</v>
      </c>
      <c r="J55" s="202"/>
    </row>
    <row r="56" spans="1:10" ht="25.5" customHeight="1" x14ac:dyDescent="0.2">
      <c r="A56" s="120"/>
      <c r="B56" s="122" t="s">
        <v>69</v>
      </c>
      <c r="C56" s="203" t="s">
        <v>70</v>
      </c>
      <c r="D56" s="204"/>
      <c r="E56" s="204"/>
      <c r="F56" s="132" t="s">
        <v>24</v>
      </c>
      <c r="G56" s="133"/>
      <c r="H56" s="133"/>
      <c r="I56" s="202">
        <f>'Rozpočet Pol'!G72</f>
        <v>0</v>
      </c>
      <c r="J56" s="202"/>
    </row>
    <row r="57" spans="1:10" ht="25.5" customHeight="1" x14ac:dyDescent="0.2">
      <c r="A57" s="120"/>
      <c r="B57" s="129" t="s">
        <v>71</v>
      </c>
      <c r="C57" s="199" t="s">
        <v>26</v>
      </c>
      <c r="D57" s="200"/>
      <c r="E57" s="200"/>
      <c r="F57" s="134" t="s">
        <v>71</v>
      </c>
      <c r="G57" s="135"/>
      <c r="H57" s="135"/>
      <c r="I57" s="198">
        <f>'Rozpočet Pol'!G79</f>
        <v>0</v>
      </c>
      <c r="J57" s="198"/>
    </row>
    <row r="58" spans="1:10" ht="25.5" customHeight="1" x14ac:dyDescent="0.2">
      <c r="A58" s="121"/>
      <c r="B58" s="125" t="s">
        <v>1</v>
      </c>
      <c r="C58" s="125"/>
      <c r="D58" s="126"/>
      <c r="E58" s="126"/>
      <c r="F58" s="136"/>
      <c r="G58" s="137"/>
      <c r="H58" s="137"/>
      <c r="I58" s="201">
        <f>SUM(I47:I57)</f>
        <v>0</v>
      </c>
      <c r="J58" s="201"/>
    </row>
    <row r="59" spans="1:10" x14ac:dyDescent="0.2">
      <c r="F59" s="138"/>
      <c r="G59" s="94"/>
      <c r="H59" s="138"/>
      <c r="I59" s="94"/>
      <c r="J59" s="94"/>
    </row>
    <row r="60" spans="1:10" x14ac:dyDescent="0.2">
      <c r="F60" s="138"/>
      <c r="G60" s="94"/>
      <c r="H60" s="138"/>
      <c r="I60" s="94"/>
      <c r="J60" s="94"/>
    </row>
    <row r="61" spans="1:10" x14ac:dyDescent="0.2">
      <c r="F61" s="138"/>
      <c r="G61" s="94"/>
      <c r="H61" s="138"/>
      <c r="I61" s="94"/>
      <c r="J61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7:J57"/>
    <mergeCell ref="C57:E57"/>
    <mergeCell ref="I58:J58"/>
    <mergeCell ref="I54:J54"/>
    <mergeCell ref="C54:E54"/>
    <mergeCell ref="I55:J55"/>
    <mergeCell ref="C55:E55"/>
    <mergeCell ref="I56:J56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77" t="s">
        <v>41</v>
      </c>
      <c r="B2" s="76"/>
      <c r="C2" s="248"/>
      <c r="D2" s="248"/>
      <c r="E2" s="248"/>
      <c r="F2" s="248"/>
      <c r="G2" s="249"/>
    </row>
    <row r="3" spans="1:7" ht="24.95" hidden="1" customHeight="1" x14ac:dyDescent="0.2">
      <c r="A3" s="77" t="s">
        <v>7</v>
      </c>
      <c r="B3" s="76"/>
      <c r="C3" s="248"/>
      <c r="D3" s="248"/>
      <c r="E3" s="248"/>
      <c r="F3" s="248"/>
      <c r="G3" s="249"/>
    </row>
    <row r="4" spans="1:7" ht="24.95" hidden="1" customHeight="1" x14ac:dyDescent="0.2">
      <c r="A4" s="77" t="s">
        <v>8</v>
      </c>
      <c r="B4" s="76"/>
      <c r="C4" s="248"/>
      <c r="D4" s="248"/>
      <c r="E4" s="248"/>
      <c r="F4" s="248"/>
      <c r="G4" s="249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5"/>
  <sheetViews>
    <sheetView zoomScale="120" zoomScaleNormal="120" workbookViewId="0">
      <selection activeCell="C2" sqref="C2:G2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62" t="s">
        <v>6</v>
      </c>
      <c r="B1" s="262"/>
      <c r="C1" s="262"/>
      <c r="D1" s="262"/>
      <c r="E1" s="262"/>
      <c r="F1" s="262"/>
      <c r="G1" s="262"/>
      <c r="AE1" t="s">
        <v>74</v>
      </c>
    </row>
    <row r="2" spans="1:60" ht="24.95" customHeight="1" x14ac:dyDescent="0.2">
      <c r="A2" s="143" t="s">
        <v>73</v>
      </c>
      <c r="B2" s="141"/>
      <c r="C2" s="263" t="s">
        <v>212</v>
      </c>
      <c r="D2" s="264"/>
      <c r="E2" s="264"/>
      <c r="F2" s="264"/>
      <c r="G2" s="265"/>
      <c r="AE2" t="s">
        <v>75</v>
      </c>
    </row>
    <row r="3" spans="1:60" ht="24.95" hidden="1" customHeight="1" x14ac:dyDescent="0.2">
      <c r="A3" s="144" t="s">
        <v>7</v>
      </c>
      <c r="B3" s="142"/>
      <c r="C3" s="266"/>
      <c r="D3" s="267"/>
      <c r="E3" s="267"/>
      <c r="F3" s="267"/>
      <c r="G3" s="268"/>
      <c r="AE3" t="s">
        <v>76</v>
      </c>
    </row>
    <row r="4" spans="1:60" ht="24.95" hidden="1" customHeight="1" x14ac:dyDescent="0.2">
      <c r="A4" s="144" t="s">
        <v>8</v>
      </c>
      <c r="B4" s="142"/>
      <c r="C4" s="266"/>
      <c r="D4" s="267"/>
      <c r="E4" s="267"/>
      <c r="F4" s="267"/>
      <c r="G4" s="268"/>
      <c r="AE4" t="s">
        <v>77</v>
      </c>
    </row>
    <row r="5" spans="1:60" hidden="1" x14ac:dyDescent="0.2">
      <c r="A5" s="145" t="s">
        <v>78</v>
      </c>
      <c r="B5" s="146"/>
      <c r="C5" s="147"/>
      <c r="D5" s="148"/>
      <c r="E5" s="148"/>
      <c r="F5" s="148"/>
      <c r="G5" s="149"/>
      <c r="AE5" t="s">
        <v>79</v>
      </c>
    </row>
    <row r="7" spans="1:60" ht="38.25" x14ac:dyDescent="0.2">
      <c r="A7" s="154" t="s">
        <v>80</v>
      </c>
      <c r="B7" s="155" t="s">
        <v>81</v>
      </c>
      <c r="C7" s="155" t="s">
        <v>82</v>
      </c>
      <c r="D7" s="154" t="s">
        <v>83</v>
      </c>
      <c r="E7" s="154" t="s">
        <v>84</v>
      </c>
      <c r="F7" s="150" t="s">
        <v>85</v>
      </c>
      <c r="G7" s="171" t="s">
        <v>28</v>
      </c>
      <c r="H7" s="172" t="s">
        <v>29</v>
      </c>
      <c r="I7" s="172" t="s">
        <v>86</v>
      </c>
      <c r="J7" s="172" t="s">
        <v>30</v>
      </c>
      <c r="K7" s="172" t="s">
        <v>87</v>
      </c>
      <c r="L7" s="172" t="s">
        <v>88</v>
      </c>
      <c r="M7" s="172" t="s">
        <v>89</v>
      </c>
      <c r="N7" s="172" t="s">
        <v>90</v>
      </c>
      <c r="O7" s="172" t="s">
        <v>91</v>
      </c>
      <c r="P7" s="172" t="s">
        <v>92</v>
      </c>
      <c r="Q7" s="172" t="s">
        <v>93</v>
      </c>
      <c r="R7" s="172" t="s">
        <v>94</v>
      </c>
      <c r="S7" s="172" t="s">
        <v>95</v>
      </c>
      <c r="T7" s="172" t="s">
        <v>96</v>
      </c>
      <c r="U7" s="157" t="s">
        <v>97</v>
      </c>
    </row>
    <row r="8" spans="1:60" x14ac:dyDescent="0.2">
      <c r="A8" s="173" t="s">
        <v>98</v>
      </c>
      <c r="B8" s="174" t="s">
        <v>51</v>
      </c>
      <c r="C8" s="175" t="s">
        <v>52</v>
      </c>
      <c r="D8" s="176"/>
      <c r="E8" s="177"/>
      <c r="F8" s="178"/>
      <c r="G8" s="178">
        <f>SUMIF(AE9:AE10,"&lt;&gt;NOR",G9:G10)</f>
        <v>0</v>
      </c>
      <c r="H8" s="178"/>
      <c r="I8" s="178">
        <f>SUM(I9:I10)</f>
        <v>0</v>
      </c>
      <c r="J8" s="178"/>
      <c r="K8" s="178">
        <f>SUM(K9:K10)</f>
        <v>0</v>
      </c>
      <c r="L8" s="178"/>
      <c r="M8" s="178">
        <f>SUM(M9:M10)</f>
        <v>0</v>
      </c>
      <c r="N8" s="156"/>
      <c r="O8" s="156">
        <f>SUM(O9:O10)</f>
        <v>0</v>
      </c>
      <c r="P8" s="156"/>
      <c r="Q8" s="156">
        <f>SUM(Q9:Q10)</f>
        <v>1.5099400000000001</v>
      </c>
      <c r="R8" s="156"/>
      <c r="S8" s="156"/>
      <c r="T8" s="173"/>
      <c r="U8" s="156">
        <f>SUM(U9:U10)</f>
        <v>45.25</v>
      </c>
      <c r="AE8" t="s">
        <v>99</v>
      </c>
    </row>
    <row r="9" spans="1:60" outlineLevel="1" x14ac:dyDescent="0.2">
      <c r="A9" s="152">
        <v>1</v>
      </c>
      <c r="B9" s="158" t="s">
        <v>210</v>
      </c>
      <c r="C9" s="191" t="s">
        <v>211</v>
      </c>
      <c r="D9" s="160" t="s">
        <v>100</v>
      </c>
      <c r="E9" s="166">
        <v>28.998000000000001</v>
      </c>
      <c r="F9" s="168">
        <f>H9+J9</f>
        <v>0</v>
      </c>
      <c r="G9" s="169">
        <f>ROUND(E9*F9,2)</f>
        <v>0</v>
      </c>
      <c r="H9" s="169"/>
      <c r="I9" s="169">
        <f>ROUND(E9*H9,2)</f>
        <v>0</v>
      </c>
      <c r="J9" s="169"/>
      <c r="K9" s="169">
        <f>ROUND(E9*J9,2)</f>
        <v>0</v>
      </c>
      <c r="L9" s="169">
        <v>21</v>
      </c>
      <c r="M9" s="169">
        <f>G9*(1+L9/100)</f>
        <v>0</v>
      </c>
      <c r="N9" s="161">
        <v>0</v>
      </c>
      <c r="O9" s="161">
        <f>ROUND(E9*N9,5)</f>
        <v>0</v>
      </c>
      <c r="P9" s="161">
        <v>0</v>
      </c>
      <c r="Q9" s="161">
        <f>ROUND(E9*P9,5)</f>
        <v>0</v>
      </c>
      <c r="R9" s="161"/>
      <c r="S9" s="161"/>
      <c r="T9" s="162">
        <v>0.72899999999999998</v>
      </c>
      <c r="U9" s="161">
        <f>ROUND(E9*T9,2)</f>
        <v>21.14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101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ht="22.5" outlineLevel="1" x14ac:dyDescent="0.2">
      <c r="A10" s="152">
        <v>2</v>
      </c>
      <c r="B10" s="158" t="s">
        <v>102</v>
      </c>
      <c r="C10" s="191" t="s">
        <v>213</v>
      </c>
      <c r="D10" s="160" t="s">
        <v>100</v>
      </c>
      <c r="E10" s="166">
        <v>23.967379999999999</v>
      </c>
      <c r="F10" s="168">
        <f>H10+J10</f>
        <v>0</v>
      </c>
      <c r="G10" s="169">
        <f>ROUND(E10*F10,2)</f>
        <v>0</v>
      </c>
      <c r="H10" s="169"/>
      <c r="I10" s="169">
        <f>ROUND(E10*H10,2)</f>
        <v>0</v>
      </c>
      <c r="J10" s="169"/>
      <c r="K10" s="169">
        <f>ROUND(E10*J10,2)</f>
        <v>0</v>
      </c>
      <c r="L10" s="169">
        <v>21</v>
      </c>
      <c r="M10" s="169">
        <f>G10*(1+L10/100)</f>
        <v>0</v>
      </c>
      <c r="N10" s="161">
        <v>0</v>
      </c>
      <c r="O10" s="161">
        <f>ROUND(E10*N10,5)</f>
        <v>0</v>
      </c>
      <c r="P10" s="161">
        <v>6.3E-2</v>
      </c>
      <c r="Q10" s="161">
        <f>ROUND(E10*P10,5)</f>
        <v>1.5099400000000001</v>
      </c>
      <c r="R10" s="161"/>
      <c r="S10" s="161"/>
      <c r="T10" s="162">
        <v>1.006</v>
      </c>
      <c r="U10" s="161">
        <f>ROUND(E10*T10,2)</f>
        <v>24.11</v>
      </c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101</v>
      </c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x14ac:dyDescent="0.2">
      <c r="A11" s="153" t="s">
        <v>98</v>
      </c>
      <c r="B11" s="159" t="s">
        <v>53</v>
      </c>
      <c r="C11" s="192" t="s">
        <v>54</v>
      </c>
      <c r="D11" s="163"/>
      <c r="E11" s="167"/>
      <c r="F11" s="170"/>
      <c r="G11" s="170">
        <f>SUMIF(AE12:AE14,"&lt;&gt;NOR",G12:G14)</f>
        <v>0</v>
      </c>
      <c r="H11" s="170"/>
      <c r="I11" s="170">
        <f>SUM(I12:I14)</f>
        <v>0</v>
      </c>
      <c r="J11" s="170"/>
      <c r="K11" s="170">
        <f>SUM(K12:K14)</f>
        <v>0</v>
      </c>
      <c r="L11" s="170"/>
      <c r="M11" s="170">
        <f>SUM(M12:M14)</f>
        <v>0</v>
      </c>
      <c r="N11" s="164"/>
      <c r="O11" s="164">
        <f>SUM(O12:O14)</f>
        <v>3.03382</v>
      </c>
      <c r="P11" s="164"/>
      <c r="Q11" s="164">
        <f>SUM(Q12:Q14)</f>
        <v>0</v>
      </c>
      <c r="R11" s="164"/>
      <c r="S11" s="164"/>
      <c r="T11" s="165"/>
      <c r="U11" s="164">
        <f>SUM(U12:U14)</f>
        <v>26.83</v>
      </c>
      <c r="AE11" t="s">
        <v>99</v>
      </c>
    </row>
    <row r="12" spans="1:60" outlineLevel="1" x14ac:dyDescent="0.2">
      <c r="A12" s="152">
        <v>3</v>
      </c>
      <c r="B12" s="158" t="s">
        <v>216</v>
      </c>
      <c r="C12" s="191" t="s">
        <v>214</v>
      </c>
      <c r="D12" s="160" t="s">
        <v>103</v>
      </c>
      <c r="E12" s="166">
        <v>1</v>
      </c>
      <c r="F12" s="168">
        <f>H12+J12</f>
        <v>0</v>
      </c>
      <c r="G12" s="169">
        <f>ROUND(E12*F12,2)</f>
        <v>0</v>
      </c>
      <c r="H12" s="169"/>
      <c r="I12" s="169">
        <f>ROUND(E12*H12,2)</f>
        <v>0</v>
      </c>
      <c r="J12" s="169"/>
      <c r="K12" s="169">
        <f>ROUND(E12*J12,2)</f>
        <v>0</v>
      </c>
      <c r="L12" s="169">
        <v>21</v>
      </c>
      <c r="M12" s="169">
        <f>G12*(1+L12/100)</f>
        <v>0</v>
      </c>
      <c r="N12" s="161">
        <v>0.15204000000000001</v>
      </c>
      <c r="O12" s="161">
        <f>ROUND(E12*N12,5)</f>
        <v>0.15204000000000001</v>
      </c>
      <c r="P12" s="161">
        <v>0</v>
      </c>
      <c r="Q12" s="161">
        <f>ROUND(E12*P12,5)</f>
        <v>0</v>
      </c>
      <c r="R12" s="161"/>
      <c r="S12" s="161"/>
      <c r="T12" s="162">
        <v>0.85</v>
      </c>
      <c r="U12" s="161">
        <f>ROUND(E12*T12,2)</f>
        <v>0.85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101</v>
      </c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ht="22.5" outlineLevel="1" x14ac:dyDescent="0.2">
      <c r="A13" s="152">
        <v>4</v>
      </c>
      <c r="B13" s="158" t="s">
        <v>217</v>
      </c>
      <c r="C13" s="191" t="s">
        <v>215</v>
      </c>
      <c r="D13" s="160" t="s">
        <v>103</v>
      </c>
      <c r="E13" s="166">
        <v>1</v>
      </c>
      <c r="F13" s="168">
        <f>H13+J13</f>
        <v>0</v>
      </c>
      <c r="G13" s="169">
        <f>ROUND(E13*F13,2)</f>
        <v>0</v>
      </c>
      <c r="H13" s="169"/>
      <c r="I13" s="169">
        <f>ROUND(E13*H13,2)</f>
        <v>0</v>
      </c>
      <c r="J13" s="169"/>
      <c r="K13" s="169">
        <f>ROUND(E13*J13,2)</f>
        <v>0</v>
      </c>
      <c r="L13" s="169">
        <v>21</v>
      </c>
      <c r="M13" s="169">
        <f>G13*(1+L13/100)</f>
        <v>0</v>
      </c>
      <c r="N13" s="161">
        <v>0.15204000000000001</v>
      </c>
      <c r="O13" s="161">
        <f>ROUND(E13*N13,5)</f>
        <v>0.15204000000000001</v>
      </c>
      <c r="P13" s="161">
        <v>0</v>
      </c>
      <c r="Q13" s="161">
        <f>ROUND(E13*P13,5)</f>
        <v>0</v>
      </c>
      <c r="R13" s="161"/>
      <c r="S13" s="161"/>
      <c r="T13" s="162">
        <v>0.85</v>
      </c>
      <c r="U13" s="161">
        <f>ROUND(E13*T13,2)</f>
        <v>0.85</v>
      </c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101</v>
      </c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52">
        <v>5</v>
      </c>
      <c r="B14" s="158" t="s">
        <v>104</v>
      </c>
      <c r="C14" s="191" t="s">
        <v>105</v>
      </c>
      <c r="D14" s="160" t="s">
        <v>106</v>
      </c>
      <c r="E14" s="166">
        <v>30.28</v>
      </c>
      <c r="F14" s="168">
        <f>H14+J14</f>
        <v>0</v>
      </c>
      <c r="G14" s="169">
        <f>ROUND(E14*F14,2)</f>
        <v>0</v>
      </c>
      <c r="H14" s="169"/>
      <c r="I14" s="169">
        <f>ROUND(E14*H14,2)</f>
        <v>0</v>
      </c>
      <c r="J14" s="169"/>
      <c r="K14" s="169">
        <f>ROUND(E14*J14,2)</f>
        <v>0</v>
      </c>
      <c r="L14" s="169">
        <v>21</v>
      </c>
      <c r="M14" s="169">
        <f>G14*(1+L14/100)</f>
        <v>0</v>
      </c>
      <c r="N14" s="161">
        <v>9.0149999999999994E-2</v>
      </c>
      <c r="O14" s="161">
        <f>ROUND(E14*N14,5)</f>
        <v>2.7297400000000001</v>
      </c>
      <c r="P14" s="161">
        <v>0</v>
      </c>
      <c r="Q14" s="161">
        <f>ROUND(E14*P14,5)</f>
        <v>0</v>
      </c>
      <c r="R14" s="161"/>
      <c r="S14" s="161"/>
      <c r="T14" s="162">
        <v>0.83</v>
      </c>
      <c r="U14" s="161">
        <f>ROUND(E14*T14,2)</f>
        <v>25.13</v>
      </c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101</v>
      </c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x14ac:dyDescent="0.2">
      <c r="A15" s="153" t="s">
        <v>98</v>
      </c>
      <c r="B15" s="159" t="s">
        <v>55</v>
      </c>
      <c r="C15" s="192" t="s">
        <v>56</v>
      </c>
      <c r="D15" s="163"/>
      <c r="E15" s="167"/>
      <c r="F15" s="170"/>
      <c r="G15" s="170">
        <f>SUMIF(AE16:AE26,"&lt;&gt;NOR",G16:G26)</f>
        <v>0</v>
      </c>
      <c r="H15" s="170"/>
      <c r="I15" s="170">
        <f>SUM(I16:I26)</f>
        <v>0</v>
      </c>
      <c r="J15" s="170"/>
      <c r="K15" s="170">
        <f>SUM(K16:K26)</f>
        <v>0</v>
      </c>
      <c r="L15" s="170"/>
      <c r="M15" s="170">
        <f>SUM(M16:M26)</f>
        <v>0</v>
      </c>
      <c r="N15" s="164"/>
      <c r="O15" s="164">
        <f>SUM(O16:O26)</f>
        <v>5.1641399999999988</v>
      </c>
      <c r="P15" s="164"/>
      <c r="Q15" s="164">
        <f>SUM(Q16:Q26)</f>
        <v>0</v>
      </c>
      <c r="R15" s="164"/>
      <c r="S15" s="164"/>
      <c r="T15" s="165"/>
      <c r="U15" s="164">
        <f>SUM(U16:U26)</f>
        <v>383.40999999999997</v>
      </c>
      <c r="AE15" t="s">
        <v>99</v>
      </c>
    </row>
    <row r="16" spans="1:60" outlineLevel="1" x14ac:dyDescent="0.2">
      <c r="A16" s="152">
        <v>6</v>
      </c>
      <c r="B16" s="158" t="s">
        <v>107</v>
      </c>
      <c r="C16" s="191" t="s">
        <v>108</v>
      </c>
      <c r="D16" s="160" t="s">
        <v>100</v>
      </c>
      <c r="E16" s="166">
        <v>393.53579999999999</v>
      </c>
      <c r="F16" s="168">
        <f t="shared" ref="F16:F26" si="0">H16+J16</f>
        <v>0</v>
      </c>
      <c r="G16" s="169">
        <f t="shared" ref="G16:G26" si="1">ROUND(E16*F16,2)</f>
        <v>0</v>
      </c>
      <c r="H16" s="169"/>
      <c r="I16" s="169">
        <f t="shared" ref="I16:I26" si="2">ROUND(E16*H16,2)</f>
        <v>0</v>
      </c>
      <c r="J16" s="169"/>
      <c r="K16" s="169">
        <f t="shared" ref="K16:K26" si="3">ROUND(E16*J16,2)</f>
        <v>0</v>
      </c>
      <c r="L16" s="169">
        <v>21</v>
      </c>
      <c r="M16" s="169">
        <f t="shared" ref="M16:M26" si="4">G16*(1+L16/100)</f>
        <v>0</v>
      </c>
      <c r="N16" s="161">
        <v>2.0000000000000002E-5</v>
      </c>
      <c r="O16" s="161">
        <f t="shared" ref="O16:O26" si="5">ROUND(E16*N16,5)</f>
        <v>7.8700000000000003E-3</v>
      </c>
      <c r="P16" s="161">
        <v>0</v>
      </c>
      <c r="Q16" s="161">
        <f t="shared" ref="Q16:Q26" si="6">ROUND(E16*P16,5)</f>
        <v>0</v>
      </c>
      <c r="R16" s="161"/>
      <c r="S16" s="161"/>
      <c r="T16" s="162">
        <v>0.18</v>
      </c>
      <c r="U16" s="161">
        <f t="shared" ref="U16:U26" si="7">ROUND(E16*T16,2)</f>
        <v>70.84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101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>
        <v>7</v>
      </c>
      <c r="B17" s="158" t="s">
        <v>109</v>
      </c>
      <c r="C17" s="191" t="s">
        <v>110</v>
      </c>
      <c r="D17" s="160" t="s">
        <v>100</v>
      </c>
      <c r="E17" s="166">
        <v>196.7679</v>
      </c>
      <c r="F17" s="168">
        <f t="shared" si="0"/>
        <v>0</v>
      </c>
      <c r="G17" s="169">
        <f t="shared" si="1"/>
        <v>0</v>
      </c>
      <c r="H17" s="169"/>
      <c r="I17" s="169">
        <f t="shared" si="2"/>
        <v>0</v>
      </c>
      <c r="J17" s="169"/>
      <c r="K17" s="169">
        <f t="shared" si="3"/>
        <v>0</v>
      </c>
      <c r="L17" s="169">
        <v>21</v>
      </c>
      <c r="M17" s="169">
        <f t="shared" si="4"/>
        <v>0</v>
      </c>
      <c r="N17" s="161">
        <v>3.2000000000000003E-4</v>
      </c>
      <c r="O17" s="161">
        <f t="shared" si="5"/>
        <v>6.2969999999999998E-2</v>
      </c>
      <c r="P17" s="161">
        <v>0</v>
      </c>
      <c r="Q17" s="161">
        <f t="shared" si="6"/>
        <v>0</v>
      </c>
      <c r="R17" s="161"/>
      <c r="S17" s="161"/>
      <c r="T17" s="162">
        <v>0.23</v>
      </c>
      <c r="U17" s="161">
        <f t="shared" si="7"/>
        <v>45.26</v>
      </c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101</v>
      </c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>
        <v>8</v>
      </c>
      <c r="B18" s="158" t="s">
        <v>111</v>
      </c>
      <c r="C18" s="191" t="s">
        <v>112</v>
      </c>
      <c r="D18" s="160" t="s">
        <v>100</v>
      </c>
      <c r="E18" s="166">
        <v>95.866</v>
      </c>
      <c r="F18" s="168">
        <f t="shared" si="0"/>
        <v>0</v>
      </c>
      <c r="G18" s="169">
        <f t="shared" si="1"/>
        <v>0</v>
      </c>
      <c r="H18" s="169"/>
      <c r="I18" s="169">
        <f t="shared" si="2"/>
        <v>0</v>
      </c>
      <c r="J18" s="169"/>
      <c r="K18" s="169">
        <f t="shared" si="3"/>
        <v>0</v>
      </c>
      <c r="L18" s="169">
        <v>21</v>
      </c>
      <c r="M18" s="169">
        <f t="shared" si="4"/>
        <v>0</v>
      </c>
      <c r="N18" s="161">
        <v>0</v>
      </c>
      <c r="O18" s="161">
        <f t="shared" si="5"/>
        <v>0</v>
      </c>
      <c r="P18" s="161">
        <v>0</v>
      </c>
      <c r="Q18" s="161">
        <f t="shared" si="6"/>
        <v>0</v>
      </c>
      <c r="R18" s="161"/>
      <c r="S18" s="161"/>
      <c r="T18" s="162">
        <v>0.69189999999999996</v>
      </c>
      <c r="U18" s="161">
        <f t="shared" si="7"/>
        <v>66.33</v>
      </c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101</v>
      </c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ht="22.5" outlineLevel="1" x14ac:dyDescent="0.2">
      <c r="A19" s="152">
        <v>9</v>
      </c>
      <c r="B19" s="158" t="s">
        <v>113</v>
      </c>
      <c r="C19" s="191" t="s">
        <v>114</v>
      </c>
      <c r="D19" s="160" t="s">
        <v>100</v>
      </c>
      <c r="E19" s="166">
        <v>215.70642000000001</v>
      </c>
      <c r="F19" s="168">
        <f t="shared" si="0"/>
        <v>0</v>
      </c>
      <c r="G19" s="169">
        <f t="shared" si="1"/>
        <v>0</v>
      </c>
      <c r="H19" s="169"/>
      <c r="I19" s="169">
        <f t="shared" si="2"/>
        <v>0</v>
      </c>
      <c r="J19" s="169"/>
      <c r="K19" s="169">
        <f t="shared" si="3"/>
        <v>0</v>
      </c>
      <c r="L19" s="169">
        <v>21</v>
      </c>
      <c r="M19" s="169">
        <f t="shared" si="4"/>
        <v>0</v>
      </c>
      <c r="N19" s="161">
        <v>1.873E-2</v>
      </c>
      <c r="O19" s="161">
        <f t="shared" si="5"/>
        <v>4.0401800000000003</v>
      </c>
      <c r="P19" s="161">
        <v>0</v>
      </c>
      <c r="Q19" s="161">
        <f t="shared" si="6"/>
        <v>0</v>
      </c>
      <c r="R19" s="161"/>
      <c r="S19" s="161"/>
      <c r="T19" s="162">
        <v>0.37859999999999999</v>
      </c>
      <c r="U19" s="161">
        <f t="shared" si="7"/>
        <v>81.67</v>
      </c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101</v>
      </c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2.5" outlineLevel="1" x14ac:dyDescent="0.2">
      <c r="A20" s="152">
        <v>10</v>
      </c>
      <c r="B20" s="158" t="s">
        <v>115</v>
      </c>
      <c r="C20" s="191" t="s">
        <v>116</v>
      </c>
      <c r="D20" s="160" t="s">
        <v>100</v>
      </c>
      <c r="E20" s="166">
        <v>18.167999999999999</v>
      </c>
      <c r="F20" s="168">
        <f t="shared" si="0"/>
        <v>0</v>
      </c>
      <c r="G20" s="169">
        <f t="shared" si="1"/>
        <v>0</v>
      </c>
      <c r="H20" s="169"/>
      <c r="I20" s="169">
        <f t="shared" si="2"/>
        <v>0</v>
      </c>
      <c r="J20" s="169"/>
      <c r="K20" s="169">
        <f t="shared" si="3"/>
        <v>0</v>
      </c>
      <c r="L20" s="169">
        <v>21</v>
      </c>
      <c r="M20" s="169">
        <f t="shared" si="4"/>
        <v>0</v>
      </c>
      <c r="N20" s="161">
        <v>2.0879999999999999E-2</v>
      </c>
      <c r="O20" s="161">
        <f t="shared" si="5"/>
        <v>0.37935000000000002</v>
      </c>
      <c r="P20" s="161">
        <v>0</v>
      </c>
      <c r="Q20" s="161">
        <f t="shared" si="6"/>
        <v>0</v>
      </c>
      <c r="R20" s="161"/>
      <c r="S20" s="161"/>
      <c r="T20" s="162">
        <v>0.78583999999999998</v>
      </c>
      <c r="U20" s="161">
        <f t="shared" si="7"/>
        <v>14.28</v>
      </c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101</v>
      </c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ht="22.5" outlineLevel="1" x14ac:dyDescent="0.2">
      <c r="A21" s="152">
        <v>11</v>
      </c>
      <c r="B21" s="158" t="s">
        <v>117</v>
      </c>
      <c r="C21" s="191" t="s">
        <v>118</v>
      </c>
      <c r="D21" s="160" t="s">
        <v>100</v>
      </c>
      <c r="E21" s="166">
        <v>28.998000000000001</v>
      </c>
      <c r="F21" s="168">
        <f t="shared" si="0"/>
        <v>0</v>
      </c>
      <c r="G21" s="169">
        <f t="shared" si="1"/>
        <v>0</v>
      </c>
      <c r="H21" s="169"/>
      <c r="I21" s="169">
        <f t="shared" si="2"/>
        <v>0</v>
      </c>
      <c r="J21" s="169"/>
      <c r="K21" s="169">
        <f t="shared" si="3"/>
        <v>0</v>
      </c>
      <c r="L21" s="169">
        <v>21</v>
      </c>
      <c r="M21" s="169">
        <f t="shared" si="4"/>
        <v>0</v>
      </c>
      <c r="N21" s="161">
        <v>2.214E-2</v>
      </c>
      <c r="O21" s="161">
        <f t="shared" si="5"/>
        <v>0.64202000000000004</v>
      </c>
      <c r="P21" s="161">
        <v>0</v>
      </c>
      <c r="Q21" s="161">
        <f t="shared" si="6"/>
        <v>0</v>
      </c>
      <c r="R21" s="161"/>
      <c r="S21" s="161"/>
      <c r="T21" s="162">
        <v>1.248</v>
      </c>
      <c r="U21" s="161">
        <f t="shared" si="7"/>
        <v>36.19</v>
      </c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101</v>
      </c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ht="22.5" outlineLevel="1" x14ac:dyDescent="0.2">
      <c r="A22" s="152">
        <v>12</v>
      </c>
      <c r="B22" s="158" t="s">
        <v>119</v>
      </c>
      <c r="C22" s="191" t="s">
        <v>120</v>
      </c>
      <c r="D22" s="160" t="s">
        <v>100</v>
      </c>
      <c r="E22" s="166">
        <v>23.967379999999999</v>
      </c>
      <c r="F22" s="168">
        <f t="shared" si="0"/>
        <v>0</v>
      </c>
      <c r="G22" s="169">
        <f t="shared" si="1"/>
        <v>0</v>
      </c>
      <c r="H22" s="169"/>
      <c r="I22" s="169">
        <f t="shared" si="2"/>
        <v>0</v>
      </c>
      <c r="J22" s="169"/>
      <c r="K22" s="169">
        <f t="shared" si="3"/>
        <v>0</v>
      </c>
      <c r="L22" s="169">
        <v>21</v>
      </c>
      <c r="M22" s="169">
        <f t="shared" si="4"/>
        <v>0</v>
      </c>
      <c r="N22" s="161">
        <v>0</v>
      </c>
      <c r="O22" s="161">
        <f t="shared" si="5"/>
        <v>0</v>
      </c>
      <c r="P22" s="161">
        <v>0</v>
      </c>
      <c r="Q22" s="161">
        <f t="shared" si="6"/>
        <v>0</v>
      </c>
      <c r="R22" s="161"/>
      <c r="S22" s="161"/>
      <c r="T22" s="162">
        <v>1.7509999999999999</v>
      </c>
      <c r="U22" s="161">
        <f t="shared" si="7"/>
        <v>41.97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101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ht="22.5" outlineLevel="1" x14ac:dyDescent="0.2">
      <c r="A23" s="152">
        <v>13</v>
      </c>
      <c r="B23" s="158" t="s">
        <v>121</v>
      </c>
      <c r="C23" s="191" t="s">
        <v>122</v>
      </c>
      <c r="D23" s="160" t="s">
        <v>106</v>
      </c>
      <c r="E23" s="166">
        <v>30.28</v>
      </c>
      <c r="F23" s="168">
        <f t="shared" si="0"/>
        <v>0</v>
      </c>
      <c r="G23" s="169">
        <f t="shared" si="1"/>
        <v>0</v>
      </c>
      <c r="H23" s="169"/>
      <c r="I23" s="169">
        <f t="shared" si="2"/>
        <v>0</v>
      </c>
      <c r="J23" s="169"/>
      <c r="K23" s="169">
        <f t="shared" si="3"/>
        <v>0</v>
      </c>
      <c r="L23" s="169">
        <v>21</v>
      </c>
      <c r="M23" s="169">
        <f t="shared" si="4"/>
        <v>0</v>
      </c>
      <c r="N23" s="161">
        <v>0</v>
      </c>
      <c r="O23" s="161">
        <f t="shared" si="5"/>
        <v>0</v>
      </c>
      <c r="P23" s="161">
        <v>0</v>
      </c>
      <c r="Q23" s="161">
        <f t="shared" si="6"/>
        <v>0</v>
      </c>
      <c r="R23" s="161"/>
      <c r="S23" s="161"/>
      <c r="T23" s="162">
        <v>0.18179999999999999</v>
      </c>
      <c r="U23" s="161">
        <f t="shared" si="7"/>
        <v>5.5</v>
      </c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101</v>
      </c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52">
        <v>14</v>
      </c>
      <c r="B24" s="158" t="s">
        <v>218</v>
      </c>
      <c r="C24" s="191" t="s">
        <v>219</v>
      </c>
      <c r="D24" s="160" t="s">
        <v>100</v>
      </c>
      <c r="E24" s="166">
        <v>57.996000000000002</v>
      </c>
      <c r="F24" s="168">
        <f t="shared" si="0"/>
        <v>0</v>
      </c>
      <c r="G24" s="169">
        <f t="shared" si="1"/>
        <v>0</v>
      </c>
      <c r="H24" s="169"/>
      <c r="I24" s="169">
        <f t="shared" si="2"/>
        <v>0</v>
      </c>
      <c r="J24" s="169"/>
      <c r="K24" s="169">
        <f t="shared" si="3"/>
        <v>0</v>
      </c>
      <c r="L24" s="169">
        <v>21</v>
      </c>
      <c r="M24" s="169">
        <f t="shared" si="4"/>
        <v>0</v>
      </c>
      <c r="N24" s="161">
        <v>4.2000000000000002E-4</v>
      </c>
      <c r="O24" s="161">
        <f t="shared" si="5"/>
        <v>2.436E-2</v>
      </c>
      <c r="P24" s="161">
        <v>0</v>
      </c>
      <c r="Q24" s="161">
        <f t="shared" si="6"/>
        <v>0</v>
      </c>
      <c r="R24" s="161"/>
      <c r="S24" s="161"/>
      <c r="T24" s="162">
        <v>0.12</v>
      </c>
      <c r="U24" s="161">
        <f t="shared" si="7"/>
        <v>6.96</v>
      </c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101</v>
      </c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>
        <v>15</v>
      </c>
      <c r="B25" s="158" t="s">
        <v>123</v>
      </c>
      <c r="C25" s="191" t="s">
        <v>124</v>
      </c>
      <c r="D25" s="160" t="s">
        <v>100</v>
      </c>
      <c r="E25" s="166">
        <v>56.572400000000002</v>
      </c>
      <c r="F25" s="168">
        <f t="shared" si="0"/>
        <v>0</v>
      </c>
      <c r="G25" s="169">
        <f t="shared" si="1"/>
        <v>0</v>
      </c>
      <c r="H25" s="169"/>
      <c r="I25" s="169">
        <f t="shared" si="2"/>
        <v>0</v>
      </c>
      <c r="J25" s="169"/>
      <c r="K25" s="169">
        <f t="shared" si="3"/>
        <v>0</v>
      </c>
      <c r="L25" s="169">
        <v>21</v>
      </c>
      <c r="M25" s="169">
        <f t="shared" si="4"/>
        <v>0</v>
      </c>
      <c r="N25" s="161">
        <v>4.0000000000000003E-5</v>
      </c>
      <c r="O25" s="161">
        <f t="shared" si="5"/>
        <v>2.2599999999999999E-3</v>
      </c>
      <c r="P25" s="161">
        <v>0</v>
      </c>
      <c r="Q25" s="161">
        <f t="shared" si="6"/>
        <v>0</v>
      </c>
      <c r="R25" s="161"/>
      <c r="S25" s="161"/>
      <c r="T25" s="162">
        <v>7.8E-2</v>
      </c>
      <c r="U25" s="161">
        <f t="shared" si="7"/>
        <v>4.41</v>
      </c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101</v>
      </c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1" x14ac:dyDescent="0.2">
      <c r="A26" s="152">
        <v>16</v>
      </c>
      <c r="B26" s="158" t="s">
        <v>221</v>
      </c>
      <c r="C26" s="191" t="s">
        <v>220</v>
      </c>
      <c r="D26" s="160" t="s">
        <v>100</v>
      </c>
      <c r="E26" s="166">
        <v>128.15280000000001</v>
      </c>
      <c r="F26" s="168">
        <f t="shared" si="0"/>
        <v>0</v>
      </c>
      <c r="G26" s="169">
        <f t="shared" si="1"/>
        <v>0</v>
      </c>
      <c r="H26" s="169"/>
      <c r="I26" s="169">
        <f t="shared" si="2"/>
        <v>0</v>
      </c>
      <c r="J26" s="169"/>
      <c r="K26" s="169">
        <f t="shared" si="3"/>
        <v>0</v>
      </c>
      <c r="L26" s="169">
        <v>21</v>
      </c>
      <c r="M26" s="169">
        <f t="shared" si="4"/>
        <v>0</v>
      </c>
      <c r="N26" s="161">
        <v>4.0000000000000003E-5</v>
      </c>
      <c r="O26" s="161">
        <f t="shared" si="5"/>
        <v>5.13E-3</v>
      </c>
      <c r="P26" s="161">
        <v>0</v>
      </c>
      <c r="Q26" s="161">
        <f t="shared" si="6"/>
        <v>0</v>
      </c>
      <c r="R26" s="161"/>
      <c r="S26" s="161"/>
      <c r="T26" s="162">
        <v>7.8E-2</v>
      </c>
      <c r="U26" s="161">
        <f t="shared" si="7"/>
        <v>10</v>
      </c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101</v>
      </c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x14ac:dyDescent="0.2">
      <c r="A27" s="153" t="s">
        <v>98</v>
      </c>
      <c r="B27" s="159" t="s">
        <v>57</v>
      </c>
      <c r="C27" s="192" t="s">
        <v>58</v>
      </c>
      <c r="D27" s="163"/>
      <c r="E27" s="167"/>
      <c r="F27" s="170"/>
      <c r="G27" s="170">
        <f>SUMIF(AE28:AE35,"&lt;&gt;NOR",G28:G35)</f>
        <v>0</v>
      </c>
      <c r="H27" s="170"/>
      <c r="I27" s="170">
        <f>SUM(I28:I35)</f>
        <v>0</v>
      </c>
      <c r="J27" s="170"/>
      <c r="K27" s="170">
        <f>SUM(K28:K35)</f>
        <v>0</v>
      </c>
      <c r="L27" s="170"/>
      <c r="M27" s="170">
        <f>SUM(M28:M35)</f>
        <v>0</v>
      </c>
      <c r="N27" s="164"/>
      <c r="O27" s="164">
        <f>SUM(O28:O35)</f>
        <v>0.37068000000000001</v>
      </c>
      <c r="P27" s="164"/>
      <c r="Q27" s="164">
        <f>SUM(Q28:Q35)</f>
        <v>0</v>
      </c>
      <c r="R27" s="164"/>
      <c r="S27" s="164"/>
      <c r="T27" s="165"/>
      <c r="U27" s="164">
        <f>SUM(U28:U35)</f>
        <v>167.72000000000003</v>
      </c>
      <c r="AE27" t="s">
        <v>99</v>
      </c>
    </row>
    <row r="28" spans="1:60" ht="22.5" outlineLevel="1" x14ac:dyDescent="0.2">
      <c r="A28" s="152">
        <v>17</v>
      </c>
      <c r="B28" s="158" t="s">
        <v>125</v>
      </c>
      <c r="C28" s="191" t="s">
        <v>126</v>
      </c>
      <c r="D28" s="160" t="s">
        <v>100</v>
      </c>
      <c r="E28" s="166">
        <v>688.77</v>
      </c>
      <c r="F28" s="168">
        <f t="shared" ref="F28:F35" si="8">H28+J28</f>
        <v>0</v>
      </c>
      <c r="G28" s="169">
        <f t="shared" ref="G28:G35" si="9">ROUND(E28*F28,2)</f>
        <v>0</v>
      </c>
      <c r="H28" s="169"/>
      <c r="I28" s="169">
        <f t="shared" ref="I28:I35" si="10">ROUND(E28*H28,2)</f>
        <v>0</v>
      </c>
      <c r="J28" s="169"/>
      <c r="K28" s="169">
        <f t="shared" ref="K28:K35" si="11">ROUND(E28*J28,2)</f>
        <v>0</v>
      </c>
      <c r="L28" s="169">
        <v>21</v>
      </c>
      <c r="M28" s="169">
        <f t="shared" ref="M28:M35" si="12">G28*(1+L28/100)</f>
        <v>0</v>
      </c>
      <c r="N28" s="161">
        <v>0</v>
      </c>
      <c r="O28" s="161">
        <f t="shared" ref="O28:O35" si="13">ROUND(E28*N28,5)</f>
        <v>0</v>
      </c>
      <c r="P28" s="161">
        <v>0</v>
      </c>
      <c r="Q28" s="161">
        <f t="shared" ref="Q28:Q35" si="14">ROUND(E28*P28,5)</f>
        <v>0</v>
      </c>
      <c r="R28" s="161"/>
      <c r="S28" s="161"/>
      <c r="T28" s="162">
        <v>0.11700000000000001</v>
      </c>
      <c r="U28" s="161">
        <f t="shared" ref="U28:U35" si="15">ROUND(E28*T28,2)</f>
        <v>80.59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101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ht="22.5" outlineLevel="1" x14ac:dyDescent="0.2">
      <c r="A29" s="152">
        <v>18</v>
      </c>
      <c r="B29" s="158" t="s">
        <v>127</v>
      </c>
      <c r="C29" s="191" t="s">
        <v>128</v>
      </c>
      <c r="D29" s="160" t="s">
        <v>100</v>
      </c>
      <c r="E29" s="166">
        <v>2066.31</v>
      </c>
      <c r="F29" s="168">
        <f t="shared" si="8"/>
        <v>0</v>
      </c>
      <c r="G29" s="169">
        <f t="shared" si="9"/>
        <v>0</v>
      </c>
      <c r="H29" s="169"/>
      <c r="I29" s="169">
        <f t="shared" si="10"/>
        <v>0</v>
      </c>
      <c r="J29" s="169"/>
      <c r="K29" s="169">
        <f t="shared" si="11"/>
        <v>0</v>
      </c>
      <c r="L29" s="169">
        <v>21</v>
      </c>
      <c r="M29" s="169">
        <f t="shared" si="12"/>
        <v>0</v>
      </c>
      <c r="N29" s="161">
        <v>0</v>
      </c>
      <c r="O29" s="161">
        <f t="shared" si="13"/>
        <v>0</v>
      </c>
      <c r="P29" s="161">
        <v>0</v>
      </c>
      <c r="Q29" s="161">
        <f t="shared" si="14"/>
        <v>0</v>
      </c>
      <c r="R29" s="161"/>
      <c r="S29" s="161"/>
      <c r="T29" s="162">
        <v>0</v>
      </c>
      <c r="U29" s="161">
        <f t="shared" si="15"/>
        <v>0</v>
      </c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101</v>
      </c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ht="22.5" outlineLevel="1" x14ac:dyDescent="0.2">
      <c r="A30" s="152">
        <v>19</v>
      </c>
      <c r="B30" s="158" t="s">
        <v>129</v>
      </c>
      <c r="C30" s="191" t="s">
        <v>130</v>
      </c>
      <c r="D30" s="160" t="s">
        <v>100</v>
      </c>
      <c r="E30" s="166">
        <v>688.77</v>
      </c>
      <c r="F30" s="168">
        <f t="shared" si="8"/>
        <v>0</v>
      </c>
      <c r="G30" s="169">
        <f t="shared" si="9"/>
        <v>0</v>
      </c>
      <c r="H30" s="169"/>
      <c r="I30" s="169">
        <f t="shared" si="10"/>
        <v>0</v>
      </c>
      <c r="J30" s="169"/>
      <c r="K30" s="169">
        <f t="shared" si="11"/>
        <v>0</v>
      </c>
      <c r="L30" s="169">
        <v>21</v>
      </c>
      <c r="M30" s="169">
        <f t="shared" si="12"/>
        <v>0</v>
      </c>
      <c r="N30" s="161">
        <v>0</v>
      </c>
      <c r="O30" s="161">
        <f t="shared" si="13"/>
        <v>0</v>
      </c>
      <c r="P30" s="161">
        <v>0</v>
      </c>
      <c r="Q30" s="161">
        <f t="shared" si="14"/>
        <v>0</v>
      </c>
      <c r="R30" s="161"/>
      <c r="S30" s="161"/>
      <c r="T30" s="162">
        <v>6.6000000000000003E-2</v>
      </c>
      <c r="U30" s="161">
        <f t="shared" si="15"/>
        <v>45.46</v>
      </c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101</v>
      </c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52">
        <v>20</v>
      </c>
      <c r="B31" s="158" t="s">
        <v>131</v>
      </c>
      <c r="C31" s="191" t="s">
        <v>132</v>
      </c>
      <c r="D31" s="160" t="s">
        <v>100</v>
      </c>
      <c r="E31" s="166">
        <v>688.77</v>
      </c>
      <c r="F31" s="168">
        <f t="shared" si="8"/>
        <v>0</v>
      </c>
      <c r="G31" s="169">
        <f t="shared" si="9"/>
        <v>0</v>
      </c>
      <c r="H31" s="169"/>
      <c r="I31" s="169">
        <f t="shared" si="10"/>
        <v>0</v>
      </c>
      <c r="J31" s="169"/>
      <c r="K31" s="169">
        <f t="shared" si="11"/>
        <v>0</v>
      </c>
      <c r="L31" s="169">
        <v>21</v>
      </c>
      <c r="M31" s="169">
        <f t="shared" si="12"/>
        <v>0</v>
      </c>
      <c r="N31" s="161">
        <v>0</v>
      </c>
      <c r="O31" s="161">
        <f t="shared" si="13"/>
        <v>0</v>
      </c>
      <c r="P31" s="161">
        <v>0</v>
      </c>
      <c r="Q31" s="161">
        <f t="shared" si="14"/>
        <v>0</v>
      </c>
      <c r="R31" s="161"/>
      <c r="S31" s="161"/>
      <c r="T31" s="162">
        <v>3.0300000000000001E-2</v>
      </c>
      <c r="U31" s="161">
        <f t="shared" si="15"/>
        <v>20.87</v>
      </c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101</v>
      </c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>
        <v>21</v>
      </c>
      <c r="B32" s="158" t="s">
        <v>133</v>
      </c>
      <c r="C32" s="191" t="s">
        <v>134</v>
      </c>
      <c r="D32" s="160" t="s">
        <v>100</v>
      </c>
      <c r="E32" s="166">
        <v>2066.31</v>
      </c>
      <c r="F32" s="168">
        <f t="shared" si="8"/>
        <v>0</v>
      </c>
      <c r="G32" s="169">
        <f t="shared" si="9"/>
        <v>0</v>
      </c>
      <c r="H32" s="169"/>
      <c r="I32" s="169">
        <f t="shared" si="10"/>
        <v>0</v>
      </c>
      <c r="J32" s="169"/>
      <c r="K32" s="169">
        <f t="shared" si="11"/>
        <v>0</v>
      </c>
      <c r="L32" s="169">
        <v>21</v>
      </c>
      <c r="M32" s="169">
        <f t="shared" si="12"/>
        <v>0</v>
      </c>
      <c r="N32" s="161">
        <v>1.4999999999999999E-4</v>
      </c>
      <c r="O32" s="161">
        <f t="shared" si="13"/>
        <v>0.30995</v>
      </c>
      <c r="P32" s="161">
        <v>0</v>
      </c>
      <c r="Q32" s="161">
        <f t="shared" si="14"/>
        <v>0</v>
      </c>
      <c r="R32" s="161"/>
      <c r="S32" s="161"/>
      <c r="T32" s="162">
        <v>0</v>
      </c>
      <c r="U32" s="161">
        <f t="shared" si="15"/>
        <v>0</v>
      </c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101</v>
      </c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>
        <v>22</v>
      </c>
      <c r="B33" s="158" t="s">
        <v>135</v>
      </c>
      <c r="C33" s="191" t="s">
        <v>136</v>
      </c>
      <c r="D33" s="160" t="s">
        <v>100</v>
      </c>
      <c r="E33" s="166">
        <v>688.77</v>
      </c>
      <c r="F33" s="168">
        <f t="shared" si="8"/>
        <v>0</v>
      </c>
      <c r="G33" s="169">
        <f t="shared" si="9"/>
        <v>0</v>
      </c>
      <c r="H33" s="169"/>
      <c r="I33" s="169">
        <f t="shared" si="10"/>
        <v>0</v>
      </c>
      <c r="J33" s="169"/>
      <c r="K33" s="169">
        <f t="shared" si="11"/>
        <v>0</v>
      </c>
      <c r="L33" s="169">
        <v>21</v>
      </c>
      <c r="M33" s="169">
        <f t="shared" si="12"/>
        <v>0</v>
      </c>
      <c r="N33" s="161">
        <v>0</v>
      </c>
      <c r="O33" s="161">
        <f t="shared" si="13"/>
        <v>0</v>
      </c>
      <c r="P33" s="161">
        <v>0</v>
      </c>
      <c r="Q33" s="161">
        <f t="shared" si="14"/>
        <v>0</v>
      </c>
      <c r="R33" s="161"/>
      <c r="S33" s="161"/>
      <c r="T33" s="162">
        <v>1.7999999999999999E-2</v>
      </c>
      <c r="U33" s="161">
        <f t="shared" si="15"/>
        <v>12.4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101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>
        <v>23</v>
      </c>
      <c r="B34" s="158" t="s">
        <v>137</v>
      </c>
      <c r="C34" s="191" t="s">
        <v>138</v>
      </c>
      <c r="D34" s="160" t="s">
        <v>100</v>
      </c>
      <c r="E34" s="166">
        <v>13.357799999999999</v>
      </c>
      <c r="F34" s="168">
        <f t="shared" si="8"/>
        <v>0</v>
      </c>
      <c r="G34" s="169">
        <f t="shared" si="9"/>
        <v>0</v>
      </c>
      <c r="H34" s="169"/>
      <c r="I34" s="169">
        <f t="shared" si="10"/>
        <v>0</v>
      </c>
      <c r="J34" s="169"/>
      <c r="K34" s="169">
        <f t="shared" si="11"/>
        <v>0</v>
      </c>
      <c r="L34" s="169">
        <v>21</v>
      </c>
      <c r="M34" s="169">
        <f t="shared" si="12"/>
        <v>0</v>
      </c>
      <c r="N34" s="161">
        <v>1.2099999999999999E-3</v>
      </c>
      <c r="O34" s="161">
        <f t="shared" si="13"/>
        <v>1.6160000000000001E-2</v>
      </c>
      <c r="P34" s="161">
        <v>0</v>
      </c>
      <c r="Q34" s="161">
        <f t="shared" si="14"/>
        <v>0</v>
      </c>
      <c r="R34" s="161"/>
      <c r="S34" s="161"/>
      <c r="T34" s="162">
        <v>0.17699999999999999</v>
      </c>
      <c r="U34" s="161">
        <f t="shared" si="15"/>
        <v>2.36</v>
      </c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101</v>
      </c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>
        <v>24</v>
      </c>
      <c r="B35" s="158" t="s">
        <v>139</v>
      </c>
      <c r="C35" s="191" t="s">
        <v>140</v>
      </c>
      <c r="D35" s="160" t="s">
        <v>100</v>
      </c>
      <c r="E35" s="166">
        <v>28.21</v>
      </c>
      <c r="F35" s="168">
        <f t="shared" si="8"/>
        <v>0</v>
      </c>
      <c r="G35" s="169">
        <f t="shared" si="9"/>
        <v>0</v>
      </c>
      <c r="H35" s="169"/>
      <c r="I35" s="169">
        <f t="shared" si="10"/>
        <v>0</v>
      </c>
      <c r="J35" s="169"/>
      <c r="K35" s="169">
        <f t="shared" si="11"/>
        <v>0</v>
      </c>
      <c r="L35" s="169">
        <v>21</v>
      </c>
      <c r="M35" s="169">
        <f t="shared" si="12"/>
        <v>0</v>
      </c>
      <c r="N35" s="161">
        <v>1.58E-3</v>
      </c>
      <c r="O35" s="161">
        <f t="shared" si="13"/>
        <v>4.4569999999999999E-2</v>
      </c>
      <c r="P35" s="161">
        <v>0</v>
      </c>
      <c r="Q35" s="161">
        <f t="shared" si="14"/>
        <v>0</v>
      </c>
      <c r="R35" s="161"/>
      <c r="S35" s="161"/>
      <c r="T35" s="162">
        <v>0.214</v>
      </c>
      <c r="U35" s="161">
        <f t="shared" si="15"/>
        <v>6.04</v>
      </c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101</v>
      </c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x14ac:dyDescent="0.2">
      <c r="A36" s="153" t="s">
        <v>98</v>
      </c>
      <c r="B36" s="159" t="s">
        <v>59</v>
      </c>
      <c r="C36" s="192" t="s">
        <v>60</v>
      </c>
      <c r="D36" s="163"/>
      <c r="E36" s="167"/>
      <c r="F36" s="170"/>
      <c r="G36" s="170">
        <f>SUMIF(AE37:AE40,"&lt;&gt;NOR",G37:G40)</f>
        <v>0</v>
      </c>
      <c r="H36" s="170"/>
      <c r="I36" s="170">
        <f>SUM(I37:I40)</f>
        <v>0</v>
      </c>
      <c r="J36" s="170"/>
      <c r="K36" s="170">
        <f>SUM(K37:K40)</f>
        <v>0</v>
      </c>
      <c r="L36" s="170"/>
      <c r="M36" s="170">
        <f>SUM(M37:M40)</f>
        <v>0</v>
      </c>
      <c r="N36" s="164"/>
      <c r="O36" s="164">
        <f>SUM(O37:O40)</f>
        <v>0</v>
      </c>
      <c r="P36" s="164"/>
      <c r="Q36" s="164">
        <f>SUM(Q37:Q40)</f>
        <v>0.40583000000000002</v>
      </c>
      <c r="R36" s="164"/>
      <c r="S36" s="164"/>
      <c r="T36" s="165"/>
      <c r="U36" s="164">
        <f>SUM(U37:U40)</f>
        <v>6.16</v>
      </c>
      <c r="AE36" t="s">
        <v>99</v>
      </c>
    </row>
    <row r="37" spans="1:60" outlineLevel="1" x14ac:dyDescent="0.2">
      <c r="A37" s="152">
        <v>25</v>
      </c>
      <c r="B37" s="158" t="s">
        <v>141</v>
      </c>
      <c r="C37" s="191" t="s">
        <v>142</v>
      </c>
      <c r="D37" s="160" t="s">
        <v>100</v>
      </c>
      <c r="E37" s="166">
        <v>28.988</v>
      </c>
      <c r="F37" s="168">
        <f>H37+J37</f>
        <v>0</v>
      </c>
      <c r="G37" s="169">
        <f>ROUND(E37*F37,2)</f>
        <v>0</v>
      </c>
      <c r="H37" s="169"/>
      <c r="I37" s="169">
        <f>ROUND(E37*H37,2)</f>
        <v>0</v>
      </c>
      <c r="J37" s="169"/>
      <c r="K37" s="169">
        <f>ROUND(E37*J37,2)</f>
        <v>0</v>
      </c>
      <c r="L37" s="169">
        <v>21</v>
      </c>
      <c r="M37" s="169">
        <f>G37*(1+L37/100)</f>
        <v>0</v>
      </c>
      <c r="N37" s="161">
        <v>0</v>
      </c>
      <c r="O37" s="161">
        <f>ROUND(E37*N37,5)</f>
        <v>0</v>
      </c>
      <c r="P37" s="161">
        <v>1.4E-2</v>
      </c>
      <c r="Q37" s="161">
        <f>ROUND(E37*P37,5)</f>
        <v>0.40583000000000002</v>
      </c>
      <c r="R37" s="161"/>
      <c r="S37" s="161"/>
      <c r="T37" s="162">
        <v>0.18</v>
      </c>
      <c r="U37" s="161">
        <f>ROUND(E37*T37,2)</f>
        <v>5.22</v>
      </c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101</v>
      </c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>
        <v>26</v>
      </c>
      <c r="B38" s="158" t="s">
        <v>143</v>
      </c>
      <c r="C38" s="191" t="s">
        <v>144</v>
      </c>
      <c r="D38" s="160" t="s">
        <v>145</v>
      </c>
      <c r="E38" s="166">
        <v>1.9157700000000002</v>
      </c>
      <c r="F38" s="168">
        <f>H38+J38</f>
        <v>0</v>
      </c>
      <c r="G38" s="169">
        <f>ROUND(E38*F38,2)</f>
        <v>0</v>
      </c>
      <c r="H38" s="169"/>
      <c r="I38" s="169">
        <f>ROUND(E38*H38,2)</f>
        <v>0</v>
      </c>
      <c r="J38" s="169"/>
      <c r="K38" s="169">
        <f>ROUND(E38*J38,2)</f>
        <v>0</v>
      </c>
      <c r="L38" s="169">
        <v>21</v>
      </c>
      <c r="M38" s="169">
        <f>G38*(1+L38/100)</f>
        <v>0</v>
      </c>
      <c r="N38" s="161">
        <v>0</v>
      </c>
      <c r="O38" s="161">
        <f>ROUND(E38*N38,5)</f>
        <v>0</v>
      </c>
      <c r="P38" s="161">
        <v>0</v>
      </c>
      <c r="Q38" s="161">
        <f>ROUND(E38*P38,5)</f>
        <v>0</v>
      </c>
      <c r="R38" s="161"/>
      <c r="S38" s="161"/>
      <c r="T38" s="162">
        <v>0.49</v>
      </c>
      <c r="U38" s="161">
        <f>ROUND(E38*T38,2)</f>
        <v>0.94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101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>
        <v>27</v>
      </c>
      <c r="B39" s="158" t="s">
        <v>146</v>
      </c>
      <c r="C39" s="191" t="s">
        <v>147</v>
      </c>
      <c r="D39" s="160" t="s">
        <v>145</v>
      </c>
      <c r="E39" s="166">
        <v>57.473100000000002</v>
      </c>
      <c r="F39" s="168">
        <f>H39+J39</f>
        <v>0</v>
      </c>
      <c r="G39" s="169">
        <f>ROUND(E39*F39,2)</f>
        <v>0</v>
      </c>
      <c r="H39" s="169"/>
      <c r="I39" s="169">
        <f>ROUND(E39*H39,2)</f>
        <v>0</v>
      </c>
      <c r="J39" s="169"/>
      <c r="K39" s="169">
        <f>ROUND(E39*J39,2)</f>
        <v>0</v>
      </c>
      <c r="L39" s="169">
        <v>21</v>
      </c>
      <c r="M39" s="169">
        <f>G39*(1+L39/100)</f>
        <v>0</v>
      </c>
      <c r="N39" s="161">
        <v>0</v>
      </c>
      <c r="O39" s="161">
        <f>ROUND(E39*N39,5)</f>
        <v>0</v>
      </c>
      <c r="P39" s="161">
        <v>0</v>
      </c>
      <c r="Q39" s="161">
        <f>ROUND(E39*P39,5)</f>
        <v>0</v>
      </c>
      <c r="R39" s="161"/>
      <c r="S39" s="161"/>
      <c r="T39" s="162">
        <v>0</v>
      </c>
      <c r="U39" s="161">
        <f>ROUND(E39*T39,2)</f>
        <v>0</v>
      </c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101</v>
      </c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>
        <v>28</v>
      </c>
      <c r="B40" s="158" t="s">
        <v>148</v>
      </c>
      <c r="C40" s="191" t="s">
        <v>222</v>
      </c>
      <c r="D40" s="160" t="s">
        <v>145</v>
      </c>
      <c r="E40" s="166">
        <v>1.91577</v>
      </c>
      <c r="F40" s="168">
        <f>H40+J40</f>
        <v>0</v>
      </c>
      <c r="G40" s="169">
        <f>ROUND(E40*F40,2)</f>
        <v>0</v>
      </c>
      <c r="H40" s="169"/>
      <c r="I40" s="169">
        <f>ROUND(E40*H40,2)</f>
        <v>0</v>
      </c>
      <c r="J40" s="169"/>
      <c r="K40" s="169">
        <f>ROUND(E40*J40,2)</f>
        <v>0</v>
      </c>
      <c r="L40" s="169">
        <v>21</v>
      </c>
      <c r="M40" s="169">
        <f>G40*(1+L40/100)</f>
        <v>0</v>
      </c>
      <c r="N40" s="161">
        <v>0</v>
      </c>
      <c r="O40" s="161">
        <f>ROUND(E40*N40,5)</f>
        <v>0</v>
      </c>
      <c r="P40" s="161">
        <v>0</v>
      </c>
      <c r="Q40" s="161">
        <f>ROUND(E40*P40,5)</f>
        <v>0</v>
      </c>
      <c r="R40" s="161"/>
      <c r="S40" s="161"/>
      <c r="T40" s="162">
        <v>0</v>
      </c>
      <c r="U40" s="161">
        <f>ROUND(E40*T40,2)</f>
        <v>0</v>
      </c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101</v>
      </c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x14ac:dyDescent="0.2">
      <c r="A41" s="153" t="s">
        <v>98</v>
      </c>
      <c r="B41" s="159" t="s">
        <v>61</v>
      </c>
      <c r="C41" s="192" t="s">
        <v>62</v>
      </c>
      <c r="D41" s="163"/>
      <c r="E41" s="167"/>
      <c r="F41" s="170"/>
      <c r="G41" s="170">
        <f>SUMIF(AE42:AE42,"&lt;&gt;NOR",G42:G42)</f>
        <v>0</v>
      </c>
      <c r="H41" s="170"/>
      <c r="I41" s="170">
        <f>SUM(I42:I42)</f>
        <v>0</v>
      </c>
      <c r="J41" s="170"/>
      <c r="K41" s="170">
        <f>SUM(K42:K42)</f>
        <v>0</v>
      </c>
      <c r="L41" s="170"/>
      <c r="M41" s="170">
        <f>SUM(M42:M42)</f>
        <v>0</v>
      </c>
      <c r="N41" s="164"/>
      <c r="O41" s="164">
        <f>SUM(O42:O42)</f>
        <v>0</v>
      </c>
      <c r="P41" s="164"/>
      <c r="Q41" s="164">
        <f>SUM(Q42:Q42)</f>
        <v>0</v>
      </c>
      <c r="R41" s="164"/>
      <c r="S41" s="164"/>
      <c r="T41" s="165"/>
      <c r="U41" s="164">
        <f>SUM(U42:U42)</f>
        <v>16.21</v>
      </c>
      <c r="AE41" t="s">
        <v>99</v>
      </c>
    </row>
    <row r="42" spans="1:60" outlineLevel="1" x14ac:dyDescent="0.2">
      <c r="A42" s="152">
        <v>29</v>
      </c>
      <c r="B42" s="158" t="s">
        <v>149</v>
      </c>
      <c r="C42" s="191" t="s">
        <v>150</v>
      </c>
      <c r="D42" s="160" t="s">
        <v>145</v>
      </c>
      <c r="E42" s="166">
        <v>8.5686400000000003</v>
      </c>
      <c r="F42" s="168">
        <f>H42+J42</f>
        <v>0</v>
      </c>
      <c r="G42" s="169">
        <f>ROUND(E42*F42,2)</f>
        <v>0</v>
      </c>
      <c r="H42" s="169"/>
      <c r="I42" s="169">
        <f>ROUND(E42*H42,2)</f>
        <v>0</v>
      </c>
      <c r="J42" s="169"/>
      <c r="K42" s="169">
        <f>ROUND(E42*J42,2)</f>
        <v>0</v>
      </c>
      <c r="L42" s="169">
        <v>21</v>
      </c>
      <c r="M42" s="169">
        <f>G42*(1+L42/100)</f>
        <v>0</v>
      </c>
      <c r="N42" s="161">
        <v>0</v>
      </c>
      <c r="O42" s="161">
        <f>ROUND(E42*N42,5)</f>
        <v>0</v>
      </c>
      <c r="P42" s="161">
        <v>0</v>
      </c>
      <c r="Q42" s="161">
        <f>ROUND(E42*P42,5)</f>
        <v>0</v>
      </c>
      <c r="R42" s="161"/>
      <c r="S42" s="161"/>
      <c r="T42" s="162">
        <v>1.8919999999999999</v>
      </c>
      <c r="U42" s="161">
        <f>ROUND(E42*T42,2)</f>
        <v>16.21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101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x14ac:dyDescent="0.2">
      <c r="A43" s="153" t="s">
        <v>98</v>
      </c>
      <c r="B43" s="159" t="s">
        <v>63</v>
      </c>
      <c r="C43" s="192" t="s">
        <v>64</v>
      </c>
      <c r="D43" s="163"/>
      <c r="E43" s="167"/>
      <c r="F43" s="170"/>
      <c r="G43" s="170">
        <f>SUMIF(AE44:AE51,"&lt;&gt;NOR",G44:G51)</f>
        <v>0</v>
      </c>
      <c r="H43" s="170"/>
      <c r="I43" s="170">
        <f>SUM(I44:I51)</f>
        <v>0</v>
      </c>
      <c r="J43" s="170"/>
      <c r="K43" s="170">
        <f>SUM(K44:K51)</f>
        <v>0</v>
      </c>
      <c r="L43" s="170"/>
      <c r="M43" s="170">
        <f>SUM(M44:M51)</f>
        <v>0</v>
      </c>
      <c r="N43" s="164"/>
      <c r="O43" s="164">
        <f>SUM(O44:O51)</f>
        <v>0.41232999999999997</v>
      </c>
      <c r="P43" s="164"/>
      <c r="Q43" s="164">
        <f>SUM(Q44:Q51)</f>
        <v>0.32956000000000002</v>
      </c>
      <c r="R43" s="164"/>
      <c r="S43" s="164"/>
      <c r="T43" s="165"/>
      <c r="U43" s="164">
        <f>SUM(U44:U51)</f>
        <v>73.039999999999992</v>
      </c>
      <c r="AE43" t="s">
        <v>99</v>
      </c>
    </row>
    <row r="44" spans="1:60" outlineLevel="1" x14ac:dyDescent="0.2">
      <c r="A44" s="152">
        <v>30</v>
      </c>
      <c r="B44" s="158" t="s">
        <v>151</v>
      </c>
      <c r="C44" s="191" t="s">
        <v>223</v>
      </c>
      <c r="D44" s="160" t="s">
        <v>106</v>
      </c>
      <c r="E44" s="166">
        <v>41.18</v>
      </c>
      <c r="F44" s="168">
        <f t="shared" ref="F44:F51" si="16">H44+J44</f>
        <v>0</v>
      </c>
      <c r="G44" s="169">
        <f t="shared" ref="G44:G51" si="17">ROUND(E44*F44,2)</f>
        <v>0</v>
      </c>
      <c r="H44" s="169"/>
      <c r="I44" s="169">
        <f t="shared" ref="I44:I51" si="18">ROUND(E44*H44,2)</f>
        <v>0</v>
      </c>
      <c r="J44" s="169"/>
      <c r="K44" s="169">
        <f t="shared" ref="K44:K51" si="19">ROUND(E44*J44,2)</f>
        <v>0</v>
      </c>
      <c r="L44" s="169">
        <v>21</v>
      </c>
      <c r="M44" s="169">
        <f t="shared" ref="M44:M51" si="20">G44*(1+L44/100)</f>
        <v>0</v>
      </c>
      <c r="N44" s="161">
        <v>0</v>
      </c>
      <c r="O44" s="161">
        <f t="shared" ref="O44:O51" si="21">ROUND(E44*N44,5)</f>
        <v>0</v>
      </c>
      <c r="P44" s="161">
        <v>2.8700000000000002E-3</v>
      </c>
      <c r="Q44" s="161">
        <f t="shared" ref="Q44:Q51" si="22">ROUND(E44*P44,5)</f>
        <v>0.11819</v>
      </c>
      <c r="R44" s="161"/>
      <c r="S44" s="161"/>
      <c r="T44" s="162">
        <v>0.10349999999999999</v>
      </c>
      <c r="U44" s="161">
        <f t="shared" ref="U44:U51" si="23">ROUND(E44*T44,2)</f>
        <v>4.26</v>
      </c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101</v>
      </c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52">
        <v>31</v>
      </c>
      <c r="B45" s="158" t="s">
        <v>152</v>
      </c>
      <c r="C45" s="191" t="s">
        <v>153</v>
      </c>
      <c r="D45" s="160" t="s">
        <v>106</v>
      </c>
      <c r="E45" s="166">
        <v>41.18</v>
      </c>
      <c r="F45" s="168">
        <f t="shared" si="16"/>
        <v>0</v>
      </c>
      <c r="G45" s="169">
        <f t="shared" si="17"/>
        <v>0</v>
      </c>
      <c r="H45" s="169"/>
      <c r="I45" s="169">
        <f t="shared" si="18"/>
        <v>0</v>
      </c>
      <c r="J45" s="169"/>
      <c r="K45" s="169">
        <f t="shared" si="19"/>
        <v>0</v>
      </c>
      <c r="L45" s="169">
        <v>21</v>
      </c>
      <c r="M45" s="169">
        <f t="shared" si="20"/>
        <v>0</v>
      </c>
      <c r="N45" s="161">
        <v>4.8399999999999997E-3</v>
      </c>
      <c r="O45" s="161">
        <f t="shared" si="21"/>
        <v>0.19930999999999999</v>
      </c>
      <c r="P45" s="161">
        <v>0</v>
      </c>
      <c r="Q45" s="161">
        <f t="shared" si="22"/>
        <v>0</v>
      </c>
      <c r="R45" s="161"/>
      <c r="S45" s="161"/>
      <c r="T45" s="162">
        <v>0.42342999999999997</v>
      </c>
      <c r="U45" s="161">
        <f t="shared" si="23"/>
        <v>17.440000000000001</v>
      </c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101</v>
      </c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ht="22.5" outlineLevel="1" x14ac:dyDescent="0.2">
      <c r="A46" s="152">
        <v>32</v>
      </c>
      <c r="B46" s="158" t="s">
        <v>152</v>
      </c>
      <c r="C46" s="191" t="s">
        <v>154</v>
      </c>
      <c r="D46" s="160" t="s">
        <v>106</v>
      </c>
      <c r="E46" s="166">
        <v>41.18</v>
      </c>
      <c r="F46" s="168">
        <f t="shared" si="16"/>
        <v>0</v>
      </c>
      <c r="G46" s="169">
        <f t="shared" si="17"/>
        <v>0</v>
      </c>
      <c r="H46" s="169"/>
      <c r="I46" s="169">
        <f t="shared" si="18"/>
        <v>0</v>
      </c>
      <c r="J46" s="169"/>
      <c r="K46" s="169">
        <f t="shared" si="19"/>
        <v>0</v>
      </c>
      <c r="L46" s="169">
        <v>21</v>
      </c>
      <c r="M46" s="169">
        <f t="shared" si="20"/>
        <v>0</v>
      </c>
      <c r="N46" s="161">
        <v>4.8399999999999997E-3</v>
      </c>
      <c r="O46" s="161">
        <f t="shared" si="21"/>
        <v>0.19930999999999999</v>
      </c>
      <c r="P46" s="161">
        <v>0</v>
      </c>
      <c r="Q46" s="161">
        <f t="shared" si="22"/>
        <v>0</v>
      </c>
      <c r="R46" s="161"/>
      <c r="S46" s="161"/>
      <c r="T46" s="162">
        <v>0.42342999999999997</v>
      </c>
      <c r="U46" s="161">
        <f t="shared" si="23"/>
        <v>17.440000000000001</v>
      </c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101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ht="22.5" outlineLevel="1" x14ac:dyDescent="0.2">
      <c r="A47" s="152">
        <v>33</v>
      </c>
      <c r="B47" s="158" t="s">
        <v>155</v>
      </c>
      <c r="C47" s="191" t="s">
        <v>156</v>
      </c>
      <c r="D47" s="160" t="s">
        <v>106</v>
      </c>
      <c r="E47" s="166">
        <v>35.33</v>
      </c>
      <c r="F47" s="168">
        <f t="shared" si="16"/>
        <v>0</v>
      </c>
      <c r="G47" s="169">
        <f t="shared" si="17"/>
        <v>0</v>
      </c>
      <c r="H47" s="169"/>
      <c r="I47" s="169">
        <f t="shared" si="18"/>
        <v>0</v>
      </c>
      <c r="J47" s="169"/>
      <c r="K47" s="169">
        <f t="shared" si="19"/>
        <v>0</v>
      </c>
      <c r="L47" s="169">
        <v>21</v>
      </c>
      <c r="M47" s="169">
        <f t="shared" si="20"/>
        <v>0</v>
      </c>
      <c r="N47" s="161">
        <v>0</v>
      </c>
      <c r="O47" s="161">
        <f t="shared" si="21"/>
        <v>0</v>
      </c>
      <c r="P47" s="161">
        <v>3.3600000000000001E-3</v>
      </c>
      <c r="Q47" s="161">
        <f t="shared" si="22"/>
        <v>0.11871</v>
      </c>
      <c r="R47" s="161"/>
      <c r="S47" s="161"/>
      <c r="T47" s="162">
        <v>7.9350000000000004E-2</v>
      </c>
      <c r="U47" s="161">
        <f t="shared" si="23"/>
        <v>2.8</v>
      </c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101</v>
      </c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>
        <v>34</v>
      </c>
      <c r="B48" s="158" t="s">
        <v>157</v>
      </c>
      <c r="C48" s="191" t="s">
        <v>158</v>
      </c>
      <c r="D48" s="160" t="s">
        <v>106</v>
      </c>
      <c r="E48" s="166">
        <v>41</v>
      </c>
      <c r="F48" s="168">
        <f t="shared" si="16"/>
        <v>0</v>
      </c>
      <c r="G48" s="169">
        <f t="shared" si="17"/>
        <v>0</v>
      </c>
      <c r="H48" s="169"/>
      <c r="I48" s="169">
        <f t="shared" si="18"/>
        <v>0</v>
      </c>
      <c r="J48" s="169"/>
      <c r="K48" s="169">
        <f t="shared" si="19"/>
        <v>0</v>
      </c>
      <c r="L48" s="169">
        <v>21</v>
      </c>
      <c r="M48" s="169">
        <f t="shared" si="20"/>
        <v>0</v>
      </c>
      <c r="N48" s="161">
        <v>0</v>
      </c>
      <c r="O48" s="161">
        <f t="shared" si="21"/>
        <v>0</v>
      </c>
      <c r="P48" s="161">
        <v>2.2599999999999999E-3</v>
      </c>
      <c r="Q48" s="161">
        <f t="shared" si="22"/>
        <v>9.2660000000000006E-2</v>
      </c>
      <c r="R48" s="161"/>
      <c r="S48" s="161"/>
      <c r="T48" s="162">
        <v>5.7500000000000002E-2</v>
      </c>
      <c r="U48" s="161">
        <f t="shared" si="23"/>
        <v>2.36</v>
      </c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101</v>
      </c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ht="22.5" outlineLevel="1" x14ac:dyDescent="0.2">
      <c r="A49" s="152">
        <v>35</v>
      </c>
      <c r="B49" s="158" t="s">
        <v>159</v>
      </c>
      <c r="C49" s="191" t="s">
        <v>160</v>
      </c>
      <c r="D49" s="160" t="s">
        <v>106</v>
      </c>
      <c r="E49" s="166">
        <v>35.33</v>
      </c>
      <c r="F49" s="168">
        <f t="shared" si="16"/>
        <v>0</v>
      </c>
      <c r="G49" s="169">
        <f t="shared" si="17"/>
        <v>0</v>
      </c>
      <c r="H49" s="169"/>
      <c r="I49" s="169">
        <f t="shared" si="18"/>
        <v>0</v>
      </c>
      <c r="J49" s="169"/>
      <c r="K49" s="169">
        <f t="shared" si="19"/>
        <v>0</v>
      </c>
      <c r="L49" s="169">
        <v>21</v>
      </c>
      <c r="M49" s="169">
        <f t="shared" si="20"/>
        <v>0</v>
      </c>
      <c r="N49" s="161">
        <v>4.0000000000000003E-5</v>
      </c>
      <c r="O49" s="161">
        <f t="shared" si="21"/>
        <v>1.41E-3</v>
      </c>
      <c r="P49" s="161">
        <v>0</v>
      </c>
      <c r="Q49" s="161">
        <f t="shared" si="22"/>
        <v>0</v>
      </c>
      <c r="R49" s="161"/>
      <c r="S49" s="161"/>
      <c r="T49" s="162">
        <v>0.27024999999999999</v>
      </c>
      <c r="U49" s="161">
        <f t="shared" si="23"/>
        <v>9.5500000000000007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101</v>
      </c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1" x14ac:dyDescent="0.2">
      <c r="A50" s="152">
        <v>36</v>
      </c>
      <c r="B50" s="158" t="s">
        <v>161</v>
      </c>
      <c r="C50" s="191" t="s">
        <v>162</v>
      </c>
      <c r="D50" s="160" t="s">
        <v>106</v>
      </c>
      <c r="E50" s="166">
        <v>41</v>
      </c>
      <c r="F50" s="168">
        <f t="shared" si="16"/>
        <v>0</v>
      </c>
      <c r="G50" s="169">
        <f t="shared" si="17"/>
        <v>0</v>
      </c>
      <c r="H50" s="169"/>
      <c r="I50" s="169">
        <f t="shared" si="18"/>
        <v>0</v>
      </c>
      <c r="J50" s="169"/>
      <c r="K50" s="169">
        <f t="shared" si="19"/>
        <v>0</v>
      </c>
      <c r="L50" s="169">
        <v>21</v>
      </c>
      <c r="M50" s="169">
        <f t="shared" si="20"/>
        <v>0</v>
      </c>
      <c r="N50" s="161">
        <v>2.9999999999999997E-4</v>
      </c>
      <c r="O50" s="161">
        <f t="shared" si="21"/>
        <v>1.23E-2</v>
      </c>
      <c r="P50" s="161">
        <v>0</v>
      </c>
      <c r="Q50" s="161">
        <f t="shared" si="22"/>
        <v>0</v>
      </c>
      <c r="R50" s="161"/>
      <c r="S50" s="161"/>
      <c r="T50" s="162">
        <v>0.46805000000000002</v>
      </c>
      <c r="U50" s="161">
        <f t="shared" si="23"/>
        <v>19.190000000000001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101</v>
      </c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1" x14ac:dyDescent="0.2">
      <c r="A51" s="152">
        <v>37</v>
      </c>
      <c r="B51" s="158" t="s">
        <v>163</v>
      </c>
      <c r="C51" s="191" t="s">
        <v>164</v>
      </c>
      <c r="D51" s="160" t="s">
        <v>0</v>
      </c>
      <c r="E51" s="166">
        <v>746.20249999999999</v>
      </c>
      <c r="F51" s="168">
        <f t="shared" si="16"/>
        <v>0</v>
      </c>
      <c r="G51" s="169">
        <f t="shared" si="17"/>
        <v>0</v>
      </c>
      <c r="H51" s="169"/>
      <c r="I51" s="169">
        <f t="shared" si="18"/>
        <v>0</v>
      </c>
      <c r="J51" s="169"/>
      <c r="K51" s="169">
        <f t="shared" si="19"/>
        <v>0</v>
      </c>
      <c r="L51" s="169">
        <v>21</v>
      </c>
      <c r="M51" s="169">
        <f t="shared" si="20"/>
        <v>0</v>
      </c>
      <c r="N51" s="161">
        <v>0</v>
      </c>
      <c r="O51" s="161">
        <f t="shared" si="21"/>
        <v>0</v>
      </c>
      <c r="P51" s="161">
        <v>0</v>
      </c>
      <c r="Q51" s="161">
        <f t="shared" si="22"/>
        <v>0</v>
      </c>
      <c r="R51" s="161"/>
      <c r="S51" s="161"/>
      <c r="T51" s="162">
        <v>0</v>
      </c>
      <c r="U51" s="161">
        <f t="shared" si="23"/>
        <v>0</v>
      </c>
      <c r="V51" s="151"/>
      <c r="W51" s="151"/>
      <c r="X51" s="151"/>
      <c r="Y51" s="151"/>
      <c r="Z51" s="151"/>
      <c r="AA51" s="151"/>
      <c r="AB51" s="151"/>
      <c r="AC51" s="151"/>
      <c r="AD51" s="151"/>
      <c r="AE51" s="151" t="s">
        <v>101</v>
      </c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x14ac:dyDescent="0.2">
      <c r="A52" s="153" t="s">
        <v>98</v>
      </c>
      <c r="B52" s="159" t="s">
        <v>65</v>
      </c>
      <c r="C52" s="192" t="s">
        <v>66</v>
      </c>
      <c r="D52" s="163"/>
      <c r="E52" s="167"/>
      <c r="F52" s="170"/>
      <c r="G52" s="170">
        <f>SUMIF(AE53:AE66,"&lt;&gt;NOR",G53:G66)</f>
        <v>0</v>
      </c>
      <c r="H52" s="170"/>
      <c r="I52" s="170">
        <f>SUM(I53:I66)</f>
        <v>0</v>
      </c>
      <c r="J52" s="170"/>
      <c r="K52" s="170">
        <f>SUM(K53:K66)</f>
        <v>0</v>
      </c>
      <c r="L52" s="170"/>
      <c r="M52" s="170">
        <f>SUM(M53:M66)</f>
        <v>0</v>
      </c>
      <c r="N52" s="164"/>
      <c r="O52" s="164">
        <f>SUM(O53:O66)</f>
        <v>0.7578499999999998</v>
      </c>
      <c r="P52" s="164"/>
      <c r="Q52" s="164">
        <f>SUM(Q53:Q66)</f>
        <v>0.55845</v>
      </c>
      <c r="R52" s="164"/>
      <c r="S52" s="164"/>
      <c r="T52" s="165"/>
      <c r="U52" s="164">
        <f>SUM(U53:U66)</f>
        <v>156.37000000000003</v>
      </c>
      <c r="AE52" t="s">
        <v>99</v>
      </c>
    </row>
    <row r="53" spans="1:60" ht="22.5" outlineLevel="1" x14ac:dyDescent="0.2">
      <c r="A53" s="152">
        <v>38</v>
      </c>
      <c r="B53" s="158" t="s">
        <v>165</v>
      </c>
      <c r="C53" s="191" t="s">
        <v>224</v>
      </c>
      <c r="D53" s="160" t="s">
        <v>100</v>
      </c>
      <c r="E53" s="166">
        <v>28.21</v>
      </c>
      <c r="F53" s="168">
        <f t="shared" ref="F53:F66" si="24">H53+J53</f>
        <v>0</v>
      </c>
      <c r="G53" s="169">
        <f t="shared" ref="G53:G66" si="25">ROUND(E53*F53,2)</f>
        <v>0</v>
      </c>
      <c r="H53" s="169"/>
      <c r="I53" s="169">
        <f t="shared" ref="I53:I66" si="26">ROUND(E53*H53,2)</f>
        <v>0</v>
      </c>
      <c r="J53" s="169"/>
      <c r="K53" s="169">
        <f t="shared" ref="K53:K66" si="27">ROUND(E53*J53,2)</f>
        <v>0</v>
      </c>
      <c r="L53" s="169">
        <v>21</v>
      </c>
      <c r="M53" s="169">
        <f t="shared" ref="M53:M66" si="28">G53*(1+L53/100)</f>
        <v>0</v>
      </c>
      <c r="N53" s="161">
        <v>0</v>
      </c>
      <c r="O53" s="161">
        <f t="shared" ref="O53:O66" si="29">ROUND(E53*N53,5)</f>
        <v>0</v>
      </c>
      <c r="P53" s="161">
        <v>1.098E-2</v>
      </c>
      <c r="Q53" s="161">
        <f t="shared" ref="Q53:Q66" si="30">ROUND(E53*P53,5)</f>
        <v>0.30975000000000003</v>
      </c>
      <c r="R53" s="161"/>
      <c r="S53" s="161"/>
      <c r="T53" s="162">
        <v>0.44</v>
      </c>
      <c r="U53" s="161">
        <f t="shared" ref="U53:U66" si="31">ROUND(E53*T53,2)</f>
        <v>12.41</v>
      </c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101</v>
      </c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>
        <v>39</v>
      </c>
      <c r="B54" s="158" t="s">
        <v>166</v>
      </c>
      <c r="C54" s="191" t="s">
        <v>225</v>
      </c>
      <c r="D54" s="160" t="s">
        <v>100</v>
      </c>
      <c r="E54" s="166">
        <v>22.65</v>
      </c>
      <c r="F54" s="168">
        <f t="shared" si="24"/>
        <v>0</v>
      </c>
      <c r="G54" s="169">
        <f t="shared" si="25"/>
        <v>0</v>
      </c>
      <c r="H54" s="169"/>
      <c r="I54" s="169">
        <f t="shared" si="26"/>
        <v>0</v>
      </c>
      <c r="J54" s="169"/>
      <c r="K54" s="169">
        <f t="shared" si="27"/>
        <v>0</v>
      </c>
      <c r="L54" s="169">
        <v>21</v>
      </c>
      <c r="M54" s="169">
        <f t="shared" si="28"/>
        <v>0</v>
      </c>
      <c r="N54" s="161">
        <v>0</v>
      </c>
      <c r="O54" s="161">
        <f t="shared" si="29"/>
        <v>0</v>
      </c>
      <c r="P54" s="161">
        <v>1.098E-2</v>
      </c>
      <c r="Q54" s="161">
        <f t="shared" si="30"/>
        <v>0.2487</v>
      </c>
      <c r="R54" s="161"/>
      <c r="S54" s="161"/>
      <c r="T54" s="162">
        <v>0.37</v>
      </c>
      <c r="U54" s="161">
        <f t="shared" si="31"/>
        <v>8.3800000000000008</v>
      </c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101</v>
      </c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22.5" outlineLevel="1" x14ac:dyDescent="0.2">
      <c r="A55" s="152">
        <v>40</v>
      </c>
      <c r="B55" s="158" t="s">
        <v>167</v>
      </c>
      <c r="C55" s="191" t="s">
        <v>226</v>
      </c>
      <c r="D55" s="160" t="s">
        <v>100</v>
      </c>
      <c r="E55" s="166">
        <v>22.65</v>
      </c>
      <c r="F55" s="168">
        <f t="shared" si="24"/>
        <v>0</v>
      </c>
      <c r="G55" s="169">
        <f t="shared" si="25"/>
        <v>0</v>
      </c>
      <c r="H55" s="169"/>
      <c r="I55" s="169">
        <f t="shared" si="26"/>
        <v>0</v>
      </c>
      <c r="J55" s="169"/>
      <c r="K55" s="169">
        <f t="shared" si="27"/>
        <v>0</v>
      </c>
      <c r="L55" s="169">
        <v>21</v>
      </c>
      <c r="M55" s="169">
        <f t="shared" si="28"/>
        <v>0</v>
      </c>
      <c r="N55" s="161">
        <v>0</v>
      </c>
      <c r="O55" s="161">
        <f t="shared" si="29"/>
        <v>0</v>
      </c>
      <c r="P55" s="161">
        <v>0</v>
      </c>
      <c r="Q55" s="161">
        <f t="shared" si="30"/>
        <v>0</v>
      </c>
      <c r="R55" s="161"/>
      <c r="S55" s="161"/>
      <c r="T55" s="162">
        <v>0.63900000000000001</v>
      </c>
      <c r="U55" s="161">
        <f t="shared" si="31"/>
        <v>14.47</v>
      </c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101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ht="22.5" outlineLevel="1" x14ac:dyDescent="0.2">
      <c r="A56" s="152">
        <v>41</v>
      </c>
      <c r="B56" s="158" t="s">
        <v>168</v>
      </c>
      <c r="C56" s="191" t="s">
        <v>227</v>
      </c>
      <c r="D56" s="160" t="s">
        <v>100</v>
      </c>
      <c r="E56" s="166">
        <v>24.914999999999999</v>
      </c>
      <c r="F56" s="168">
        <f t="shared" si="24"/>
        <v>0</v>
      </c>
      <c r="G56" s="169">
        <f t="shared" si="25"/>
        <v>0</v>
      </c>
      <c r="H56" s="169"/>
      <c r="I56" s="169">
        <f t="shared" si="26"/>
        <v>0</v>
      </c>
      <c r="J56" s="169"/>
      <c r="K56" s="169">
        <f t="shared" si="27"/>
        <v>0</v>
      </c>
      <c r="L56" s="169">
        <v>21</v>
      </c>
      <c r="M56" s="169">
        <f t="shared" si="28"/>
        <v>0</v>
      </c>
      <c r="N56" s="161">
        <v>1.54E-2</v>
      </c>
      <c r="O56" s="161">
        <f t="shared" si="29"/>
        <v>0.38368999999999998</v>
      </c>
      <c r="P56" s="161">
        <v>0</v>
      </c>
      <c r="Q56" s="161">
        <f t="shared" si="30"/>
        <v>0</v>
      </c>
      <c r="R56" s="161"/>
      <c r="S56" s="161"/>
      <c r="T56" s="162">
        <v>0</v>
      </c>
      <c r="U56" s="161">
        <f t="shared" si="31"/>
        <v>0</v>
      </c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169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ht="22.5" outlineLevel="1" x14ac:dyDescent="0.2">
      <c r="A57" s="152">
        <v>42</v>
      </c>
      <c r="B57" s="158" t="s">
        <v>170</v>
      </c>
      <c r="C57" s="191" t="s">
        <v>171</v>
      </c>
      <c r="D57" s="160" t="s">
        <v>100</v>
      </c>
      <c r="E57" s="166">
        <v>28.21</v>
      </c>
      <c r="F57" s="168">
        <f t="shared" si="24"/>
        <v>0</v>
      </c>
      <c r="G57" s="169">
        <f t="shared" si="25"/>
        <v>0</v>
      </c>
      <c r="H57" s="169"/>
      <c r="I57" s="169">
        <f t="shared" si="26"/>
        <v>0</v>
      </c>
      <c r="J57" s="169"/>
      <c r="K57" s="169">
        <f t="shared" si="27"/>
        <v>0</v>
      </c>
      <c r="L57" s="169">
        <v>21</v>
      </c>
      <c r="M57" s="169">
        <f t="shared" si="28"/>
        <v>0</v>
      </c>
      <c r="N57" s="161">
        <v>1.2999999999999999E-3</v>
      </c>
      <c r="O57" s="161">
        <f t="shared" si="29"/>
        <v>3.6670000000000001E-2</v>
      </c>
      <c r="P57" s="161">
        <v>0</v>
      </c>
      <c r="Q57" s="161">
        <f t="shared" si="30"/>
        <v>0</v>
      </c>
      <c r="R57" s="161"/>
      <c r="S57" s="161"/>
      <c r="T57" s="162">
        <v>0.81225000000000003</v>
      </c>
      <c r="U57" s="161">
        <f t="shared" si="31"/>
        <v>22.91</v>
      </c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101</v>
      </c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ht="22.5" outlineLevel="1" x14ac:dyDescent="0.2">
      <c r="A58" s="152">
        <v>43</v>
      </c>
      <c r="B58" s="158" t="s">
        <v>172</v>
      </c>
      <c r="C58" s="191" t="s">
        <v>228</v>
      </c>
      <c r="D58" s="160" t="s">
        <v>100</v>
      </c>
      <c r="E58" s="166">
        <v>31.031000000000002</v>
      </c>
      <c r="F58" s="168">
        <f t="shared" si="24"/>
        <v>0</v>
      </c>
      <c r="G58" s="169">
        <f t="shared" si="25"/>
        <v>0</v>
      </c>
      <c r="H58" s="169"/>
      <c r="I58" s="169">
        <f t="shared" si="26"/>
        <v>0</v>
      </c>
      <c r="J58" s="169"/>
      <c r="K58" s="169">
        <f t="shared" si="27"/>
        <v>0</v>
      </c>
      <c r="L58" s="169">
        <v>21</v>
      </c>
      <c r="M58" s="169">
        <f t="shared" si="28"/>
        <v>0</v>
      </c>
      <c r="N58" s="161">
        <v>7.4999999999999997E-3</v>
      </c>
      <c r="O58" s="161">
        <f t="shared" si="29"/>
        <v>0.23272999999999999</v>
      </c>
      <c r="P58" s="161">
        <v>0</v>
      </c>
      <c r="Q58" s="161">
        <f t="shared" si="30"/>
        <v>0</v>
      </c>
      <c r="R58" s="161"/>
      <c r="S58" s="161"/>
      <c r="T58" s="162">
        <v>0</v>
      </c>
      <c r="U58" s="161">
        <f t="shared" si="31"/>
        <v>0</v>
      </c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169</v>
      </c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>
        <v>44</v>
      </c>
      <c r="B59" s="158" t="s">
        <v>173</v>
      </c>
      <c r="C59" s="191" t="s">
        <v>229</v>
      </c>
      <c r="D59" s="160" t="s">
        <v>100</v>
      </c>
      <c r="E59" s="166">
        <v>16.5</v>
      </c>
      <c r="F59" s="168">
        <f t="shared" si="24"/>
        <v>0</v>
      </c>
      <c r="G59" s="169">
        <f t="shared" si="25"/>
        <v>0</v>
      </c>
      <c r="H59" s="169"/>
      <c r="I59" s="169">
        <f t="shared" si="26"/>
        <v>0</v>
      </c>
      <c r="J59" s="169"/>
      <c r="K59" s="169">
        <f t="shared" si="27"/>
        <v>0</v>
      </c>
      <c r="L59" s="169">
        <v>21</v>
      </c>
      <c r="M59" s="169">
        <f t="shared" si="28"/>
        <v>0</v>
      </c>
      <c r="N59" s="161">
        <v>1.6000000000000001E-4</v>
      </c>
      <c r="O59" s="161">
        <f t="shared" si="29"/>
        <v>2.64E-3</v>
      </c>
      <c r="P59" s="161">
        <v>0</v>
      </c>
      <c r="Q59" s="161">
        <f t="shared" si="30"/>
        <v>0</v>
      </c>
      <c r="R59" s="161"/>
      <c r="S59" s="161"/>
      <c r="T59" s="162">
        <v>1.145</v>
      </c>
      <c r="U59" s="161">
        <f t="shared" si="31"/>
        <v>18.89</v>
      </c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101</v>
      </c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ht="22.5" outlineLevel="1" x14ac:dyDescent="0.2">
      <c r="A60" s="152">
        <v>45</v>
      </c>
      <c r="B60" s="158" t="s">
        <v>174</v>
      </c>
      <c r="C60" s="191" t="s">
        <v>230</v>
      </c>
      <c r="D60" s="160" t="s">
        <v>106</v>
      </c>
      <c r="E60" s="166">
        <v>48.400000000000006</v>
      </c>
      <c r="F60" s="168">
        <f t="shared" si="24"/>
        <v>0</v>
      </c>
      <c r="G60" s="169">
        <f t="shared" si="25"/>
        <v>0</v>
      </c>
      <c r="H60" s="169"/>
      <c r="I60" s="169">
        <f t="shared" si="26"/>
        <v>0</v>
      </c>
      <c r="J60" s="169"/>
      <c r="K60" s="169">
        <f t="shared" si="27"/>
        <v>0</v>
      </c>
      <c r="L60" s="169">
        <v>21</v>
      </c>
      <c r="M60" s="169">
        <f t="shared" si="28"/>
        <v>0</v>
      </c>
      <c r="N60" s="161">
        <v>1.98E-3</v>
      </c>
      <c r="O60" s="161">
        <f t="shared" si="29"/>
        <v>9.5829999999999999E-2</v>
      </c>
      <c r="P60" s="161">
        <v>0</v>
      </c>
      <c r="Q60" s="161">
        <f t="shared" si="30"/>
        <v>0</v>
      </c>
      <c r="R60" s="161"/>
      <c r="S60" s="161"/>
      <c r="T60" s="162">
        <v>0</v>
      </c>
      <c r="U60" s="161">
        <f t="shared" si="31"/>
        <v>0</v>
      </c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169</v>
      </c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ht="22.5" outlineLevel="1" x14ac:dyDescent="0.2">
      <c r="A61" s="152">
        <v>46</v>
      </c>
      <c r="B61" s="158" t="s">
        <v>175</v>
      </c>
      <c r="C61" s="191" t="s">
        <v>231</v>
      </c>
      <c r="D61" s="160" t="s">
        <v>103</v>
      </c>
      <c r="E61" s="166">
        <v>3</v>
      </c>
      <c r="F61" s="168">
        <f t="shared" si="24"/>
        <v>0</v>
      </c>
      <c r="G61" s="169">
        <f t="shared" si="25"/>
        <v>0</v>
      </c>
      <c r="H61" s="169"/>
      <c r="I61" s="169">
        <f t="shared" si="26"/>
        <v>0</v>
      </c>
      <c r="J61" s="169"/>
      <c r="K61" s="169">
        <f t="shared" si="27"/>
        <v>0</v>
      </c>
      <c r="L61" s="169">
        <v>21</v>
      </c>
      <c r="M61" s="169">
        <f t="shared" si="28"/>
        <v>0</v>
      </c>
      <c r="N61" s="161">
        <v>0</v>
      </c>
      <c r="O61" s="161">
        <f t="shared" si="29"/>
        <v>0</v>
      </c>
      <c r="P61" s="161">
        <v>0</v>
      </c>
      <c r="Q61" s="161">
        <f t="shared" si="30"/>
        <v>0</v>
      </c>
      <c r="R61" s="161"/>
      <c r="S61" s="161"/>
      <c r="T61" s="162">
        <v>0.59499999999999997</v>
      </c>
      <c r="U61" s="161">
        <f t="shared" si="31"/>
        <v>1.79</v>
      </c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101</v>
      </c>
      <c r="AF61" s="151"/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>
        <v>47</v>
      </c>
      <c r="B62" s="158" t="s">
        <v>176</v>
      </c>
      <c r="C62" s="191" t="s">
        <v>232</v>
      </c>
      <c r="D62" s="160" t="s">
        <v>106</v>
      </c>
      <c r="E62" s="166">
        <v>377.5</v>
      </c>
      <c r="F62" s="168">
        <f t="shared" si="24"/>
        <v>0</v>
      </c>
      <c r="G62" s="169">
        <f t="shared" si="25"/>
        <v>0</v>
      </c>
      <c r="H62" s="169"/>
      <c r="I62" s="169">
        <f t="shared" si="26"/>
        <v>0</v>
      </c>
      <c r="J62" s="169"/>
      <c r="K62" s="169">
        <f t="shared" si="27"/>
        <v>0</v>
      </c>
      <c r="L62" s="169">
        <v>21</v>
      </c>
      <c r="M62" s="169">
        <f t="shared" si="28"/>
        <v>0</v>
      </c>
      <c r="N62" s="161">
        <v>0</v>
      </c>
      <c r="O62" s="161">
        <f t="shared" si="29"/>
        <v>0</v>
      </c>
      <c r="P62" s="161">
        <v>0</v>
      </c>
      <c r="Q62" s="161">
        <f t="shared" si="30"/>
        <v>0</v>
      </c>
      <c r="R62" s="161"/>
      <c r="S62" s="161"/>
      <c r="T62" s="162">
        <v>0.17399999999999999</v>
      </c>
      <c r="U62" s="161">
        <f t="shared" si="31"/>
        <v>65.69</v>
      </c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101</v>
      </c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52">
        <v>48</v>
      </c>
      <c r="B63" s="158" t="s">
        <v>177</v>
      </c>
      <c r="C63" s="191" t="s">
        <v>233</v>
      </c>
      <c r="D63" s="160" t="s">
        <v>106</v>
      </c>
      <c r="E63" s="166">
        <v>6</v>
      </c>
      <c r="F63" s="168">
        <v>0</v>
      </c>
      <c r="G63" s="169">
        <f t="shared" si="25"/>
        <v>0</v>
      </c>
      <c r="H63" s="169"/>
      <c r="I63" s="169">
        <f t="shared" si="26"/>
        <v>0</v>
      </c>
      <c r="J63" s="169"/>
      <c r="K63" s="169">
        <f t="shared" si="27"/>
        <v>0</v>
      </c>
      <c r="L63" s="169">
        <v>21</v>
      </c>
      <c r="M63" s="169">
        <f t="shared" si="28"/>
        <v>0</v>
      </c>
      <c r="N63" s="161">
        <v>1.6000000000000001E-4</v>
      </c>
      <c r="O63" s="161">
        <f t="shared" si="29"/>
        <v>9.6000000000000002E-4</v>
      </c>
      <c r="P63" s="161">
        <v>0</v>
      </c>
      <c r="Q63" s="161">
        <f t="shared" si="30"/>
        <v>0</v>
      </c>
      <c r="R63" s="161"/>
      <c r="S63" s="161"/>
      <c r="T63" s="162">
        <v>0.189</v>
      </c>
      <c r="U63" s="161">
        <f t="shared" si="31"/>
        <v>1.1299999999999999</v>
      </c>
      <c r="V63" s="151"/>
      <c r="W63" s="151"/>
      <c r="X63" s="151"/>
      <c r="Y63" s="151"/>
      <c r="Z63" s="151"/>
      <c r="AA63" s="151"/>
      <c r="AB63" s="151"/>
      <c r="AC63" s="151"/>
      <c r="AD63" s="151"/>
      <c r="AE63" s="151" t="s">
        <v>101</v>
      </c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52">
        <v>49</v>
      </c>
      <c r="B64" s="158" t="s">
        <v>178</v>
      </c>
      <c r="C64" s="191" t="s">
        <v>234</v>
      </c>
      <c r="D64" s="160" t="s">
        <v>100</v>
      </c>
      <c r="E64" s="166">
        <v>33.325000000000003</v>
      </c>
      <c r="F64" s="168">
        <f t="shared" si="24"/>
        <v>0</v>
      </c>
      <c r="G64" s="169">
        <f t="shared" si="25"/>
        <v>0</v>
      </c>
      <c r="H64" s="169"/>
      <c r="I64" s="169">
        <f t="shared" si="26"/>
        <v>0</v>
      </c>
      <c r="J64" s="169"/>
      <c r="K64" s="169">
        <f t="shared" si="27"/>
        <v>0</v>
      </c>
      <c r="L64" s="169">
        <v>21</v>
      </c>
      <c r="M64" s="169">
        <f t="shared" si="28"/>
        <v>0</v>
      </c>
      <c r="N64" s="161">
        <v>1.6000000000000001E-4</v>
      </c>
      <c r="O64" s="161">
        <f t="shared" si="29"/>
        <v>5.3299999999999997E-3</v>
      </c>
      <c r="P64" s="161">
        <v>0</v>
      </c>
      <c r="Q64" s="161">
        <f t="shared" si="30"/>
        <v>0</v>
      </c>
      <c r="R64" s="161"/>
      <c r="S64" s="161"/>
      <c r="T64" s="162">
        <v>0.189</v>
      </c>
      <c r="U64" s="161">
        <f t="shared" si="31"/>
        <v>6.3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101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ht="22.5" outlineLevel="1" x14ac:dyDescent="0.2">
      <c r="A65" s="152">
        <v>50</v>
      </c>
      <c r="B65" s="158" t="s">
        <v>179</v>
      </c>
      <c r="C65" s="191" t="s">
        <v>235</v>
      </c>
      <c r="D65" s="160" t="s">
        <v>100</v>
      </c>
      <c r="E65" s="166">
        <v>3.1558999999999999</v>
      </c>
      <c r="F65" s="168">
        <f t="shared" si="24"/>
        <v>0</v>
      </c>
      <c r="G65" s="169">
        <f t="shared" si="25"/>
        <v>0</v>
      </c>
      <c r="H65" s="169"/>
      <c r="I65" s="169">
        <f t="shared" si="26"/>
        <v>0</v>
      </c>
      <c r="J65" s="169"/>
      <c r="K65" s="169">
        <f t="shared" si="27"/>
        <v>0</v>
      </c>
      <c r="L65" s="169">
        <v>21</v>
      </c>
      <c r="M65" s="169">
        <f t="shared" si="28"/>
        <v>0</v>
      </c>
      <c r="N65" s="161">
        <v>0</v>
      </c>
      <c r="O65" s="161">
        <f t="shared" si="29"/>
        <v>0</v>
      </c>
      <c r="P65" s="161">
        <v>0</v>
      </c>
      <c r="Q65" s="161">
        <f t="shared" si="30"/>
        <v>0</v>
      </c>
      <c r="R65" s="161"/>
      <c r="S65" s="161"/>
      <c r="T65" s="162">
        <v>1.393</v>
      </c>
      <c r="U65" s="161">
        <f t="shared" si="31"/>
        <v>4.4000000000000004</v>
      </c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101</v>
      </c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>
        <v>51</v>
      </c>
      <c r="B66" s="158" t="s">
        <v>180</v>
      </c>
      <c r="C66" s="191" t="s">
        <v>181</v>
      </c>
      <c r="D66" s="160" t="s">
        <v>0</v>
      </c>
      <c r="E66" s="166">
        <v>2559.0149000000001</v>
      </c>
      <c r="F66" s="168">
        <f t="shared" si="24"/>
        <v>0</v>
      </c>
      <c r="G66" s="169">
        <f t="shared" si="25"/>
        <v>0</v>
      </c>
      <c r="H66" s="169"/>
      <c r="I66" s="169">
        <f t="shared" si="26"/>
        <v>0</v>
      </c>
      <c r="J66" s="169"/>
      <c r="K66" s="169">
        <f t="shared" si="27"/>
        <v>0</v>
      </c>
      <c r="L66" s="169">
        <v>21</v>
      </c>
      <c r="M66" s="169">
        <f t="shared" si="28"/>
        <v>0</v>
      </c>
      <c r="N66" s="161">
        <v>0</v>
      </c>
      <c r="O66" s="161">
        <f t="shared" si="29"/>
        <v>0</v>
      </c>
      <c r="P66" s="161">
        <v>0</v>
      </c>
      <c r="Q66" s="161">
        <f t="shared" si="30"/>
        <v>0</v>
      </c>
      <c r="R66" s="161"/>
      <c r="S66" s="161"/>
      <c r="T66" s="162">
        <v>0</v>
      </c>
      <c r="U66" s="161">
        <f t="shared" si="31"/>
        <v>0</v>
      </c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101</v>
      </c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53" t="s">
        <v>98</v>
      </c>
      <c r="B67" s="159" t="s">
        <v>67</v>
      </c>
      <c r="C67" s="192" t="s">
        <v>68</v>
      </c>
      <c r="D67" s="163"/>
      <c r="E67" s="167"/>
      <c r="F67" s="170"/>
      <c r="G67" s="170">
        <f>SUMIF(AE68:AE71,"&lt;&gt;NOR",G68:G71)</f>
        <v>0</v>
      </c>
      <c r="H67" s="170"/>
      <c r="I67" s="170">
        <f>SUM(I68:I71)</f>
        <v>0</v>
      </c>
      <c r="J67" s="170"/>
      <c r="K67" s="170">
        <f>SUM(K68:K71)</f>
        <v>0</v>
      </c>
      <c r="L67" s="170"/>
      <c r="M67" s="170">
        <f>SUM(M68:M71)</f>
        <v>0</v>
      </c>
      <c r="N67" s="164"/>
      <c r="O67" s="164">
        <f>SUM(O68:O71)</f>
        <v>8.9999999999999993E-3</v>
      </c>
      <c r="P67" s="164"/>
      <c r="Q67" s="164">
        <f>SUM(Q68:Q71)</f>
        <v>0.18</v>
      </c>
      <c r="R67" s="164"/>
      <c r="S67" s="164"/>
      <c r="T67" s="165"/>
      <c r="U67" s="164">
        <f>SUM(U68:U71)</f>
        <v>13.440000000000001</v>
      </c>
      <c r="AE67" t="s">
        <v>99</v>
      </c>
    </row>
    <row r="68" spans="1:60" ht="22.5" outlineLevel="1" x14ac:dyDescent="0.2">
      <c r="A68" s="152">
        <v>52</v>
      </c>
      <c r="B68" s="158" t="s">
        <v>182</v>
      </c>
      <c r="C68" s="191" t="s">
        <v>236</v>
      </c>
      <c r="D68" s="160" t="s">
        <v>183</v>
      </c>
      <c r="E68" s="166">
        <v>180</v>
      </c>
      <c r="F68" s="168">
        <f>H68+J68</f>
        <v>0</v>
      </c>
      <c r="G68" s="169">
        <f>ROUND(E68*F68,2)</f>
        <v>0</v>
      </c>
      <c r="H68" s="169"/>
      <c r="I68" s="169">
        <f>ROUND(E68*H68,2)</f>
        <v>0</v>
      </c>
      <c r="J68" s="169"/>
      <c r="K68" s="169">
        <f>ROUND(E68*J68,2)</f>
        <v>0</v>
      </c>
      <c r="L68" s="169">
        <v>21</v>
      </c>
      <c r="M68" s="169">
        <f>G68*(1+L68/100)</f>
        <v>0</v>
      </c>
      <c r="N68" s="161">
        <v>5.0000000000000002E-5</v>
      </c>
      <c r="O68" s="161">
        <f>ROUND(E68*N68,5)</f>
        <v>8.9999999999999993E-3</v>
      </c>
      <c r="P68" s="161">
        <v>1E-3</v>
      </c>
      <c r="Q68" s="161">
        <f>ROUND(E68*P68,5)</f>
        <v>0.18</v>
      </c>
      <c r="R68" s="161"/>
      <c r="S68" s="161"/>
      <c r="T68" s="162">
        <v>0.05</v>
      </c>
      <c r="U68" s="161">
        <f>ROUND(E68*T68,2)</f>
        <v>9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101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52">
        <v>53</v>
      </c>
      <c r="B69" s="158" t="s">
        <v>184</v>
      </c>
      <c r="C69" s="191" t="s">
        <v>237</v>
      </c>
      <c r="D69" s="160" t="s">
        <v>100</v>
      </c>
      <c r="E69" s="166">
        <v>6.5533999999999999</v>
      </c>
      <c r="F69" s="168">
        <f>H69+J69</f>
        <v>0</v>
      </c>
      <c r="G69" s="169">
        <f>ROUND(E69*F69,2)</f>
        <v>0</v>
      </c>
      <c r="H69" s="169"/>
      <c r="I69" s="169">
        <f>ROUND(E69*H69,2)</f>
        <v>0</v>
      </c>
      <c r="J69" s="169"/>
      <c r="K69" s="169">
        <f>ROUND(E69*J69,2)</f>
        <v>0</v>
      </c>
      <c r="L69" s="169">
        <v>21</v>
      </c>
      <c r="M69" s="169">
        <f>G69*(1+L69/100)</f>
        <v>0</v>
      </c>
      <c r="N69" s="161">
        <v>0</v>
      </c>
      <c r="O69" s="161">
        <f>ROUND(E69*N69,5)</f>
        <v>0</v>
      </c>
      <c r="P69" s="161">
        <v>0</v>
      </c>
      <c r="Q69" s="161">
        <f>ROUND(E69*P69,5)</f>
        <v>0</v>
      </c>
      <c r="R69" s="161"/>
      <c r="S69" s="161"/>
      <c r="T69" s="162">
        <v>0.67800000000000005</v>
      </c>
      <c r="U69" s="161">
        <f>ROUND(E69*T69,2)</f>
        <v>4.4400000000000004</v>
      </c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101</v>
      </c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ht="22.5" outlineLevel="1" x14ac:dyDescent="0.2">
      <c r="A70" s="152">
        <v>54</v>
      </c>
      <c r="B70" s="158" t="s">
        <v>185</v>
      </c>
      <c r="C70" s="191" t="s">
        <v>186</v>
      </c>
      <c r="D70" s="160" t="s">
        <v>183</v>
      </c>
      <c r="E70" s="166">
        <v>180</v>
      </c>
      <c r="F70" s="168">
        <v>0</v>
      </c>
      <c r="G70" s="169">
        <f>ROUND(E70*F70,2)</f>
        <v>0</v>
      </c>
      <c r="H70" s="169"/>
      <c r="I70" s="169">
        <f>ROUND(E70*H70,2)</f>
        <v>0</v>
      </c>
      <c r="J70" s="169"/>
      <c r="K70" s="169">
        <f>ROUND(E70*J70,2)</f>
        <v>0</v>
      </c>
      <c r="L70" s="169">
        <v>21</v>
      </c>
      <c r="M70" s="169">
        <f>G70*(1+L70/100)</f>
        <v>0</v>
      </c>
      <c r="N70" s="161">
        <v>0</v>
      </c>
      <c r="O70" s="161">
        <f>ROUND(E70*N70,5)</f>
        <v>0</v>
      </c>
      <c r="P70" s="161">
        <v>0</v>
      </c>
      <c r="Q70" s="161">
        <f>ROUND(E70*P70,5)</f>
        <v>0</v>
      </c>
      <c r="R70" s="161"/>
      <c r="S70" s="161"/>
      <c r="T70" s="162">
        <v>0</v>
      </c>
      <c r="U70" s="161">
        <f>ROUND(E70*T70,2)</f>
        <v>0</v>
      </c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101</v>
      </c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>
        <v>55</v>
      </c>
      <c r="B71" s="158" t="s">
        <v>187</v>
      </c>
      <c r="C71" s="191" t="s">
        <v>188</v>
      </c>
      <c r="D71" s="160" t="s">
        <v>0</v>
      </c>
      <c r="E71" s="166">
        <v>170.62599999999998</v>
      </c>
      <c r="F71" s="168">
        <f>H71+J71</f>
        <v>0</v>
      </c>
      <c r="G71" s="169">
        <f>ROUND(E71*F71,2)</f>
        <v>0</v>
      </c>
      <c r="H71" s="169"/>
      <c r="I71" s="169">
        <f>ROUND(E71*H71,2)</f>
        <v>0</v>
      </c>
      <c r="J71" s="169"/>
      <c r="K71" s="169">
        <f>ROUND(E71*J71,2)</f>
        <v>0</v>
      </c>
      <c r="L71" s="169">
        <v>21</v>
      </c>
      <c r="M71" s="169">
        <f>G71*(1+L71/100)</f>
        <v>0</v>
      </c>
      <c r="N71" s="161">
        <v>0</v>
      </c>
      <c r="O71" s="161">
        <f>ROUND(E71*N71,5)</f>
        <v>0</v>
      </c>
      <c r="P71" s="161">
        <v>0</v>
      </c>
      <c r="Q71" s="161">
        <f>ROUND(E71*P71,5)</f>
        <v>0</v>
      </c>
      <c r="R71" s="161"/>
      <c r="S71" s="161"/>
      <c r="T71" s="162">
        <v>0</v>
      </c>
      <c r="U71" s="161">
        <f>ROUND(E71*T71,2)</f>
        <v>0</v>
      </c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101</v>
      </c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x14ac:dyDescent="0.2">
      <c r="A72" s="153" t="s">
        <v>98</v>
      </c>
      <c r="B72" s="159" t="s">
        <v>69</v>
      </c>
      <c r="C72" s="192" t="s">
        <v>70</v>
      </c>
      <c r="D72" s="163"/>
      <c r="E72" s="167"/>
      <c r="F72" s="170"/>
      <c r="G72" s="170">
        <f>SUMIF(AE73:AE78,"&lt;&gt;NOR",G73:G78)</f>
        <v>0</v>
      </c>
      <c r="H72" s="170"/>
      <c r="I72" s="170">
        <f>SUM(I73:I78)</f>
        <v>0</v>
      </c>
      <c r="J72" s="170"/>
      <c r="K72" s="170">
        <f>SUM(K73:K78)</f>
        <v>0</v>
      </c>
      <c r="L72" s="170"/>
      <c r="M72" s="170">
        <f>SUM(M73:M78)</f>
        <v>0</v>
      </c>
      <c r="N72" s="164"/>
      <c r="O72" s="164">
        <f>SUM(O73:O78)</f>
        <v>7.4890000000000012E-2</v>
      </c>
      <c r="P72" s="164"/>
      <c r="Q72" s="164">
        <f>SUM(Q73:Q78)</f>
        <v>0</v>
      </c>
      <c r="R72" s="164"/>
      <c r="S72" s="164"/>
      <c r="T72" s="165"/>
      <c r="U72" s="164">
        <f>SUM(U73:U78)</f>
        <v>231.36999999999998</v>
      </c>
      <c r="AE72" t="s">
        <v>99</v>
      </c>
    </row>
    <row r="73" spans="1:60" ht="22.5" outlineLevel="1" x14ac:dyDescent="0.2">
      <c r="A73" s="152">
        <v>56</v>
      </c>
      <c r="B73" s="158" t="s">
        <v>189</v>
      </c>
      <c r="C73" s="191" t="s">
        <v>238</v>
      </c>
      <c r="D73" s="160" t="s">
        <v>100</v>
      </c>
      <c r="E73" s="166">
        <v>6.5533999999999999</v>
      </c>
      <c r="F73" s="168">
        <f t="shared" ref="F73:F78" si="32">H73+J73</f>
        <v>0</v>
      </c>
      <c r="G73" s="169">
        <f t="shared" ref="G73:G78" si="33">ROUND(E73*F73,2)</f>
        <v>0</v>
      </c>
      <c r="H73" s="169"/>
      <c r="I73" s="169">
        <f t="shared" ref="I73:I78" si="34">ROUND(E73*H73,2)</f>
        <v>0</v>
      </c>
      <c r="J73" s="169"/>
      <c r="K73" s="169">
        <f t="shared" ref="K73:K78" si="35">ROUND(E73*J73,2)</f>
        <v>0</v>
      </c>
      <c r="L73" s="169">
        <v>21</v>
      </c>
      <c r="M73" s="169">
        <f t="shared" ref="M73:M78" si="36">G73*(1+L73/100)</f>
        <v>0</v>
      </c>
      <c r="N73" s="161">
        <v>3.1E-4</v>
      </c>
      <c r="O73" s="161">
        <f t="shared" ref="O73:O78" si="37">ROUND(E73*N73,5)</f>
        <v>2.0300000000000001E-3</v>
      </c>
      <c r="P73" s="161">
        <v>0</v>
      </c>
      <c r="Q73" s="161">
        <f t="shared" ref="Q73:Q78" si="38">ROUND(E73*P73,5)</f>
        <v>0</v>
      </c>
      <c r="R73" s="161"/>
      <c r="S73" s="161"/>
      <c r="T73" s="162">
        <v>0.41199999999999998</v>
      </c>
      <c r="U73" s="161">
        <f t="shared" ref="U73:U78" si="39">ROUND(E73*T73,2)</f>
        <v>2.7</v>
      </c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101</v>
      </c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2">
        <v>57</v>
      </c>
      <c r="B74" s="158" t="s">
        <v>190</v>
      </c>
      <c r="C74" s="191" t="s">
        <v>239</v>
      </c>
      <c r="D74" s="160" t="s">
        <v>100</v>
      </c>
      <c r="E74" s="166">
        <v>6.5533999999999999</v>
      </c>
      <c r="F74" s="168">
        <f t="shared" si="32"/>
        <v>0</v>
      </c>
      <c r="G74" s="169">
        <f t="shared" si="33"/>
        <v>0</v>
      </c>
      <c r="H74" s="169"/>
      <c r="I74" s="169">
        <f t="shared" si="34"/>
        <v>0</v>
      </c>
      <c r="J74" s="169"/>
      <c r="K74" s="169">
        <f t="shared" si="35"/>
        <v>0</v>
      </c>
      <c r="L74" s="169">
        <v>21</v>
      </c>
      <c r="M74" s="169">
        <f t="shared" si="36"/>
        <v>0</v>
      </c>
      <c r="N74" s="161">
        <v>5.9000000000000003E-4</v>
      </c>
      <c r="O74" s="161">
        <f t="shared" si="37"/>
        <v>3.8700000000000002E-3</v>
      </c>
      <c r="P74" s="161">
        <v>0</v>
      </c>
      <c r="Q74" s="161">
        <f t="shared" si="38"/>
        <v>0</v>
      </c>
      <c r="R74" s="161"/>
      <c r="S74" s="161"/>
      <c r="T74" s="162">
        <v>0.4</v>
      </c>
      <c r="U74" s="161">
        <f t="shared" si="39"/>
        <v>2.62</v>
      </c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101</v>
      </c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1" x14ac:dyDescent="0.2">
      <c r="A75" s="152">
        <v>58</v>
      </c>
      <c r="B75" s="158" t="s">
        <v>191</v>
      </c>
      <c r="C75" s="191" t="s">
        <v>240</v>
      </c>
      <c r="D75" s="160" t="s">
        <v>100</v>
      </c>
      <c r="E75" s="166">
        <v>13.357799999999999</v>
      </c>
      <c r="F75" s="168">
        <f t="shared" si="32"/>
        <v>0</v>
      </c>
      <c r="G75" s="169">
        <f t="shared" si="33"/>
        <v>0</v>
      </c>
      <c r="H75" s="169"/>
      <c r="I75" s="169">
        <f t="shared" si="34"/>
        <v>0</v>
      </c>
      <c r="J75" s="169"/>
      <c r="K75" s="169">
        <f t="shared" si="35"/>
        <v>0</v>
      </c>
      <c r="L75" s="169">
        <v>21</v>
      </c>
      <c r="M75" s="169">
        <f t="shared" si="36"/>
        <v>0</v>
      </c>
      <c r="N75" s="161">
        <v>2.0000000000000002E-5</v>
      </c>
      <c r="O75" s="161">
        <f t="shared" si="37"/>
        <v>2.7E-4</v>
      </c>
      <c r="P75" s="161">
        <v>0</v>
      </c>
      <c r="Q75" s="161">
        <f t="shared" si="38"/>
        <v>0</v>
      </c>
      <c r="R75" s="161"/>
      <c r="S75" s="161"/>
      <c r="T75" s="162">
        <v>0.36</v>
      </c>
      <c r="U75" s="161">
        <f t="shared" si="39"/>
        <v>4.8099999999999996</v>
      </c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101</v>
      </c>
      <c r="AF75" s="151"/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>
        <v>59</v>
      </c>
      <c r="B76" s="158" t="s">
        <v>192</v>
      </c>
      <c r="C76" s="191" t="s">
        <v>241</v>
      </c>
      <c r="D76" s="160" t="s">
        <v>100</v>
      </c>
      <c r="E76" s="166">
        <v>214.2525</v>
      </c>
      <c r="F76" s="168">
        <f t="shared" si="32"/>
        <v>0</v>
      </c>
      <c r="G76" s="169">
        <f t="shared" si="33"/>
        <v>0</v>
      </c>
      <c r="H76" s="169"/>
      <c r="I76" s="169">
        <f t="shared" si="34"/>
        <v>0</v>
      </c>
      <c r="J76" s="169"/>
      <c r="K76" s="169">
        <f t="shared" si="35"/>
        <v>0</v>
      </c>
      <c r="L76" s="169">
        <v>21</v>
      </c>
      <c r="M76" s="169">
        <f t="shared" si="36"/>
        <v>0</v>
      </c>
      <c r="N76" s="161">
        <v>5.0000000000000002E-5</v>
      </c>
      <c r="O76" s="161">
        <f t="shared" si="37"/>
        <v>1.0710000000000001E-2</v>
      </c>
      <c r="P76" s="161">
        <v>0</v>
      </c>
      <c r="Q76" s="161">
        <f t="shared" si="38"/>
        <v>0</v>
      </c>
      <c r="R76" s="161"/>
      <c r="S76" s="161"/>
      <c r="T76" s="162">
        <v>0.223</v>
      </c>
      <c r="U76" s="161">
        <f t="shared" si="39"/>
        <v>47.78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101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52">
        <v>60</v>
      </c>
      <c r="B77" s="158" t="s">
        <v>193</v>
      </c>
      <c r="C77" s="191" t="s">
        <v>242</v>
      </c>
      <c r="D77" s="160" t="s">
        <v>100</v>
      </c>
      <c r="E77" s="166">
        <v>214.2525</v>
      </c>
      <c r="F77" s="168">
        <f t="shared" si="32"/>
        <v>0</v>
      </c>
      <c r="G77" s="169">
        <f t="shared" si="33"/>
        <v>0</v>
      </c>
      <c r="H77" s="169"/>
      <c r="I77" s="169">
        <f t="shared" si="34"/>
        <v>0</v>
      </c>
      <c r="J77" s="169"/>
      <c r="K77" s="169">
        <f t="shared" si="35"/>
        <v>0</v>
      </c>
      <c r="L77" s="169">
        <v>21</v>
      </c>
      <c r="M77" s="169">
        <f t="shared" si="36"/>
        <v>0</v>
      </c>
      <c r="N77" s="161">
        <v>2.1000000000000001E-4</v>
      </c>
      <c r="O77" s="161">
        <f t="shared" si="37"/>
        <v>4.4990000000000002E-2</v>
      </c>
      <c r="P77" s="161">
        <v>0</v>
      </c>
      <c r="Q77" s="161">
        <f t="shared" si="38"/>
        <v>0</v>
      </c>
      <c r="R77" s="161"/>
      <c r="S77" s="161"/>
      <c r="T77" s="162">
        <v>0.38500000000000001</v>
      </c>
      <c r="U77" s="161">
        <f t="shared" si="39"/>
        <v>82.49</v>
      </c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101</v>
      </c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ht="22.5" outlineLevel="1" x14ac:dyDescent="0.2">
      <c r="A78" s="152">
        <v>61</v>
      </c>
      <c r="B78" s="158" t="s">
        <v>194</v>
      </c>
      <c r="C78" s="191" t="s">
        <v>195</v>
      </c>
      <c r="D78" s="160" t="s">
        <v>100</v>
      </c>
      <c r="E78" s="166">
        <v>186.04249999999999</v>
      </c>
      <c r="F78" s="168">
        <f t="shared" si="32"/>
        <v>0</v>
      </c>
      <c r="G78" s="169">
        <f t="shared" si="33"/>
        <v>0</v>
      </c>
      <c r="H78" s="169"/>
      <c r="I78" s="169">
        <f t="shared" si="34"/>
        <v>0</v>
      </c>
      <c r="J78" s="169"/>
      <c r="K78" s="169">
        <f t="shared" si="35"/>
        <v>0</v>
      </c>
      <c r="L78" s="169">
        <v>21</v>
      </c>
      <c r="M78" s="169">
        <f t="shared" si="36"/>
        <v>0</v>
      </c>
      <c r="N78" s="161">
        <v>6.9999999999999994E-5</v>
      </c>
      <c r="O78" s="161">
        <f t="shared" si="37"/>
        <v>1.302E-2</v>
      </c>
      <c r="P78" s="161">
        <v>0</v>
      </c>
      <c r="Q78" s="161">
        <f t="shared" si="38"/>
        <v>0</v>
      </c>
      <c r="R78" s="161"/>
      <c r="S78" s="161"/>
      <c r="T78" s="162">
        <v>0.48899999999999999</v>
      </c>
      <c r="U78" s="161">
        <f t="shared" si="39"/>
        <v>90.97</v>
      </c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101</v>
      </c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x14ac:dyDescent="0.2">
      <c r="A79" s="153" t="s">
        <v>98</v>
      </c>
      <c r="B79" s="159" t="s">
        <v>71</v>
      </c>
      <c r="C79" s="192" t="s">
        <v>26</v>
      </c>
      <c r="D79" s="163"/>
      <c r="E79" s="167"/>
      <c r="F79" s="170"/>
      <c r="G79" s="170">
        <f>SUMIF(AE80:AE83,"&lt;&gt;NOR",G80:G83)</f>
        <v>0</v>
      </c>
      <c r="H79" s="170"/>
      <c r="I79" s="170">
        <f>SUM(I80:I83)</f>
        <v>0</v>
      </c>
      <c r="J79" s="170"/>
      <c r="K79" s="170">
        <f>SUM(K80:K83)</f>
        <v>0</v>
      </c>
      <c r="L79" s="170"/>
      <c r="M79" s="170">
        <f>SUM(M80:M83)</f>
        <v>0</v>
      </c>
      <c r="N79" s="164"/>
      <c r="O79" s="164">
        <f>SUM(O80:O83)</f>
        <v>0</v>
      </c>
      <c r="P79" s="164"/>
      <c r="Q79" s="164">
        <f>SUM(Q80:Q83)</f>
        <v>0</v>
      </c>
      <c r="R79" s="164"/>
      <c r="S79" s="164"/>
      <c r="T79" s="165"/>
      <c r="U79" s="164">
        <f>SUM(U80:U83)</f>
        <v>0</v>
      </c>
      <c r="AE79" t="s">
        <v>99</v>
      </c>
    </row>
    <row r="80" spans="1:60" outlineLevel="1" x14ac:dyDescent="0.2">
      <c r="A80" s="152">
        <v>62</v>
      </c>
      <c r="B80" s="158" t="s">
        <v>196</v>
      </c>
      <c r="C80" s="191" t="s">
        <v>197</v>
      </c>
      <c r="D80" s="160" t="s">
        <v>198</v>
      </c>
      <c r="E80" s="166">
        <v>1</v>
      </c>
      <c r="F80" s="168">
        <f>H80+J80</f>
        <v>0</v>
      </c>
      <c r="G80" s="169">
        <f>ROUND(E80*F80,2)</f>
        <v>0</v>
      </c>
      <c r="H80" s="169"/>
      <c r="I80" s="169">
        <f>ROUND(E80*H80,2)</f>
        <v>0</v>
      </c>
      <c r="J80" s="169"/>
      <c r="K80" s="169">
        <f>ROUND(E80*J80,2)</f>
        <v>0</v>
      </c>
      <c r="L80" s="169">
        <v>21</v>
      </c>
      <c r="M80" s="169">
        <f>G80*(1+L80/100)</f>
        <v>0</v>
      </c>
      <c r="N80" s="161">
        <v>0</v>
      </c>
      <c r="O80" s="161">
        <f>ROUND(E80*N80,5)</f>
        <v>0</v>
      </c>
      <c r="P80" s="161">
        <v>0</v>
      </c>
      <c r="Q80" s="161">
        <f>ROUND(E80*P80,5)</f>
        <v>0</v>
      </c>
      <c r="R80" s="161"/>
      <c r="S80" s="161"/>
      <c r="T80" s="162">
        <v>0</v>
      </c>
      <c r="U80" s="161">
        <f>ROUND(E80*T80,2)</f>
        <v>0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101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1" x14ac:dyDescent="0.2">
      <c r="A81" s="152">
        <v>63</v>
      </c>
      <c r="B81" s="158" t="s">
        <v>199</v>
      </c>
      <c r="C81" s="191" t="s">
        <v>200</v>
      </c>
      <c r="D81" s="160" t="s">
        <v>198</v>
      </c>
      <c r="E81" s="166">
        <v>1</v>
      </c>
      <c r="F81" s="168">
        <f>H81+J81</f>
        <v>0</v>
      </c>
      <c r="G81" s="169">
        <f>ROUND(E81*F81,2)</f>
        <v>0</v>
      </c>
      <c r="H81" s="169"/>
      <c r="I81" s="169">
        <f>ROUND(E81*H81,2)</f>
        <v>0</v>
      </c>
      <c r="J81" s="169"/>
      <c r="K81" s="169">
        <f>ROUND(E81*J81,2)</f>
        <v>0</v>
      </c>
      <c r="L81" s="169">
        <v>21</v>
      </c>
      <c r="M81" s="169">
        <f>G81*(1+L81/100)</f>
        <v>0</v>
      </c>
      <c r="N81" s="161">
        <v>0</v>
      </c>
      <c r="O81" s="161">
        <f>ROUND(E81*N81,5)</f>
        <v>0</v>
      </c>
      <c r="P81" s="161">
        <v>0</v>
      </c>
      <c r="Q81" s="161">
        <f>ROUND(E81*P81,5)</f>
        <v>0</v>
      </c>
      <c r="R81" s="161"/>
      <c r="S81" s="161"/>
      <c r="T81" s="162">
        <v>0</v>
      </c>
      <c r="U81" s="161">
        <f>ROUND(E81*T81,2)</f>
        <v>0</v>
      </c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101</v>
      </c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2">
        <v>64</v>
      </c>
      <c r="B82" s="158" t="s">
        <v>201</v>
      </c>
      <c r="C82" s="191" t="s">
        <v>202</v>
      </c>
      <c r="D82" s="160" t="s">
        <v>198</v>
      </c>
      <c r="E82" s="166">
        <v>1</v>
      </c>
      <c r="F82" s="168">
        <f>H82+J82</f>
        <v>0</v>
      </c>
      <c r="G82" s="169">
        <f>ROUND(E82*F82,2)</f>
        <v>0</v>
      </c>
      <c r="H82" s="169"/>
      <c r="I82" s="169">
        <f>ROUND(E82*H82,2)</f>
        <v>0</v>
      </c>
      <c r="J82" s="169"/>
      <c r="K82" s="169">
        <f>ROUND(E82*J82,2)</f>
        <v>0</v>
      </c>
      <c r="L82" s="169">
        <v>21</v>
      </c>
      <c r="M82" s="169">
        <f>G82*(1+L82/100)</f>
        <v>0</v>
      </c>
      <c r="N82" s="161">
        <v>0</v>
      </c>
      <c r="O82" s="161">
        <f>ROUND(E82*N82,5)</f>
        <v>0</v>
      </c>
      <c r="P82" s="161">
        <v>0</v>
      </c>
      <c r="Q82" s="161">
        <f>ROUND(E82*P82,5)</f>
        <v>0</v>
      </c>
      <c r="R82" s="161"/>
      <c r="S82" s="161"/>
      <c r="T82" s="162">
        <v>0</v>
      </c>
      <c r="U82" s="161">
        <f>ROUND(E82*T82,2)</f>
        <v>0</v>
      </c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101</v>
      </c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79">
        <v>65</v>
      </c>
      <c r="B83" s="180" t="s">
        <v>203</v>
      </c>
      <c r="C83" s="193" t="s">
        <v>204</v>
      </c>
      <c r="D83" s="181" t="s">
        <v>198</v>
      </c>
      <c r="E83" s="182">
        <v>1</v>
      </c>
      <c r="F83" s="183">
        <f>H83+J83</f>
        <v>0</v>
      </c>
      <c r="G83" s="184">
        <f>ROUND(E83*F83,2)</f>
        <v>0</v>
      </c>
      <c r="H83" s="184"/>
      <c r="I83" s="184">
        <f>ROUND(E83*H83,2)</f>
        <v>0</v>
      </c>
      <c r="J83" s="184"/>
      <c r="K83" s="184">
        <f>ROUND(E83*J83,2)</f>
        <v>0</v>
      </c>
      <c r="L83" s="184">
        <v>21</v>
      </c>
      <c r="M83" s="184">
        <f>G83*(1+L83/100)</f>
        <v>0</v>
      </c>
      <c r="N83" s="185">
        <v>0</v>
      </c>
      <c r="O83" s="185">
        <f>ROUND(E83*N83,5)</f>
        <v>0</v>
      </c>
      <c r="P83" s="185">
        <v>0</v>
      </c>
      <c r="Q83" s="185">
        <f>ROUND(E83*P83,5)</f>
        <v>0</v>
      </c>
      <c r="R83" s="185"/>
      <c r="S83" s="185"/>
      <c r="T83" s="186">
        <v>0</v>
      </c>
      <c r="U83" s="185">
        <f>ROUND(E83*T83,2)</f>
        <v>0</v>
      </c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101</v>
      </c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x14ac:dyDescent="0.2">
      <c r="A84" s="6"/>
      <c r="B84" s="7" t="s">
        <v>205</v>
      </c>
      <c r="C84" s="194" t="s">
        <v>205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AC84">
        <v>12</v>
      </c>
      <c r="AD84">
        <v>21</v>
      </c>
    </row>
    <row r="85" spans="1:60" x14ac:dyDescent="0.2">
      <c r="A85" s="187"/>
      <c r="B85" s="188" t="s">
        <v>28</v>
      </c>
      <c r="C85" s="195" t="s">
        <v>205</v>
      </c>
      <c r="D85" s="189"/>
      <c r="E85" s="189"/>
      <c r="F85" s="189"/>
      <c r="G85" s="190">
        <f>G8+G11+G15+G27+G36+G41+G43+G52+G67+G72+G79</f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AC85">
        <f>SUMIF(L7:L83,AC84,G7:G83)</f>
        <v>0</v>
      </c>
      <c r="AD85">
        <f>SUMIF(L7:L83,AD84,G7:G83)</f>
        <v>0</v>
      </c>
      <c r="AE85" t="s">
        <v>206</v>
      </c>
    </row>
    <row r="86" spans="1:60" x14ac:dyDescent="0.2">
      <c r="A86" s="6"/>
      <c r="B86" s="7" t="s">
        <v>205</v>
      </c>
      <c r="C86" s="194" t="s">
        <v>205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60" x14ac:dyDescent="0.2">
      <c r="A87" s="6"/>
      <c r="B87" s="7" t="s">
        <v>205</v>
      </c>
      <c r="C87" s="194" t="s">
        <v>205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">
      <c r="A88" s="269" t="s">
        <v>207</v>
      </c>
      <c r="B88" s="269"/>
      <c r="C88" s="27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60" x14ac:dyDescent="0.2">
      <c r="A89" s="250"/>
      <c r="B89" s="251"/>
      <c r="C89" s="252"/>
      <c r="D89" s="251"/>
      <c r="E89" s="251"/>
      <c r="F89" s="251"/>
      <c r="G89" s="253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AE89" t="s">
        <v>208</v>
      </c>
    </row>
    <row r="90" spans="1:60" x14ac:dyDescent="0.2">
      <c r="A90" s="254"/>
      <c r="B90" s="255"/>
      <c r="C90" s="256"/>
      <c r="D90" s="255"/>
      <c r="E90" s="255"/>
      <c r="F90" s="255"/>
      <c r="G90" s="257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60" x14ac:dyDescent="0.2">
      <c r="A91" s="254"/>
      <c r="B91" s="255"/>
      <c r="C91" s="256"/>
      <c r="D91" s="255"/>
      <c r="E91" s="255"/>
      <c r="F91" s="255"/>
      <c r="G91" s="257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">
      <c r="A92" s="254"/>
      <c r="B92" s="255"/>
      <c r="C92" s="256"/>
      <c r="D92" s="255"/>
      <c r="E92" s="255"/>
      <c r="F92" s="255"/>
      <c r="G92" s="257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">
      <c r="A93" s="258"/>
      <c r="B93" s="259"/>
      <c r="C93" s="260"/>
      <c r="D93" s="259"/>
      <c r="E93" s="259"/>
      <c r="F93" s="259"/>
      <c r="G93" s="26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">
      <c r="A94" s="6"/>
      <c r="B94" s="7" t="s">
        <v>205</v>
      </c>
      <c r="C94" s="194" t="s">
        <v>205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">
      <c r="C95" s="196"/>
      <c r="AE95" t="s">
        <v>209</v>
      </c>
    </row>
  </sheetData>
  <sheetProtection algorithmName="SHA-512" hashValue="7r/qzi0WfZJNkFU0dmigV+tsK8o4g29PMjhmkxoVb19XOd09SCkiV0/HhdgjLESUMRQtdzCysAA0creUgEPwgg==" saltValue="/ZMg3iPwqyzxV3f/t/zXMQ==" spinCount="100000" sheet="1" objects="1" scenarios="1"/>
  <mergeCells count="6">
    <mergeCell ref="A89:G93"/>
    <mergeCell ref="A1:G1"/>
    <mergeCell ref="C2:G2"/>
    <mergeCell ref="C3:G3"/>
    <mergeCell ref="C4:G4"/>
    <mergeCell ref="A88:C88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Administrator</cp:lastModifiedBy>
  <cp:lastPrinted>2014-02-28T09:52:57Z</cp:lastPrinted>
  <dcterms:created xsi:type="dcterms:W3CDTF">2009-04-08T07:15:50Z</dcterms:created>
  <dcterms:modified xsi:type="dcterms:W3CDTF">2025-01-27T07:59:00Z</dcterms:modified>
</cp:coreProperties>
</file>