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8680" yWindow="-120" windowWidth="21840" windowHeight="13740" activeTab="1"/>
  </bookViews>
  <sheets>
    <sheet name="Pokyny pro vyplnění" sheetId="11" r:id="rId1"/>
    <sheet name="Stavba" sheetId="1" r:id="rId2"/>
    <sheet name="VzorPolozky" sheetId="10" state="hidden" r:id="rId3"/>
    <sheet name="01 01 Pol" sheetId="12" r:id="rId4"/>
    <sheet name="01 02 Pol" sheetId="13" r:id="rId5"/>
    <sheet name="01 03 Pol" sheetId="14" r:id="rId6"/>
    <sheet name="01 04 Pol" sheetId="15" r:id="rId7"/>
  </sheets>
  <externalReferences>
    <externalReference r:id="rId8"/>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01 Pol'!$1:$7</definedName>
    <definedName name="_xlnm.Print_Titles" localSheetId="4">'01 02 Pol'!$1:$7</definedName>
    <definedName name="_xlnm.Print_Titles" localSheetId="5">'01 03 Pol'!$1:$7</definedName>
    <definedName name="_xlnm.Print_Titles" localSheetId="6">'01 04 Pol'!$1:$7</definedName>
    <definedName name="oadresa">Stavba!$D$6</definedName>
    <definedName name="Objednatel" localSheetId="1">Stavba!$D$5</definedName>
    <definedName name="Objekt" localSheetId="1">Stavba!$B$38</definedName>
    <definedName name="_xlnm.Print_Area" localSheetId="3">'01 01 Pol'!$A$1:$X$102</definedName>
    <definedName name="_xlnm.Print_Area" localSheetId="4">'01 02 Pol'!$A$1:$X$245</definedName>
    <definedName name="_xlnm.Print_Area" localSheetId="5">'01 03 Pol'!$A$1:$X$59</definedName>
    <definedName name="_xlnm.Print_Area" localSheetId="6">'01 04 Pol'!$A$1:$X$30</definedName>
    <definedName name="_xlnm.Print_Area" localSheetId="1">Stavba!$A$1:$J$79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bjednatele">Stavba!$G$34</definedName>
    <definedName name="Zaokrouhleni">Stavba!$G$27</definedName>
    <definedName name="ZaZhotovitele">Stavba!$D$34</definedName>
    <definedName name="Zhotovitel">Stavba!$D$11:$G$11</definedName>
  </definedNames>
  <calcPr calcId="125725"/>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8" i="1"/>
  <c r="I77"/>
  <c r="I76"/>
  <c r="I75"/>
  <c r="I74"/>
  <c r="I73"/>
  <c r="I72"/>
  <c r="I71"/>
  <c r="I70"/>
  <c r="I69"/>
  <c r="I68"/>
  <c r="I67"/>
  <c r="I66"/>
  <c r="I65"/>
  <c r="I64"/>
  <c r="I63"/>
  <c r="I62"/>
  <c r="I61"/>
  <c r="I60"/>
  <c r="I58"/>
  <c r="I57"/>
  <c r="I56"/>
  <c r="I55"/>
  <c r="I54"/>
  <c r="I53"/>
  <c r="G45"/>
  <c r="F45"/>
  <c r="G44"/>
  <c r="F44"/>
  <c r="G43"/>
  <c r="F43"/>
  <c r="G29" i="15"/>
  <c r="G9"/>
  <c r="M9" s="1"/>
  <c r="I9"/>
  <c r="I8" s="1"/>
  <c r="K9"/>
  <c r="K8" s="1"/>
  <c r="O9"/>
  <c r="Q9"/>
  <c r="Q8" s="1"/>
  <c r="V9"/>
  <c r="V8" s="1"/>
  <c r="G10"/>
  <c r="M10" s="1"/>
  <c r="I10"/>
  <c r="K10"/>
  <c r="O10"/>
  <c r="Q10"/>
  <c r="V10"/>
  <c r="G11"/>
  <c r="I11"/>
  <c r="K11"/>
  <c r="M11"/>
  <c r="O11"/>
  <c r="Q11"/>
  <c r="V11"/>
  <c r="G12"/>
  <c r="G8" s="1"/>
  <c r="I12"/>
  <c r="K12"/>
  <c r="O12"/>
  <c r="O8" s="1"/>
  <c r="Q12"/>
  <c r="V12"/>
  <c r="G13"/>
  <c r="I13"/>
  <c r="K13"/>
  <c r="M13"/>
  <c r="O13"/>
  <c r="Q13"/>
  <c r="V13"/>
  <c r="G14"/>
  <c r="M14" s="1"/>
  <c r="I14"/>
  <c r="K14"/>
  <c r="O14"/>
  <c r="Q14"/>
  <c r="V14"/>
  <c r="G15"/>
  <c r="I15"/>
  <c r="K15"/>
  <c r="M15"/>
  <c r="O15"/>
  <c r="Q15"/>
  <c r="V15"/>
  <c r="G18"/>
  <c r="M18" s="1"/>
  <c r="I18"/>
  <c r="K18"/>
  <c r="O18"/>
  <c r="Q18"/>
  <c r="V18"/>
  <c r="G21"/>
  <c r="I21"/>
  <c r="K21"/>
  <c r="M21"/>
  <c r="O21"/>
  <c r="Q21"/>
  <c r="V21"/>
  <c r="G22"/>
  <c r="M22" s="1"/>
  <c r="I22"/>
  <c r="K22"/>
  <c r="O22"/>
  <c r="Q22"/>
  <c r="V22"/>
  <c r="G23"/>
  <c r="I23"/>
  <c r="K23"/>
  <c r="M23"/>
  <c r="O23"/>
  <c r="Q23"/>
  <c r="V23"/>
  <c r="G24"/>
  <c r="M24" s="1"/>
  <c r="I24"/>
  <c r="K24"/>
  <c r="O24"/>
  <c r="Q24"/>
  <c r="V24"/>
  <c r="G25"/>
  <c r="I25"/>
  <c r="K25"/>
  <c r="M25"/>
  <c r="O25"/>
  <c r="Q25"/>
  <c r="V25"/>
  <c r="G26"/>
  <c r="M26" s="1"/>
  <c r="I26"/>
  <c r="K26"/>
  <c r="O26"/>
  <c r="Q26"/>
  <c r="V26"/>
  <c r="G27"/>
  <c r="I27"/>
  <c r="K27"/>
  <c r="M27"/>
  <c r="O27"/>
  <c r="Q27"/>
  <c r="V27"/>
  <c r="AE29"/>
  <c r="G58" i="14"/>
  <c r="G9"/>
  <c r="M9" s="1"/>
  <c r="I9"/>
  <c r="I8" s="1"/>
  <c r="K9"/>
  <c r="K8" s="1"/>
  <c r="O9"/>
  <c r="Q9"/>
  <c r="Q8" s="1"/>
  <c r="V9"/>
  <c r="V8" s="1"/>
  <c r="G10"/>
  <c r="I10"/>
  <c r="K10"/>
  <c r="M10"/>
  <c r="O10"/>
  <c r="Q10"/>
  <c r="V10"/>
  <c r="G11"/>
  <c r="I11"/>
  <c r="K11"/>
  <c r="M11"/>
  <c r="O11"/>
  <c r="Q11"/>
  <c r="V11"/>
  <c r="G12"/>
  <c r="G8" s="1"/>
  <c r="I12"/>
  <c r="K12"/>
  <c r="O12"/>
  <c r="O8" s="1"/>
  <c r="Q12"/>
  <c r="V12"/>
  <c r="G13"/>
  <c r="I13"/>
  <c r="K13"/>
  <c r="M13"/>
  <c r="O13"/>
  <c r="Q13"/>
  <c r="V13"/>
  <c r="G15"/>
  <c r="I15"/>
  <c r="I14" s="1"/>
  <c r="K15"/>
  <c r="M15"/>
  <c r="O15"/>
  <c r="Q15"/>
  <c r="Q14" s="1"/>
  <c r="V15"/>
  <c r="G16"/>
  <c r="G14" s="1"/>
  <c r="I16"/>
  <c r="K16"/>
  <c r="O16"/>
  <c r="O14" s="1"/>
  <c r="Q16"/>
  <c r="V16"/>
  <c r="G17"/>
  <c r="I17"/>
  <c r="K17"/>
  <c r="M17"/>
  <c r="O17"/>
  <c r="Q17"/>
  <c r="V17"/>
  <c r="G18"/>
  <c r="M18" s="1"/>
  <c r="I18"/>
  <c r="K18"/>
  <c r="K14" s="1"/>
  <c r="O18"/>
  <c r="Q18"/>
  <c r="V18"/>
  <c r="V14" s="1"/>
  <c r="G19"/>
  <c r="I19"/>
  <c r="K19"/>
  <c r="M19"/>
  <c r="O19"/>
  <c r="Q19"/>
  <c r="V19"/>
  <c r="G20"/>
  <c r="M20" s="1"/>
  <c r="I20"/>
  <c r="K20"/>
  <c r="O20"/>
  <c r="Q20"/>
  <c r="V20"/>
  <c r="G21"/>
  <c r="I21"/>
  <c r="K21"/>
  <c r="M21"/>
  <c r="O21"/>
  <c r="Q21"/>
  <c r="V21"/>
  <c r="G22"/>
  <c r="M22" s="1"/>
  <c r="I22"/>
  <c r="K22"/>
  <c r="O22"/>
  <c r="Q22"/>
  <c r="V22"/>
  <c r="G23"/>
  <c r="I23"/>
  <c r="K23"/>
  <c r="M23"/>
  <c r="O23"/>
  <c r="Q23"/>
  <c r="V23"/>
  <c r="G25"/>
  <c r="I25"/>
  <c r="I24" s="1"/>
  <c r="K25"/>
  <c r="M25"/>
  <c r="O25"/>
  <c r="Q25"/>
  <c r="Q24" s="1"/>
  <c r="V25"/>
  <c r="G26"/>
  <c r="M26" s="1"/>
  <c r="I26"/>
  <c r="K26"/>
  <c r="K24" s="1"/>
  <c r="O26"/>
  <c r="Q26"/>
  <c r="V26"/>
  <c r="V24" s="1"/>
  <c r="G27"/>
  <c r="I27"/>
  <c r="K27"/>
  <c r="M27"/>
  <c r="O27"/>
  <c r="Q27"/>
  <c r="V27"/>
  <c r="G28"/>
  <c r="G24" s="1"/>
  <c r="I28"/>
  <c r="K28"/>
  <c r="O28"/>
  <c r="O24" s="1"/>
  <c r="Q28"/>
  <c r="V28"/>
  <c r="G29"/>
  <c r="I29"/>
  <c r="K29"/>
  <c r="M29"/>
  <c r="O29"/>
  <c r="Q29"/>
  <c r="V29"/>
  <c r="G30"/>
  <c r="M30" s="1"/>
  <c r="I30"/>
  <c r="K30"/>
  <c r="O30"/>
  <c r="Q30"/>
  <c r="V30"/>
  <c r="G31"/>
  <c r="I31"/>
  <c r="K31"/>
  <c r="M31"/>
  <c r="O31"/>
  <c r="Q31"/>
  <c r="V31"/>
  <c r="G32"/>
  <c r="M32" s="1"/>
  <c r="I32"/>
  <c r="K32"/>
  <c r="O32"/>
  <c r="Q32"/>
  <c r="V32"/>
  <c r="G33"/>
  <c r="I33"/>
  <c r="K33"/>
  <c r="M33"/>
  <c r="O33"/>
  <c r="Q33"/>
  <c r="V33"/>
  <c r="G34"/>
  <c r="M34" s="1"/>
  <c r="I34"/>
  <c r="K34"/>
  <c r="O34"/>
  <c r="Q34"/>
  <c r="V34"/>
  <c r="G35"/>
  <c r="I35"/>
  <c r="K35"/>
  <c r="M35"/>
  <c r="O35"/>
  <c r="Q35"/>
  <c r="V35"/>
  <c r="G36"/>
  <c r="M36" s="1"/>
  <c r="I36"/>
  <c r="K36"/>
  <c r="O36"/>
  <c r="Q36"/>
  <c r="V36"/>
  <c r="G37"/>
  <c r="I37"/>
  <c r="K37"/>
  <c r="M37"/>
  <c r="O37"/>
  <c r="Q37"/>
  <c r="V37"/>
  <c r="G38"/>
  <c r="M38" s="1"/>
  <c r="I38"/>
  <c r="K38"/>
  <c r="O38"/>
  <c r="Q38"/>
  <c r="V38"/>
  <c r="G39"/>
  <c r="I39"/>
  <c r="K39"/>
  <c r="M39"/>
  <c r="O39"/>
  <c r="Q39"/>
  <c r="V39"/>
  <c r="G40"/>
  <c r="M40" s="1"/>
  <c r="I40"/>
  <c r="K40"/>
  <c r="O40"/>
  <c r="Q40"/>
  <c r="V40"/>
  <c r="G41"/>
  <c r="I41"/>
  <c r="K41"/>
  <c r="M41"/>
  <c r="O41"/>
  <c r="Q41"/>
  <c r="V41"/>
  <c r="G42"/>
  <c r="M42" s="1"/>
  <c r="I42"/>
  <c r="K42"/>
  <c r="O42"/>
  <c r="Q42"/>
  <c r="V42"/>
  <c r="G43"/>
  <c r="I43"/>
  <c r="K43"/>
  <c r="M43"/>
  <c r="O43"/>
  <c r="Q43"/>
  <c r="V43"/>
  <c r="G45"/>
  <c r="I45"/>
  <c r="I44" s="1"/>
  <c r="K45"/>
  <c r="M45"/>
  <c r="O45"/>
  <c r="Q45"/>
  <c r="Q44" s="1"/>
  <c r="V45"/>
  <c r="G46"/>
  <c r="M46" s="1"/>
  <c r="I46"/>
  <c r="K46"/>
  <c r="K44" s="1"/>
  <c r="O46"/>
  <c r="Q46"/>
  <c r="V46"/>
  <c r="V44" s="1"/>
  <c r="G47"/>
  <c r="I47"/>
  <c r="K47"/>
  <c r="M47"/>
  <c r="O47"/>
  <c r="Q47"/>
  <c r="V47"/>
  <c r="G48"/>
  <c r="G44" s="1"/>
  <c r="I48"/>
  <c r="K48"/>
  <c r="O48"/>
  <c r="O44" s="1"/>
  <c r="Q48"/>
  <c r="V48"/>
  <c r="G49"/>
  <c r="I49"/>
  <c r="K49"/>
  <c r="M49"/>
  <c r="O49"/>
  <c r="Q49"/>
  <c r="V49"/>
  <c r="G50"/>
  <c r="M50" s="1"/>
  <c r="I50"/>
  <c r="K50"/>
  <c r="O50"/>
  <c r="Q50"/>
  <c r="V50"/>
  <c r="G51"/>
  <c r="I51"/>
  <c r="K51"/>
  <c r="M51"/>
  <c r="O51"/>
  <c r="Q51"/>
  <c r="V51"/>
  <c r="G52"/>
  <c r="M52" s="1"/>
  <c r="I52"/>
  <c r="K52"/>
  <c r="O52"/>
  <c r="Q52"/>
  <c r="V52"/>
  <c r="G53"/>
  <c r="I53"/>
  <c r="K53"/>
  <c r="M53"/>
  <c r="O53"/>
  <c r="Q53"/>
  <c r="V53"/>
  <c r="G54"/>
  <c r="M54" s="1"/>
  <c r="I54"/>
  <c r="K54"/>
  <c r="O54"/>
  <c r="Q54"/>
  <c r="V54"/>
  <c r="G55"/>
  <c r="I55"/>
  <c r="K55"/>
  <c r="M55"/>
  <c r="O55"/>
  <c r="Q55"/>
  <c r="V55"/>
  <c r="G56"/>
  <c r="M56" s="1"/>
  <c r="I56"/>
  <c r="K56"/>
  <c r="O56"/>
  <c r="Q56"/>
  <c r="V56"/>
  <c r="AE58"/>
  <c r="AF58"/>
  <c r="G244" i="13"/>
  <c r="BA241"/>
  <c r="BA238"/>
  <c r="BA218"/>
  <c r="BA185"/>
  <c r="BA162"/>
  <c r="BA149"/>
  <c r="BA106"/>
  <c r="BA96"/>
  <c r="BA69"/>
  <c r="BA65"/>
  <c r="BA50"/>
  <c r="BA13"/>
  <c r="G8"/>
  <c r="O8"/>
  <c r="G9"/>
  <c r="I9"/>
  <c r="I8" s="1"/>
  <c r="K9"/>
  <c r="M9"/>
  <c r="O9"/>
  <c r="Q9"/>
  <c r="Q8" s="1"/>
  <c r="V9"/>
  <c r="G16"/>
  <c r="M16" s="1"/>
  <c r="I16"/>
  <c r="K16"/>
  <c r="K8" s="1"/>
  <c r="O16"/>
  <c r="Q16"/>
  <c r="V16"/>
  <c r="V8" s="1"/>
  <c r="G19"/>
  <c r="G18" s="1"/>
  <c r="I19"/>
  <c r="K19"/>
  <c r="K18" s="1"/>
  <c r="O19"/>
  <c r="O18" s="1"/>
  <c r="Q19"/>
  <c r="V19"/>
  <c r="V18" s="1"/>
  <c r="G22"/>
  <c r="I22"/>
  <c r="I18" s="1"/>
  <c r="K22"/>
  <c r="M22"/>
  <c r="O22"/>
  <c r="Q22"/>
  <c r="Q18" s="1"/>
  <c r="V22"/>
  <c r="G24"/>
  <c r="M24" s="1"/>
  <c r="I24"/>
  <c r="K24"/>
  <c r="O24"/>
  <c r="Q24"/>
  <c r="V24"/>
  <c r="G35"/>
  <c r="I35"/>
  <c r="K35"/>
  <c r="M35"/>
  <c r="O35"/>
  <c r="Q35"/>
  <c r="V35"/>
  <c r="G38"/>
  <c r="M38" s="1"/>
  <c r="I38"/>
  <c r="K38"/>
  <c r="O38"/>
  <c r="Q38"/>
  <c r="V38"/>
  <c r="G49"/>
  <c r="I49"/>
  <c r="K49"/>
  <c r="M49"/>
  <c r="O49"/>
  <c r="Q49"/>
  <c r="V49"/>
  <c r="G54"/>
  <c r="M54" s="1"/>
  <c r="I54"/>
  <c r="K54"/>
  <c r="O54"/>
  <c r="Q54"/>
  <c r="V54"/>
  <c r="G58"/>
  <c r="I58"/>
  <c r="K58"/>
  <c r="M58"/>
  <c r="O58"/>
  <c r="Q58"/>
  <c r="V58"/>
  <c r="G61"/>
  <c r="M61" s="1"/>
  <c r="I61"/>
  <c r="K61"/>
  <c r="O61"/>
  <c r="Q61"/>
  <c r="V61"/>
  <c r="G64"/>
  <c r="I64"/>
  <c r="K64"/>
  <c r="M64"/>
  <c r="O64"/>
  <c r="Q64"/>
  <c r="V64"/>
  <c r="G68"/>
  <c r="M68" s="1"/>
  <c r="I68"/>
  <c r="K68"/>
  <c r="O68"/>
  <c r="Q68"/>
  <c r="V68"/>
  <c r="G73"/>
  <c r="I73"/>
  <c r="K73"/>
  <c r="M73"/>
  <c r="O73"/>
  <c r="Q73"/>
  <c r="V73"/>
  <c r="G75"/>
  <c r="M75" s="1"/>
  <c r="I75"/>
  <c r="K75"/>
  <c r="O75"/>
  <c r="Q75"/>
  <c r="V75"/>
  <c r="G78"/>
  <c r="M78" s="1"/>
  <c r="I78"/>
  <c r="K78"/>
  <c r="K77" s="1"/>
  <c r="O78"/>
  <c r="O77" s="1"/>
  <c r="Q78"/>
  <c r="V78"/>
  <c r="V77" s="1"/>
  <c r="G88"/>
  <c r="I88"/>
  <c r="K88"/>
  <c r="M88"/>
  <c r="O88"/>
  <c r="Q88"/>
  <c r="V88"/>
  <c r="G90"/>
  <c r="M90" s="1"/>
  <c r="I90"/>
  <c r="K90"/>
  <c r="O90"/>
  <c r="Q90"/>
  <c r="V90"/>
  <c r="G92"/>
  <c r="I92"/>
  <c r="I77" s="1"/>
  <c r="K92"/>
  <c r="M92"/>
  <c r="O92"/>
  <c r="Q92"/>
  <c r="Q77" s="1"/>
  <c r="V92"/>
  <c r="G95"/>
  <c r="M95" s="1"/>
  <c r="I95"/>
  <c r="K95"/>
  <c r="O95"/>
  <c r="Q95"/>
  <c r="V95"/>
  <c r="G98"/>
  <c r="I98"/>
  <c r="K98"/>
  <c r="M98"/>
  <c r="O98"/>
  <c r="Q98"/>
  <c r="V98"/>
  <c r="G100"/>
  <c r="K100"/>
  <c r="O100"/>
  <c r="V100"/>
  <c r="G101"/>
  <c r="I101"/>
  <c r="I100" s="1"/>
  <c r="K101"/>
  <c r="M101"/>
  <c r="M100" s="1"/>
  <c r="O101"/>
  <c r="Q101"/>
  <c r="Q100" s="1"/>
  <c r="V101"/>
  <c r="G102"/>
  <c r="K102"/>
  <c r="O102"/>
  <c r="V102"/>
  <c r="G103"/>
  <c r="I103"/>
  <c r="I102" s="1"/>
  <c r="K103"/>
  <c r="M103"/>
  <c r="M102" s="1"/>
  <c r="O103"/>
  <c r="Q103"/>
  <c r="Q102" s="1"/>
  <c r="V103"/>
  <c r="G104"/>
  <c r="K104"/>
  <c r="O104"/>
  <c r="V104"/>
  <c r="G105"/>
  <c r="I105"/>
  <c r="I104" s="1"/>
  <c r="K105"/>
  <c r="M105"/>
  <c r="M104" s="1"/>
  <c r="O105"/>
  <c r="Q105"/>
  <c r="Q104" s="1"/>
  <c r="V105"/>
  <c r="G108"/>
  <c r="I108"/>
  <c r="I107" s="1"/>
  <c r="K108"/>
  <c r="M108"/>
  <c r="O108"/>
  <c r="Q108"/>
  <c r="Q107" s="1"/>
  <c r="V108"/>
  <c r="G109"/>
  <c r="G107" s="1"/>
  <c r="I109"/>
  <c r="K109"/>
  <c r="O109"/>
  <c r="O107" s="1"/>
  <c r="Q109"/>
  <c r="V109"/>
  <c r="G112"/>
  <c r="I112"/>
  <c r="K112"/>
  <c r="M112"/>
  <c r="O112"/>
  <c r="Q112"/>
  <c r="V112"/>
  <c r="G113"/>
  <c r="M113" s="1"/>
  <c r="I113"/>
  <c r="K113"/>
  <c r="K107" s="1"/>
  <c r="O113"/>
  <c r="Q113"/>
  <c r="V113"/>
  <c r="V107" s="1"/>
  <c r="G117"/>
  <c r="I117"/>
  <c r="K117"/>
  <c r="M117"/>
  <c r="O117"/>
  <c r="Q117"/>
  <c r="V117"/>
  <c r="G120"/>
  <c r="M120" s="1"/>
  <c r="I120"/>
  <c r="K120"/>
  <c r="O120"/>
  <c r="Q120"/>
  <c r="V120"/>
  <c r="G122"/>
  <c r="I122"/>
  <c r="K122"/>
  <c r="M122"/>
  <c r="O122"/>
  <c r="Q122"/>
  <c r="V122"/>
  <c r="G124"/>
  <c r="M124" s="1"/>
  <c r="I124"/>
  <c r="K124"/>
  <c r="O124"/>
  <c r="Q124"/>
  <c r="V124"/>
  <c r="G126"/>
  <c r="G125" s="1"/>
  <c r="I126"/>
  <c r="K126"/>
  <c r="K125" s="1"/>
  <c r="O126"/>
  <c r="O125" s="1"/>
  <c r="Q126"/>
  <c r="V126"/>
  <c r="V125" s="1"/>
  <c r="G128"/>
  <c r="I128"/>
  <c r="I125" s="1"/>
  <c r="K128"/>
  <c r="M128"/>
  <c r="O128"/>
  <c r="Q128"/>
  <c r="Q125" s="1"/>
  <c r="V128"/>
  <c r="G129"/>
  <c r="M129" s="1"/>
  <c r="I129"/>
  <c r="K129"/>
  <c r="O129"/>
  <c r="Q129"/>
  <c r="V129"/>
  <c r="G130"/>
  <c r="I130"/>
  <c r="K130"/>
  <c r="M130"/>
  <c r="O130"/>
  <c r="Q130"/>
  <c r="V130"/>
  <c r="G132"/>
  <c r="M132" s="1"/>
  <c r="I132"/>
  <c r="K132"/>
  <c r="O132"/>
  <c r="Q132"/>
  <c r="V132"/>
  <c r="G134"/>
  <c r="I134"/>
  <c r="K134"/>
  <c r="M134"/>
  <c r="O134"/>
  <c r="Q134"/>
  <c r="V134"/>
  <c r="G136"/>
  <c r="M136" s="1"/>
  <c r="I136"/>
  <c r="K136"/>
  <c r="O136"/>
  <c r="Q136"/>
  <c r="V136"/>
  <c r="G138"/>
  <c r="I138"/>
  <c r="K138"/>
  <c r="M138"/>
  <c r="O138"/>
  <c r="Q138"/>
  <c r="V138"/>
  <c r="G139"/>
  <c r="M139" s="1"/>
  <c r="I139"/>
  <c r="K139"/>
  <c r="O139"/>
  <c r="Q139"/>
  <c r="V139"/>
  <c r="G141"/>
  <c r="I141"/>
  <c r="K141"/>
  <c r="M141"/>
  <c r="O141"/>
  <c r="Q141"/>
  <c r="V141"/>
  <c r="G142"/>
  <c r="K142"/>
  <c r="O142"/>
  <c r="V142"/>
  <c r="G143"/>
  <c r="I143"/>
  <c r="I142" s="1"/>
  <c r="K143"/>
  <c r="M143"/>
  <c r="M142" s="1"/>
  <c r="O143"/>
  <c r="Q143"/>
  <c r="Q142" s="1"/>
  <c r="V143"/>
  <c r="G145"/>
  <c r="O145"/>
  <c r="G146"/>
  <c r="I146"/>
  <c r="I145" s="1"/>
  <c r="K146"/>
  <c r="M146"/>
  <c r="O146"/>
  <c r="Q146"/>
  <c r="Q145" s="1"/>
  <c r="V146"/>
  <c r="G148"/>
  <c r="M148" s="1"/>
  <c r="I148"/>
  <c r="K148"/>
  <c r="K145" s="1"/>
  <c r="O148"/>
  <c r="Q148"/>
  <c r="V148"/>
  <c r="V145" s="1"/>
  <c r="G151"/>
  <c r="G150" s="1"/>
  <c r="I151"/>
  <c r="K151"/>
  <c r="K150" s="1"/>
  <c r="O151"/>
  <c r="O150" s="1"/>
  <c r="Q151"/>
  <c r="V151"/>
  <c r="V150" s="1"/>
  <c r="G152"/>
  <c r="I152"/>
  <c r="I150" s="1"/>
  <c r="K152"/>
  <c r="M152"/>
  <c r="O152"/>
  <c r="Q152"/>
  <c r="Q150" s="1"/>
  <c r="V152"/>
  <c r="G153"/>
  <c r="M153" s="1"/>
  <c r="I153"/>
  <c r="K153"/>
  <c r="O153"/>
  <c r="Q153"/>
  <c r="V153"/>
  <c r="G154"/>
  <c r="I154"/>
  <c r="K154"/>
  <c r="M154"/>
  <c r="O154"/>
  <c r="Q154"/>
  <c r="V154"/>
  <c r="G155"/>
  <c r="M155" s="1"/>
  <c r="I155"/>
  <c r="K155"/>
  <c r="O155"/>
  <c r="Q155"/>
  <c r="V155"/>
  <c r="G156"/>
  <c r="I156"/>
  <c r="K156"/>
  <c r="M156"/>
  <c r="O156"/>
  <c r="Q156"/>
  <c r="V156"/>
  <c r="G157"/>
  <c r="M157" s="1"/>
  <c r="I157"/>
  <c r="K157"/>
  <c r="O157"/>
  <c r="Q157"/>
  <c r="V157"/>
  <c r="G158"/>
  <c r="I158"/>
  <c r="K158"/>
  <c r="M158"/>
  <c r="O158"/>
  <c r="Q158"/>
  <c r="V158"/>
  <c r="G160"/>
  <c r="O160"/>
  <c r="G161"/>
  <c r="I161"/>
  <c r="I160" s="1"/>
  <c r="K161"/>
  <c r="M161"/>
  <c r="O161"/>
  <c r="Q161"/>
  <c r="Q160" s="1"/>
  <c r="V161"/>
  <c r="G163"/>
  <c r="M163" s="1"/>
  <c r="I163"/>
  <c r="K163"/>
  <c r="K160" s="1"/>
  <c r="O163"/>
  <c r="Q163"/>
  <c r="V163"/>
  <c r="V160" s="1"/>
  <c r="G170"/>
  <c r="I170"/>
  <c r="K170"/>
  <c r="M170"/>
  <c r="O170"/>
  <c r="Q170"/>
  <c r="V170"/>
  <c r="G173"/>
  <c r="I173"/>
  <c r="I172" s="1"/>
  <c r="K173"/>
  <c r="M173"/>
  <c r="O173"/>
  <c r="Q173"/>
  <c r="Q172" s="1"/>
  <c r="V173"/>
  <c r="G174"/>
  <c r="M174" s="1"/>
  <c r="I174"/>
  <c r="K174"/>
  <c r="K172" s="1"/>
  <c r="O174"/>
  <c r="Q174"/>
  <c r="V174"/>
  <c r="V172" s="1"/>
  <c r="G175"/>
  <c r="I175"/>
  <c r="K175"/>
  <c r="M175"/>
  <c r="O175"/>
  <c r="Q175"/>
  <c r="V175"/>
  <c r="G178"/>
  <c r="M178" s="1"/>
  <c r="I178"/>
  <c r="K178"/>
  <c r="O178"/>
  <c r="O172" s="1"/>
  <c r="Q178"/>
  <c r="V178"/>
  <c r="G179"/>
  <c r="I179"/>
  <c r="K179"/>
  <c r="M179"/>
  <c r="O179"/>
  <c r="Q179"/>
  <c r="V179"/>
  <c r="G187"/>
  <c r="M187" s="1"/>
  <c r="I187"/>
  <c r="K187"/>
  <c r="O187"/>
  <c r="Q187"/>
  <c r="V187"/>
  <c r="G190"/>
  <c r="G189" s="1"/>
  <c r="I190"/>
  <c r="K190"/>
  <c r="K189" s="1"/>
  <c r="O190"/>
  <c r="O189" s="1"/>
  <c r="Q190"/>
  <c r="V190"/>
  <c r="V189" s="1"/>
  <c r="G197"/>
  <c r="I197"/>
  <c r="I189" s="1"/>
  <c r="K197"/>
  <c r="M197"/>
  <c r="O197"/>
  <c r="Q197"/>
  <c r="Q189" s="1"/>
  <c r="V197"/>
  <c r="G202"/>
  <c r="M202" s="1"/>
  <c r="I202"/>
  <c r="K202"/>
  <c r="O202"/>
  <c r="Q202"/>
  <c r="V202"/>
  <c r="G208"/>
  <c r="I208"/>
  <c r="K208"/>
  <c r="M208"/>
  <c r="O208"/>
  <c r="Q208"/>
  <c r="V208"/>
  <c r="G209"/>
  <c r="M209" s="1"/>
  <c r="I209"/>
  <c r="K209"/>
  <c r="O209"/>
  <c r="Q209"/>
  <c r="V209"/>
  <c r="G211"/>
  <c r="I211"/>
  <c r="K211"/>
  <c r="M211"/>
  <c r="O211"/>
  <c r="Q211"/>
  <c r="V211"/>
  <c r="G217"/>
  <c r="M217" s="1"/>
  <c r="I217"/>
  <c r="K217"/>
  <c r="O217"/>
  <c r="Q217"/>
  <c r="V217"/>
  <c r="G220"/>
  <c r="I220"/>
  <c r="K220"/>
  <c r="M220"/>
  <c r="O220"/>
  <c r="Q220"/>
  <c r="V220"/>
  <c r="G221"/>
  <c r="O221"/>
  <c r="G222"/>
  <c r="I222"/>
  <c r="I221" s="1"/>
  <c r="K222"/>
  <c r="M222"/>
  <c r="O222"/>
  <c r="Q222"/>
  <c r="Q221" s="1"/>
  <c r="V222"/>
  <c r="G225"/>
  <c r="M225" s="1"/>
  <c r="I225"/>
  <c r="K225"/>
  <c r="K221" s="1"/>
  <c r="O225"/>
  <c r="Q225"/>
  <c r="V225"/>
  <c r="V221" s="1"/>
  <c r="G227"/>
  <c r="G226" s="1"/>
  <c r="I227"/>
  <c r="K227"/>
  <c r="K226" s="1"/>
  <c r="O227"/>
  <c r="O226" s="1"/>
  <c r="Q227"/>
  <c r="V227"/>
  <c r="V226" s="1"/>
  <c r="G230"/>
  <c r="I230"/>
  <c r="I226" s="1"/>
  <c r="K230"/>
  <c r="M230"/>
  <c r="O230"/>
  <c r="Q230"/>
  <c r="Q226" s="1"/>
  <c r="V230"/>
  <c r="G231"/>
  <c r="K231"/>
  <c r="O231"/>
  <c r="V231"/>
  <c r="G232"/>
  <c r="I232"/>
  <c r="I231" s="1"/>
  <c r="K232"/>
  <c r="M232"/>
  <c r="M231" s="1"/>
  <c r="O232"/>
  <c r="Q232"/>
  <c r="Q231" s="1"/>
  <c r="V232"/>
  <c r="G233"/>
  <c r="K233"/>
  <c r="O233"/>
  <c r="V233"/>
  <c r="G234"/>
  <c r="I234"/>
  <c r="I233" s="1"/>
  <c r="K234"/>
  <c r="M234"/>
  <c r="M233" s="1"/>
  <c r="O234"/>
  <c r="Q234"/>
  <c r="Q233" s="1"/>
  <c r="V234"/>
  <c r="K236"/>
  <c r="V236"/>
  <c r="G237"/>
  <c r="I237"/>
  <c r="I236" s="1"/>
  <c r="K237"/>
  <c r="M237"/>
  <c r="O237"/>
  <c r="Q237"/>
  <c r="Q236" s="1"/>
  <c r="V237"/>
  <c r="G240"/>
  <c r="G236" s="1"/>
  <c r="I240"/>
  <c r="K240"/>
  <c r="O240"/>
  <c r="O236" s="1"/>
  <c r="Q240"/>
  <c r="V240"/>
  <c r="AE244"/>
  <c r="AF244"/>
  <c r="BA98" i="12"/>
  <c r="BA13"/>
  <c r="G8"/>
  <c r="K8"/>
  <c r="O8"/>
  <c r="V8"/>
  <c r="G9"/>
  <c r="I9"/>
  <c r="I8" s="1"/>
  <c r="K9"/>
  <c r="M9"/>
  <c r="M8" s="1"/>
  <c r="O9"/>
  <c r="Q9"/>
  <c r="Q8" s="1"/>
  <c r="V9"/>
  <c r="O11"/>
  <c r="G12"/>
  <c r="I12"/>
  <c r="I11" s="1"/>
  <c r="K12"/>
  <c r="M12"/>
  <c r="O12"/>
  <c r="Q12"/>
  <c r="Q11" s="1"/>
  <c r="V12"/>
  <c r="G18"/>
  <c r="M18" s="1"/>
  <c r="I18"/>
  <c r="K18"/>
  <c r="K11" s="1"/>
  <c r="O18"/>
  <c r="Q18"/>
  <c r="V18"/>
  <c r="V11" s="1"/>
  <c r="G25"/>
  <c r="I25"/>
  <c r="K25"/>
  <c r="M25"/>
  <c r="O25"/>
  <c r="Q25"/>
  <c r="V25"/>
  <c r="G26"/>
  <c r="M26" s="1"/>
  <c r="I26"/>
  <c r="K26"/>
  <c r="O26"/>
  <c r="Q26"/>
  <c r="V26"/>
  <c r="G31"/>
  <c r="I31"/>
  <c r="K31"/>
  <c r="M31"/>
  <c r="O31"/>
  <c r="Q31"/>
  <c r="V31"/>
  <c r="G33"/>
  <c r="M33" s="1"/>
  <c r="I33"/>
  <c r="K33"/>
  <c r="O33"/>
  <c r="Q33"/>
  <c r="V33"/>
  <c r="G35"/>
  <c r="I35"/>
  <c r="K35"/>
  <c r="M35"/>
  <c r="O35"/>
  <c r="Q35"/>
  <c r="V35"/>
  <c r="G37"/>
  <c r="M37" s="1"/>
  <c r="I37"/>
  <c r="K37"/>
  <c r="O37"/>
  <c r="Q37"/>
  <c r="V37"/>
  <c r="G40"/>
  <c r="I40"/>
  <c r="K40"/>
  <c r="M40"/>
  <c r="O40"/>
  <c r="Q40"/>
  <c r="V40"/>
  <c r="G43"/>
  <c r="M43" s="1"/>
  <c r="I43"/>
  <c r="K43"/>
  <c r="O43"/>
  <c r="Q43"/>
  <c r="V43"/>
  <c r="G55"/>
  <c r="I55"/>
  <c r="K55"/>
  <c r="M55"/>
  <c r="O55"/>
  <c r="Q55"/>
  <c r="V55"/>
  <c r="G59"/>
  <c r="K59"/>
  <c r="O59"/>
  <c r="V59"/>
  <c r="G60"/>
  <c r="I60"/>
  <c r="I59" s="1"/>
  <c r="K60"/>
  <c r="M60"/>
  <c r="M59" s="1"/>
  <c r="O60"/>
  <c r="Q60"/>
  <c r="Q59" s="1"/>
  <c r="V60"/>
  <c r="K62"/>
  <c r="V62"/>
  <c r="G63"/>
  <c r="I63"/>
  <c r="I62" s="1"/>
  <c r="K63"/>
  <c r="M63"/>
  <c r="O63"/>
  <c r="Q63"/>
  <c r="Q62" s="1"/>
  <c r="V63"/>
  <c r="G64"/>
  <c r="G62" s="1"/>
  <c r="I64"/>
  <c r="K64"/>
  <c r="O64"/>
  <c r="O62" s="1"/>
  <c r="Q64"/>
  <c r="V64"/>
  <c r="I65"/>
  <c r="Q65"/>
  <c r="G66"/>
  <c r="M66" s="1"/>
  <c r="M65" s="1"/>
  <c r="I66"/>
  <c r="K66"/>
  <c r="K65" s="1"/>
  <c r="O66"/>
  <c r="O65" s="1"/>
  <c r="Q66"/>
  <c r="V66"/>
  <c r="V65" s="1"/>
  <c r="G68"/>
  <c r="G67" s="1"/>
  <c r="I68"/>
  <c r="K68"/>
  <c r="K67" s="1"/>
  <c r="O68"/>
  <c r="O67" s="1"/>
  <c r="Q68"/>
  <c r="V68"/>
  <c r="V67" s="1"/>
  <c r="G69"/>
  <c r="I69"/>
  <c r="I67" s="1"/>
  <c r="K69"/>
  <c r="M69"/>
  <c r="O69"/>
  <c r="Q69"/>
  <c r="Q67" s="1"/>
  <c r="V69"/>
  <c r="G70"/>
  <c r="M70" s="1"/>
  <c r="I70"/>
  <c r="K70"/>
  <c r="O70"/>
  <c r="Q70"/>
  <c r="V70"/>
  <c r="G71"/>
  <c r="I71"/>
  <c r="K71"/>
  <c r="M71"/>
  <c r="O71"/>
  <c r="Q71"/>
  <c r="V71"/>
  <c r="G72"/>
  <c r="K72"/>
  <c r="O72"/>
  <c r="V72"/>
  <c r="G73"/>
  <c r="I73"/>
  <c r="I72" s="1"/>
  <c r="K73"/>
  <c r="M73"/>
  <c r="M72" s="1"/>
  <c r="O73"/>
  <c r="Q73"/>
  <c r="Q72" s="1"/>
  <c r="V73"/>
  <c r="G74"/>
  <c r="K74"/>
  <c r="O74"/>
  <c r="V74"/>
  <c r="G75"/>
  <c r="I75"/>
  <c r="I74" s="1"/>
  <c r="K75"/>
  <c r="M75"/>
  <c r="M74" s="1"/>
  <c r="O75"/>
  <c r="Q75"/>
  <c r="Q74" s="1"/>
  <c r="V75"/>
  <c r="G76"/>
  <c r="K76"/>
  <c r="O76"/>
  <c r="V76"/>
  <c r="G77"/>
  <c r="I77"/>
  <c r="I76" s="1"/>
  <c r="K77"/>
  <c r="M77"/>
  <c r="M76" s="1"/>
  <c r="O77"/>
  <c r="Q77"/>
  <c r="Q76" s="1"/>
  <c r="V77"/>
  <c r="G80"/>
  <c r="I80"/>
  <c r="I79" s="1"/>
  <c r="K80"/>
  <c r="M80"/>
  <c r="O80"/>
  <c r="Q80"/>
  <c r="Q79" s="1"/>
  <c r="V80"/>
  <c r="G82"/>
  <c r="G79" s="1"/>
  <c r="I82"/>
  <c r="K82"/>
  <c r="O82"/>
  <c r="O79" s="1"/>
  <c r="Q82"/>
  <c r="V82"/>
  <c r="G83"/>
  <c r="I83"/>
  <c r="K83"/>
  <c r="M83"/>
  <c r="O83"/>
  <c r="Q83"/>
  <c r="V83"/>
  <c r="G84"/>
  <c r="M84" s="1"/>
  <c r="I84"/>
  <c r="K84"/>
  <c r="K79" s="1"/>
  <c r="O84"/>
  <c r="Q84"/>
  <c r="V84"/>
  <c r="V79" s="1"/>
  <c r="G85"/>
  <c r="I85"/>
  <c r="K85"/>
  <c r="M85"/>
  <c r="O85"/>
  <c r="Q85"/>
  <c r="V85"/>
  <c r="G86"/>
  <c r="M86" s="1"/>
  <c r="I86"/>
  <c r="K86"/>
  <c r="O86"/>
  <c r="Q86"/>
  <c r="V86"/>
  <c r="G87"/>
  <c r="I87"/>
  <c r="K87"/>
  <c r="M87"/>
  <c r="O87"/>
  <c r="Q87"/>
  <c r="V87"/>
  <c r="G89"/>
  <c r="M89" s="1"/>
  <c r="I89"/>
  <c r="K89"/>
  <c r="O89"/>
  <c r="Q89"/>
  <c r="V89"/>
  <c r="G91"/>
  <c r="I91"/>
  <c r="K91"/>
  <c r="M91"/>
  <c r="O91"/>
  <c r="Q91"/>
  <c r="V91"/>
  <c r="G92"/>
  <c r="M92" s="1"/>
  <c r="I92"/>
  <c r="K92"/>
  <c r="O92"/>
  <c r="Q92"/>
  <c r="V92"/>
  <c r="I93"/>
  <c r="Q93"/>
  <c r="G94"/>
  <c r="M94" s="1"/>
  <c r="M93" s="1"/>
  <c r="I94"/>
  <c r="K94"/>
  <c r="K93" s="1"/>
  <c r="O94"/>
  <c r="O93" s="1"/>
  <c r="Q94"/>
  <c r="V94"/>
  <c r="V93" s="1"/>
  <c r="I96"/>
  <c r="Q96"/>
  <c r="G97"/>
  <c r="G96" s="1"/>
  <c r="I97"/>
  <c r="K97"/>
  <c r="K96" s="1"/>
  <c r="O97"/>
  <c r="O96" s="1"/>
  <c r="Q97"/>
  <c r="V97"/>
  <c r="V96" s="1"/>
  <c r="AE101"/>
  <c r="F42" i="1" s="1"/>
  <c r="I42" s="1"/>
  <c r="AF101" i="12"/>
  <c r="G42" i="1" s="1"/>
  <c r="I20"/>
  <c r="I19"/>
  <c r="I18"/>
  <c r="I17"/>
  <c r="H46"/>
  <c r="I45"/>
  <c r="I44"/>
  <c r="I43"/>
  <c r="F41" l="1"/>
  <c r="G41"/>
  <c r="F39"/>
  <c r="G39"/>
  <c r="G46" s="1"/>
  <c r="G25" s="1"/>
  <c r="M12" i="15"/>
  <c r="M8" s="1"/>
  <c r="AF29"/>
  <c r="M48" i="14"/>
  <c r="M44" s="1"/>
  <c r="M28"/>
  <c r="M24" s="1"/>
  <c r="M16"/>
  <c r="M14" s="1"/>
  <c r="M12"/>
  <c r="M8" s="1"/>
  <c r="M221" i="13"/>
  <c r="M145"/>
  <c r="M172"/>
  <c r="M160"/>
  <c r="M77"/>
  <c r="M8"/>
  <c r="G172"/>
  <c r="M240"/>
  <c r="M236" s="1"/>
  <c r="M227"/>
  <c r="M226" s="1"/>
  <c r="M190"/>
  <c r="M189" s="1"/>
  <c r="M151"/>
  <c r="M150" s="1"/>
  <c r="M126"/>
  <c r="M125" s="1"/>
  <c r="M109"/>
  <c r="M107" s="1"/>
  <c r="G77"/>
  <c r="M19"/>
  <c r="M18" s="1"/>
  <c r="M11" i="12"/>
  <c r="G11"/>
  <c r="M97"/>
  <c r="M96" s="1"/>
  <c r="G93"/>
  <c r="M82"/>
  <c r="M79" s="1"/>
  <c r="M68"/>
  <c r="M67" s="1"/>
  <c r="G65"/>
  <c r="M64"/>
  <c r="M62" s="1"/>
  <c r="J28" i="1"/>
  <c r="J26"/>
  <c r="G38"/>
  <c r="F38"/>
  <c r="J23"/>
  <c r="J24"/>
  <c r="J25"/>
  <c r="J27"/>
  <c r="E24"/>
  <c r="G24"/>
  <c r="E26"/>
  <c r="G26"/>
  <c r="I41" l="1"/>
  <c r="F46"/>
  <c r="G23" s="1"/>
  <c r="A27" s="1"/>
  <c r="A28" s="1"/>
  <c r="I39"/>
  <c r="I46" s="1"/>
  <c r="G101" i="12"/>
  <c r="I59" i="1"/>
  <c r="G28"/>
  <c r="G27" s="1"/>
  <c r="G29" s="1"/>
  <c r="I16" l="1"/>
  <c r="I21" s="1"/>
  <c r="I79"/>
  <c r="J44"/>
  <c r="J41"/>
  <c r="J39"/>
  <c r="J46" s="1"/>
  <c r="J45"/>
  <c r="J43"/>
  <c r="J42"/>
  <c r="J77" l="1"/>
  <c r="J72"/>
  <c r="J70"/>
  <c r="J74"/>
  <c r="J76"/>
  <c r="J61"/>
  <c r="J69"/>
  <c r="J78"/>
  <c r="J60"/>
  <c r="J73"/>
  <c r="J64"/>
  <c r="J58"/>
  <c r="J68"/>
  <c r="J59"/>
  <c r="J67"/>
  <c r="J75"/>
  <c r="J66"/>
  <c r="J55"/>
  <c r="J56"/>
  <c r="J53"/>
  <c r="J63"/>
  <c r="J71"/>
  <c r="J54"/>
  <c r="J62"/>
  <c r="J57"/>
  <c r="J65"/>
  <c r="J79" l="1"/>
</calcChain>
</file>

<file path=xl/comments1.xml><?xml version="1.0" encoding="utf-8"?>
<comments xmlns="http://schemas.openxmlformats.org/spreadsheetml/2006/main">
  <authors>
    <author>Radim Štěpánek</author>
    <author>Pavel Veternik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D13" authorId="0">
      <text>
        <r>
          <rPr>
            <sz val="9"/>
            <color indexed="81"/>
            <rFont val="Tahoma"/>
            <family val="2"/>
            <charset val="238"/>
          </rPr>
          <t>PSČ</t>
        </r>
      </text>
    </comment>
    <comment ref="E13" authorId="1">
      <text>
        <r>
          <rPr>
            <sz val="9"/>
            <color indexed="81"/>
            <rFont val="Tahoma"/>
            <family val="2"/>
            <charset val="238"/>
          </rPr>
          <t>Místo</t>
        </r>
      </text>
    </comment>
  </commentList>
</comments>
</file>

<file path=xl/comments2.xml><?xml version="1.0" encoding="utf-8"?>
<comments xmlns="http://schemas.openxmlformats.org/spreadsheetml/2006/main">
  <authors>
    <author>Marcel</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Marcel</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authors>
    <author>Marcel</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authors>
    <author>Marcel</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<sst xmlns="http://schemas.openxmlformats.org/spreadsheetml/2006/main" count="2141" uniqueCount="689">
  <si>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</si>
  <si>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</si>
  <si>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</si>
  <si>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</si>
  <si>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</si>
  <si>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</si>
  <si>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</si>
  <si>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</si>
  <si>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</si>
  <si>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</si>
  <si>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</si>
  <si>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</si>
  <si>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</si>
  <si>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</si>
  <si>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</si>
  <si>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</si>
  <si>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</si>
  <si>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</si>
  <si>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</si>
  <si>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</si>
  <si>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</si>
  <si>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</si>
  <si>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</si>
  <si>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</si>
  <si>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</si>
  <si>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</si>
  <si>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</si>
  <si>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</si>
  <si>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</si>
  <si>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</si>
  <si>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</si>
  <si>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</si>
  <si>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</si>
  <si>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</si>
  <si>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</si>
  <si>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</si>
  <si>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</si>
  <si>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</si>
  <si>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</si>
  <si>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</si>
  <si>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</si>
  <si>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</si>
  <si>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</si>
  <si>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2021052</t>
  </si>
  <si>
    <t>St. úpravy hygienického zázemí MŠ - obec Pomezí</t>
  </si>
  <si>
    <t>Stavba</t>
  </si>
  <si>
    <t>Stavební objekt</t>
  </si>
  <si>
    <t>01</t>
  </si>
  <si>
    <t>St. úpravy hygienického zázemí MŠ - aktuální CÚ 21/II</t>
  </si>
  <si>
    <t>Bourací práce</t>
  </si>
  <si>
    <t>02</t>
  </si>
  <si>
    <t>Realizace nového stavu</t>
  </si>
  <si>
    <t>03</t>
  </si>
  <si>
    <t>ZTI instalace</t>
  </si>
  <si>
    <t>04</t>
  </si>
  <si>
    <t>Elektroinstalace - silnoproud</t>
  </si>
  <si>
    <t>Celkem za stavbu</t>
  </si>
  <si>
    <t>CZK</t>
  </si>
  <si>
    <t>Rekapitulace dílů</t>
  </si>
  <si>
    <t>Typ dílu</t>
  </si>
  <si>
    <t>3</t>
  </si>
  <si>
    <t>Svislé a kompletní konstrukce</t>
  </si>
  <si>
    <t>61</t>
  </si>
  <si>
    <t>Úpravy povrchů vnitřní</t>
  </si>
  <si>
    <t>62</t>
  </si>
  <si>
    <t>Úpravy povrchů vnější</t>
  </si>
  <si>
    <t>63</t>
  </si>
  <si>
    <t>Podlahy a podlahové konstrukce</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</si>
  <si>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</si>
  <si>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</si>
  <si>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</si>
  <si>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</si>
  <si>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</si>
  <si>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</si>
  <si>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</si>
  <si>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</si>
  <si>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</si>
  <si>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</si>
  <si>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</si>
  <si>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</si>
  <si>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713-1</t>
  </si>
  <si>
    <t>Izolace ZTI</t>
  </si>
  <si>
    <t>721</t>
  </si>
  <si>
    <t>Vnitřní kanalizace</t>
  </si>
  <si>
    <t>722</t>
  </si>
  <si>
    <t>Vnitřní vodovod</t>
  </si>
  <si>
    <t>725</t>
  </si>
  <si>
    <t>Zařizovací předměty</t>
  </si>
  <si>
    <t>735</t>
  </si>
  <si>
    <t>Otopná tělesa</t>
  </si>
  <si>
    <t>765</t>
  </si>
  <si>
    <t>Krytiny tvrdé</t>
  </si>
  <si>
    <t>766</t>
  </si>
  <si>
    <t>Konstrukce truhlářské</t>
  </si>
  <si>
    <t>767</t>
  </si>
  <si>
    <t>Konstrukce zámečnické</t>
  </si>
  <si>
    <t>771</t>
  </si>
  <si>
    <t>Podlahy z dlaždic a obklady</t>
  </si>
  <si>
    <t>781</t>
  </si>
  <si>
    <t>Obklady keramické</t>
  </si>
  <si>
    <t>783</t>
  </si>
  <si>
    <t>Nátěry</t>
  </si>
  <si>
    <t>784</t>
  </si>
  <si>
    <t>Malby</t>
  </si>
  <si>
    <t>M21</t>
  </si>
  <si>
    <t>Elektromontáže</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</si>
  <si>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</si>
  <si>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</si>
  <si>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</si>
  <si>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</si>
  <si>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</si>
  <si>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</si>
  <si>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</si>
  <si>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</si>
  <si>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</si>
  <si>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</si>
  <si>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</si>
  <si>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</si>
  <si>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</si>
  <si>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</si>
  <si>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</si>
  <si>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</si>
  <si>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</si>
  <si>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</si>
  <si>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</si>
  <si>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</si>
  <si>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</si>
  <si>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</si>
  <si>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</si>
  <si>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</si>
  <si>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</si>
  <si>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</si>
  <si>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</si>
  <si>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</si>
  <si>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</si>
  <si>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</si>
  <si>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</si>
  <si>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</si>
  <si>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</si>
  <si>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622904112R00</t>
  </si>
  <si>
    <t>Očištění fasád tlakovou vodou, složitost fasády 1 - 2</t>
  </si>
  <si>
    <t>m2</t>
  </si>
  <si>
    <t>801-1</t>
  </si>
  <si>
    <t>RTS 21/ II</t>
  </si>
  <si>
    <t>Práce</t>
  </si>
  <si>
    <t>POL1_</t>
  </si>
  <si>
    <t>očištění stávajícího zdiva po otlučení omítek : 66,601</t>
  </si>
  <si>
    <t>VV</t>
  </si>
  <si>
    <t>962032432R00</t>
  </si>
  <si>
    <t>Bourání zdiva nadzákladového z dutých cihel nebo tvárnic pálených nebo nepálených, na maltu vápenou nebo vápenocementovou</t>
  </si>
  <si>
    <t>m3</t>
  </si>
  <si>
    <t>801-3</t>
  </si>
  <si>
    <t>nebo vybourání otvorů průřezové plochy přes 4 m2 ve zdivu nadzákladovém, včetně pomocného lešení o výšce podlahy do 1900 mm a pro zatížení do 1,5 kPa  (150 kg/m2)</t>
  </si>
  <si>
    <t>SPI</t>
  </si>
  <si>
    <t>ubourání části příčky do výšky +1,25 m : 7,03*0,21</t>
  </si>
  <si>
    <t>Začátek provozního součtu</t>
  </si>
  <si>
    <t xml:space="preserve">  pomocný výpočet plochy příčky : (4,19*1,75+1,02*1,25-0,8*1,97)</t>
  </si>
  <si>
    <t>Konec provozního součtu</t>
  </si>
  <si>
    <t>965042121RT1</t>
  </si>
  <si>
    <t>Bourání podkladů pod dlažby nebo litých celistvých dlažeb a mazanin  betonových nebo z litého asfaltu, tloušťky do 100 mm, plochy do 1 m2</t>
  </si>
  <si>
    <t>podlaha umývárna a WC : 19,77*0,06</t>
  </si>
  <si>
    <t>sokl sprchového koutu : 0,9*2*0,1*0,1</t>
  </si>
  <si>
    <t/>
  </si>
  <si>
    <t xml:space="preserve">  podlaha umývárna a WC - pomocný výpočet plochy : 2,23*5,38+1,08*0,32+1,72*4,19+1,05*0,21</t>
  </si>
  <si>
    <t>965049111RT1</t>
  </si>
  <si>
    <t>Bourání podkladů pod dlažby nebo litých celistvých dlažeb a mazanin  příplatek za bourání mazanin vyztužených svařovanou sítí, tloušťky do 100 mm</t>
  </si>
  <si>
    <t>965081713RT2</t>
  </si>
  <si>
    <t>Bourání podlah z keramických dlaždic, tloušťky do 10 mm, plochy přes 1 m2</t>
  </si>
  <si>
    <t>bez podkladního lože, s jakoukoliv výplní spár</t>
  </si>
  <si>
    <t>podlaha umývárna : 2,23*5,38+1,08*0,32+0,8*0,14</t>
  </si>
  <si>
    <t>sokl sprchového koutu : (0,9*2+0,8*2)*0,1</t>
  </si>
  <si>
    <t>podlaha WC : 1,72*4,19+1,02*0,11+0,8*0,14</t>
  </si>
  <si>
    <t>968061125R00</t>
  </si>
  <si>
    <t>Vyvěšení nebo zavěšení dřevěných křídel dveří, plochy do 2 m2</t>
  </si>
  <si>
    <t>kus</t>
  </si>
  <si>
    <t>oken, dveří a vrat, s uložením a opětovným zavěšením po provedení stavebních změn,</t>
  </si>
  <si>
    <t>968072455R00</t>
  </si>
  <si>
    <t>Vybourání a vyjmutí kovových rámů a rolet rámů, včetně pomocného lešení o výšce podlahy do 1900 mm a pro zatížení do 1,5 kPa  (150 kg/m2) dveřních zárubní, plochy do 2 m2</t>
  </si>
  <si>
    <t>0,8*1,97</t>
  </si>
  <si>
    <t>970031300R00</t>
  </si>
  <si>
    <t>Jádrové vrtání, kruhové prostupy v cihelném zdivu jádrové vrtání, do D 300 mm</t>
  </si>
  <si>
    <t>m</t>
  </si>
  <si>
    <t>el. odtahový ventilátor : 0,66</t>
  </si>
  <si>
    <t>974031132R00</t>
  </si>
  <si>
    <t>Vysekání rýh v jakémkoliv zdivu cihelném v ploše_x000D_
 do hloubky 50 mm, šířky do 70 mm</t>
  </si>
  <si>
    <t>Včetně pomocného lešení o výšce podlahy do 1900 mm a pro zatížení do 1,5 kPa  (150 kg/m2).</t>
  </si>
  <si>
    <t>POP</t>
  </si>
  <si>
    <t>vybourání stávajícího potrubí - odhad - přesné množství bude dopočítáno dle skutečnosti na stavbě : 15</t>
  </si>
  <si>
    <t>974031153R00</t>
  </si>
  <si>
    <t>Vysekání rýh v jakémkoliv zdivu cihelném v ploše_x000D_
 do hloubky 100 mm, šířky do 100 mm</t>
  </si>
  <si>
    <t>vybourání stávajícího potrubí - odhad - přesné množství bude dopočítáno dle skutečnosti na stavbě : 10</t>
  </si>
  <si>
    <t>978013191R00</t>
  </si>
  <si>
    <t>Otlučení omítek vápenných nebo vápenocementových vnitřních s vyškrabáním spár, s očištěním zdiva stěn, v rozsahu do 100 %</t>
  </si>
  <si>
    <t>S vyškrabáním spár, s očištěním zdiva.</t>
  </si>
  <si>
    <t>V položce není kalkulována manipulace se sutí, která se oceňuje samostatně položkami souboru 979.</t>
  </si>
  <si>
    <t>umývárna a WC : 19,08*(2,88+0,1)+6,4*1,25</t>
  </si>
  <si>
    <t>ostění dveří do herny : (0,32+0,1)*(1,08+2,15*2)</t>
  </si>
  <si>
    <t>odečtení oken : -(1,48+1,175)*1,45</t>
  </si>
  <si>
    <t>ostění, nadpraží a parapet oken : ((1,48+1,175)*2+1,45*2*2)*0,3</t>
  </si>
  <si>
    <t xml:space="preserve">  obvod místností : </t>
  </si>
  <si>
    <t xml:space="preserve">  umývárna a WC : (2,23+0,21+1,72+5,38)*2</t>
  </si>
  <si>
    <t xml:space="preserve">  ubouraná příčka mezi umývárnou a WC : 3,2*2</t>
  </si>
  <si>
    <t>978059511R00</t>
  </si>
  <si>
    <t>Odsekání a odebrání obkladů stěn z obkládaček vnitřních z jakýchkoliv materiálů, plochy do 1 m2</t>
  </si>
  <si>
    <t>včetně otlučení podkladní omítky až na zdivo,</t>
  </si>
  <si>
    <t>obklady výšky 2,15 m : (0,32+1,02+0,9)*2,15</t>
  </si>
  <si>
    <t>obklady výšky 1,35 m : (4,43-0,9+0,15+3,2+0,76)*1,35</t>
  </si>
  <si>
    <t>711140101R00</t>
  </si>
  <si>
    <t>Odstranění izolace proti vodě - pásy přitavením vodorovné, 1 vrstva</t>
  </si>
  <si>
    <t>800-711</t>
  </si>
  <si>
    <t>podlaha umývárna a WC : 19,77</t>
  </si>
  <si>
    <t>713101122R00</t>
  </si>
  <si>
    <t>Odstranění tepelné izolace z desek, lamel, rohoží, pásů a foukané izolace stropů a podhledů, volně uložené, z minerálních desek, lamel, rohoží a pásů, tloušťky od 100 mm do 200 mm</t>
  </si>
  <si>
    <t>800-713</t>
  </si>
  <si>
    <t>713102111R00</t>
  </si>
  <si>
    <t>Odstranění tepelné izolace z desek, lamel, rohoží, pásů a foukané izolace podlah, volně uložené, z desek z expandovaného polystyrenu, tloušťky do 100 mm</t>
  </si>
  <si>
    <t>721210813R00</t>
  </si>
  <si>
    <t>Demontáž vpusti z kameniny, DN 100</t>
  </si>
  <si>
    <t>800-721</t>
  </si>
  <si>
    <t>725110814R00</t>
  </si>
  <si>
    <t>Demontáž klozetů kombinovaných</t>
  </si>
  <si>
    <t>soubor</t>
  </si>
  <si>
    <t>725210821R00</t>
  </si>
  <si>
    <t>Demontáž umyvadel umyvadel bez výtokových armatur</t>
  </si>
  <si>
    <t>725820801R00</t>
  </si>
  <si>
    <t>Demontáž baterií nástěnných do G 3/4"</t>
  </si>
  <si>
    <t>725860811R00</t>
  </si>
  <si>
    <t>Demontáž zápachových uzávěrek pro zařiz. předměty jednoduchých</t>
  </si>
  <si>
    <t>765799301R00</t>
  </si>
  <si>
    <t>Fólie parotěsné, difúzní a vodotěsné demontáž</t>
  </si>
  <si>
    <t>800-765</t>
  </si>
  <si>
    <t>766421811R00</t>
  </si>
  <si>
    <t>Demontáž obložení podhledů panely velikosti do 1,5 m2</t>
  </si>
  <si>
    <t>800-766</t>
  </si>
  <si>
    <t>767582800R00</t>
  </si>
  <si>
    <t>Demontáž podhledů roštů</t>
  </si>
  <si>
    <t>800-767</t>
  </si>
  <si>
    <t>demontáž části SDK : (4,19+0,2)*0,5</t>
  </si>
  <si>
    <t>979082121R00</t>
  </si>
  <si>
    <t>Vnitrostaveništní doprava suti a vybouraných hmot Příplatek k vnitrost. dopravě suti za dalších 5 m</t>
  </si>
  <si>
    <t>t</t>
  </si>
  <si>
    <t>vzdálenost těžiště staveniště od místa s kontejnerem je 20 m : 9,904*2</t>
  </si>
  <si>
    <t>979990001R00</t>
  </si>
  <si>
    <t>Poplatek za skládku stavební suti</t>
  </si>
  <si>
    <t>RTS 20/ I</t>
  </si>
  <si>
    <t>RTS 16/ I</t>
  </si>
  <si>
    <t>979990111R00</t>
  </si>
  <si>
    <t>Poplatek za skládku suti - stavební keramika</t>
  </si>
  <si>
    <t>979990121R00</t>
  </si>
  <si>
    <t>Poplatek za skládku suti - asfaltové pásy</t>
  </si>
  <si>
    <t>979990143R00</t>
  </si>
  <si>
    <t>Poplatek za skládku suti - polystyren</t>
  </si>
  <si>
    <t>RTS 21/ I</t>
  </si>
  <si>
    <t>979990144R00</t>
  </si>
  <si>
    <t>Poplatek za skládku suti - minerální vata</t>
  </si>
  <si>
    <t>979081121RT3</t>
  </si>
  <si>
    <t>Odvoz suti a vybouraných hmot na skládku příplatek za každý další 1 km</t>
  </si>
  <si>
    <t>R-položka</t>
  </si>
  <si>
    <t>POL12_1</t>
  </si>
  <si>
    <t>Předpokládá se odvoz suti na skládku do Litomyšle, Malinové Dvorce, vzdál. 23 km : 9,904*(23-1)</t>
  </si>
  <si>
    <t>979081111RT3</t>
  </si>
  <si>
    <t>do 1 km</t>
  </si>
  <si>
    <t>Přesun suti</t>
  </si>
  <si>
    <t>POL8_</t>
  </si>
  <si>
    <t>Včetně naložení na dopravní prostředek a složení na skládku, bez poplatku za skládku.</t>
  </si>
  <si>
    <t>979082111R00</t>
  </si>
  <si>
    <t>do 10 m</t>
  </si>
  <si>
    <t>979086112R00</t>
  </si>
  <si>
    <t xml:space="preserve">nakládání nebo překládání suti a vybouraných hmot na dopravní prostředek při vodorovné dopravě,  ,  </t>
  </si>
  <si>
    <t>005121 R</t>
  </si>
  <si>
    <t>Zařízení staveniště</t>
  </si>
  <si>
    <t>Soubor</t>
  </si>
  <si>
    <t>Indiv</t>
  </si>
  <si>
    <t>VRN</t>
  </si>
  <si>
    <t>POL99_2</t>
  </si>
  <si>
    <t>Veškeré náklady spojené s vybudováním, provozem a odstraněním zařízení staveniště.</t>
  </si>
  <si>
    <t>202      R00.1A</t>
  </si>
  <si>
    <t>Zednické práce - hodinová sazba</t>
  </si>
  <si>
    <t xml:space="preserve">hod   </t>
  </si>
  <si>
    <t>Vlastní</t>
  </si>
  <si>
    <t>Jedná se o nespecifikované neočekávané práce, které bude nutné realizovat v průběhu stavebních úprav.</t>
  </si>
  <si>
    <t>Čerpání hodin bude určovat stavební dozor po dohodě se zhotovitelem prací.</t>
  </si>
  <si>
    <t>SUM</t>
  </si>
  <si>
    <t>END</t>
  </si>
  <si>
    <t>347015113R00</t>
  </si>
  <si>
    <t xml:space="preserve">Předstěny opláštěné sádrokartonovými deskami předsazené stěny volně stojící s minerální izolací tl. 40 mm 1x ocelová konstrukce CW 50, tloušťka stěny 65 mm, tloušťka desky 12,5, impregnovaná, tl. izolace 40 mm,  </t>
  </si>
  <si>
    <t>- nezbytné úpravy desek na příslušný rozměr</t>
  </si>
  <si>
    <t>- úpravy rohů, koutů a hran konstrukcí ze sádrokartonu</t>
  </si>
  <si>
    <t>- standardního tmelení Q2, to je: základní tmelení Q1+ dodatečné tmelení (tmelení najemno) a případné přebroušení.</t>
  </si>
  <si>
    <t>opláštění stoupačky : 0,175*2*(2,88+0,1)</t>
  </si>
  <si>
    <t>opláštění viditelné části vodovodního potrubí pod stropem : (2,23+1,19+0,15+0,21+1,72+1,3)*(0,75+0,15)</t>
  </si>
  <si>
    <t>342264051RT3</t>
  </si>
  <si>
    <t>Podhledy na kovové konstrukci opláštěné deskami sádrokartonovými nosná konstrukce z profilů CD s přímým uchycením 1x deska, tloušťky 12,5 mm, impregnovaná, bez izolace</t>
  </si>
  <si>
    <t>zapravení SDK podhledu po bourané příčce : (4,19+0,2)*0,5</t>
  </si>
  <si>
    <t>319201315R00</t>
  </si>
  <si>
    <t>Vyrovnání povrchu zdiva pod omítku maltou ze SMS tloušťka 10 mm</t>
  </si>
  <si>
    <t>maltou nebo tmelem ze suché směsi, bez pomocného lešení,</t>
  </si>
  <si>
    <t>vyrovnání stávajícího zdiva na 60% plochy stěn : 56,92*0,6</t>
  </si>
  <si>
    <t>601011193R00</t>
  </si>
  <si>
    <t>Omítka stropů a podhledů z hotových směsí Doplňkové práce pro omítky stropů z hotových směsí podkladní nátěr stropů pod tenkovrstvé omítky</t>
  </si>
  <si>
    <t>po jednotlivých vrstvách</t>
  </si>
  <si>
    <t>602021103R00</t>
  </si>
  <si>
    <t xml:space="preserve">Omítka stěn z hotových směsí postřik, báze, cementová, 100% krytí,  ,  </t>
  </si>
  <si>
    <t>umývárna a WC : 19,08*(2,88+0,1)+6,40*(1,25+0,1)</t>
  </si>
  <si>
    <t>okna : -(1,48*1,45+1,175*1,45)</t>
  </si>
  <si>
    <t>vnitřní dveře : -0,8*1,97*3</t>
  </si>
  <si>
    <t xml:space="preserve">  příčka mezi umývárnou a WC : 3,2*2</t>
  </si>
  <si>
    <t>602021118RT5</t>
  </si>
  <si>
    <t xml:space="preserve">Omítka stěn z hotových směsí vrstva jádrová, vápenocementová,  , tloušťka vrstvy 20 mm,  </t>
  </si>
  <si>
    <t>Zrnitost do 1 mm.</t>
  </si>
  <si>
    <t>602021141RT2</t>
  </si>
  <si>
    <t xml:space="preserve">Omítka stěn z hotových směsí vrstva štuková, vápenná,  , tloušťka vrstvy 3 mm,  </t>
  </si>
  <si>
    <t>Plocha omítky : 56,92</t>
  </si>
  <si>
    <t>obklady v ploše : -41,116</t>
  </si>
  <si>
    <t xml:space="preserve">  plocha obkladů : 19,08*2,15+6,4*1,25+3,2*0,21</t>
  </si>
  <si>
    <t xml:space="preserve">  okna : -3,85</t>
  </si>
  <si>
    <t xml:space="preserve">  vnitřní dveře : -4,728</t>
  </si>
  <si>
    <t xml:space="preserve">  Mezisoučet</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</si>
  <si>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</si>
  <si>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</si>
  <si>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</si>
  <si>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okna : 3,85</t>
  </si>
  <si>
    <t>vnitřní dveře : 4,73</t>
  </si>
  <si>
    <t>zakrytí stropu : 19,99</t>
  </si>
  <si>
    <t>612403382R00</t>
  </si>
  <si>
    <t>Hrubá výplň rýh ve stěnách, jakoukoliv maltou maltou ze suchých směsí_x000D_
 50 x 50 mm</t>
  </si>
  <si>
    <t>801-4</t>
  </si>
  <si>
    <t>jakékoliv šířky rýhy,</t>
  </si>
  <si>
    <t>zapravení drážek po elektroinstalacích - odhad - přesné množství bude dopočítáno dle skutečnosti na stavbě : 30</t>
  </si>
  <si>
    <t>zapravení rýhy po vybourání stávajícího potrubí - odhad - přesné množství bude dopočítáno dle skutečnosti na stavbě : 15</t>
  </si>
  <si>
    <t>612403385R00</t>
  </si>
  <si>
    <t>Hrubá výplň rýh ve stěnách, jakoukoliv maltou maltou ze suchých směsí_x000D_
 100 x 50 mm</t>
  </si>
  <si>
    <t>zapravení drážek po ZTI a vytápění- odhad - přesné množství bude dopočítáno dle skutečnosti na stavbě : 30</t>
  </si>
  <si>
    <t>612403386R00</t>
  </si>
  <si>
    <t>Hrubá výplň rýh ve stěnách, jakoukoliv maltou maltou ze suchých směsí_x000D_
 100 x 100 mm</t>
  </si>
  <si>
    <t>zapravení rýhy po vybourání stávajícího potrubí - odhad - přesné množství bude dopočítáno dle skutečnosti na stavbě : 10</t>
  </si>
  <si>
    <t>612425931RT2</t>
  </si>
  <si>
    <t>Omítka vápenná vnitřního ostění omítkou štukovou</t>
  </si>
  <si>
    <t>okenního nebo dveřního, z pomocného pracovního lešení o výšce podlahy do 1900 mm a pro zatížení do 1,5 kPa,</t>
  </si>
  <si>
    <t>okna : (1,48+1,45*2+1,175+1,45*2)*0,3</t>
  </si>
  <si>
    <t>vnitřní dveře : (1,08+2,15*2)*0,32</t>
  </si>
  <si>
    <t>612473186R00</t>
  </si>
  <si>
    <t>Omítky vnitřní zdiva ze suchých směsí příplatek za zabudované rohovníky</t>
  </si>
  <si>
    <t>omítka vápenocementová, strojně nebo ručně nanášená v podlaží i ve schodišti na jakýkoliv druh podkladu, kompletní souvrství</t>
  </si>
  <si>
    <t>vnější rohy : (2,88+0,1)*2+1,25+(0,21+3,2*2)</t>
  </si>
  <si>
    <t>okna : (1,48+1,45+1,175+1,45)*2</t>
  </si>
  <si>
    <t>vnitřní dveře : (1,08+2,15*2)</t>
  </si>
  <si>
    <t>622481292R00</t>
  </si>
  <si>
    <t>Vyztužení povrchových úprav vnějších stěn montáž výztužné lišty okenní a podokenní - bez dodávky materiálu</t>
  </si>
  <si>
    <t>okna : (1,48+1,45*2+1,175+1,45*2)</t>
  </si>
  <si>
    <t>28350147R</t>
  </si>
  <si>
    <t>lišta připojovací; okenní a dveřní; materiál PVC, s těsnicím páskem; tl. 6,00 mm; l = 2 400 mm; samolepicí</t>
  </si>
  <si>
    <t>SPCM</t>
  </si>
  <si>
    <t>Specifikace</t>
  </si>
  <si>
    <t>POL3_</t>
  </si>
  <si>
    <t>8,46*1,1</t>
  </si>
  <si>
    <t>631312621RM1</t>
  </si>
  <si>
    <t xml:space="preserve">Mazanina z betonu prostého tl. přes 50 do 80 mm třídy C 20/25,  </t>
  </si>
  <si>
    <t>(z kameniva) hlazená dřevěným hladítkem</t>
  </si>
  <si>
    <t>Včetně vytvoření dilatačních spár, bez zaplnění.</t>
  </si>
  <si>
    <t>19,99*0,06</t>
  </si>
  <si>
    <t xml:space="preserve">  podlaha umývárna : 2,23*5,38+1,08*0,32+0,8*0,14</t>
  </si>
  <si>
    <t xml:space="preserve">  podlaha WC : 1,72*4,19+1,02*0,21+0,8*0,14</t>
  </si>
  <si>
    <t>631319151R00</t>
  </si>
  <si>
    <t xml:space="preserve">Příplatek za přehlazení povrchu tloušťka mazaniny do 80 mm </t>
  </si>
  <si>
    <t>betonové mazaniny min. B 10 ocelovým hladítkem</t>
  </si>
  <si>
    <t>631319171R00</t>
  </si>
  <si>
    <t xml:space="preserve">Příplatek za stržení povrchu tloušťka mazaniny do 80 mm </t>
  </si>
  <si>
    <t>spodní vrstvy mazaniny latí před vložením výztuže nebo pletiva pro tloušťku obou vrstev mazaniny</t>
  </si>
  <si>
    <t>631361921RT3</t>
  </si>
  <si>
    <t>Výztuž mazanin z betonů a z lehkých betonů ze svařovaných sítí průměr drátu 5 mm, velikost oka 150/150 mm</t>
  </si>
  <si>
    <t>včetně distančních prvků</t>
  </si>
  <si>
    <t>19,99*2,11/1000</t>
  </si>
  <si>
    <t>632451031R00</t>
  </si>
  <si>
    <t>Vyrovnávací potěr z cementové malty v ploše o průměrné (střední) tloušťce od 10 do 20 mm</t>
  </si>
  <si>
    <t>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t>
  </si>
  <si>
    <t>parapet oken : (1,48+1,175)*0,3</t>
  </si>
  <si>
    <t>631591101R001</t>
  </si>
  <si>
    <t>Násyp pod podlahy z křemičitého písku</t>
  </si>
  <si>
    <t>vyrovnání podlahy před pokládkou tepelné izolace : 19,99*0,01</t>
  </si>
  <si>
    <t>941955001R00</t>
  </si>
  <si>
    <t>Lešení lehké pracovní pomocné pomocné, o výšce lešeňové podlahy do 1,2 m</t>
  </si>
  <si>
    <t>800-3</t>
  </si>
  <si>
    <t>POL1_1</t>
  </si>
  <si>
    <t>952901111R00</t>
  </si>
  <si>
    <t>Vyčištění budov a ostatních objektů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před předáním do užívání světlá výška podlaží do 4 m</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</si>
  <si>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</si>
  <si>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</si>
  <si>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</si>
  <si>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</si>
  <si>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</si>
  <si>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711212000R00</t>
  </si>
  <si>
    <t>Izolace proti vodě nátěr podkladní pod hydroizolační stěrky</t>
  </si>
  <si>
    <t>711111001RZ1</t>
  </si>
  <si>
    <t>penetračním, 1 x nátěr, včetně dodávky penetračního laku ALP</t>
  </si>
  <si>
    <t>POL1_7</t>
  </si>
  <si>
    <t>plocha podlah : 19,99</t>
  </si>
  <si>
    <t>vytažení 10 na stěny : (19,08+6,4)*0,1</t>
  </si>
  <si>
    <t>711141559RT1</t>
  </si>
  <si>
    <t xml:space="preserve">vodorovná, 1 vrstva, bez dodávky izolačních pásů,  </t>
  </si>
  <si>
    <t>711212002RT6</t>
  </si>
  <si>
    <t>proti vlkosti a tlakové vodě</t>
  </si>
  <si>
    <t>plocha podlahy : 19,99</t>
  </si>
  <si>
    <t>vytažení 30 cm na stěny : (19,08+6,4+0,32*2-0,8*3)*0,3</t>
  </si>
  <si>
    <t>V místě sprchy, umyvadel a WC bude obklad vytažen na výšku obkladu : (1,02+1,19)*(2,15-0,3)+(3,2*2+0,21+1,0)*(1,25-0,3)+3,2*0,21</t>
  </si>
  <si>
    <t>711212601RT1</t>
  </si>
  <si>
    <t>těsnicí pás š.120 mm do spoje podlaha-stěna</t>
  </si>
  <si>
    <t>Přechod podlah vs. stěna : (19,08+6,4+0,32*2-0,8*3)</t>
  </si>
  <si>
    <t>vnitřní a vnější rohy stěn : 2,15+1,25*3+(3,2+0,21)*2+0,3*10</t>
  </si>
  <si>
    <t>711212602RT1</t>
  </si>
  <si>
    <t>těsnicí roh do spoje podlaha stěna</t>
  </si>
  <si>
    <t>15+3</t>
  </si>
  <si>
    <t>62852265R</t>
  </si>
  <si>
    <t>pás izolační z modifikovaného asfaltu natavitelný, mechanicky kotvený; nosná vložka skelná tkanina; horní strana jemný minerální posyp; spodní strana PE fólie; tl. 4,0 mm</t>
  </si>
  <si>
    <t>POL3_7</t>
  </si>
  <si>
    <t>22,538*1,15</t>
  </si>
  <si>
    <t>998711101R00</t>
  </si>
  <si>
    <t>svisle do 6 m</t>
  </si>
  <si>
    <t>POL7_1001</t>
  </si>
  <si>
    <t>713111121RT2</t>
  </si>
  <si>
    <t>Montáž tepelné izolace stropů rovných, spodem, uchycení drátem, dvouvrstvá</t>
  </si>
  <si>
    <t>713111221R00</t>
  </si>
  <si>
    <t>Montáž tepelné izolace stropů parotěsná zábrana zavěšených podhledů s přelepením spojů, bez dodávky fólie</t>
  </si>
  <si>
    <t>713121111RT1</t>
  </si>
  <si>
    <t>Montáž tepelné izolace podlah  jednovrstvá, bez dodávky materiálu</t>
  </si>
  <si>
    <t>713121118RT1</t>
  </si>
  <si>
    <t xml:space="preserve">Izolace podlah tepelná obložení stěn dilatační páskou, bez dodávky materiálu,  </t>
  </si>
  <si>
    <t>(19,08+6,4+0,32*2)</t>
  </si>
  <si>
    <t>28375328R1</t>
  </si>
  <si>
    <t>Pásek dilatační okrajový Mirelon š. 150mm tl. 10 mm, s ochrannou PE folií</t>
  </si>
  <si>
    <t>26,12*1,05</t>
  </si>
  <si>
    <t>283765981R11</t>
  </si>
  <si>
    <t>Tepelná izolace z podlahových PIR desek tl. 30 mm, rozměru 1200x600 mm, lambda=0,022 W/mK, Pevnost v tlaku při 10% stlačení min. 150 kPa</t>
  </si>
  <si>
    <t>19,99*1,07</t>
  </si>
  <si>
    <t>6315085941R</t>
  </si>
  <si>
    <t>rohož, pas izolační skelná vlna; tl. 140,0 mm; součinitel tepelné vodivosti 0,033 W/mK; R = 4,200 m2K/W; obj. hmotnost 12,00 kg/m3; hydrofobizováno</t>
  </si>
  <si>
    <t>2,195*1,1</t>
  </si>
  <si>
    <t>6315085951R</t>
  </si>
  <si>
    <t>rohož, pas izolační skelná vlna; tl. 160,0 mm; součinitel tepelné vodivosti 0,033 W/mK; R = 4,850 m2K/W; obj. hmotnost 12,00 kg/m3; hydrofobizováno</t>
  </si>
  <si>
    <t>67352454R</t>
  </si>
  <si>
    <t>fólie izolační střešní vzduchotěsná; parotěsná; tloušťka 0,30 mm; plošná hmotnost 170 g/m2; PE, výztužná mřížka; kašírování hliníková fólie; µ = 1 600 000,0; sd od 300,00 m</t>
  </si>
  <si>
    <t>2,195*1,25</t>
  </si>
  <si>
    <t>998713101R00</t>
  </si>
  <si>
    <t>v objektech výšky do 6 m</t>
  </si>
  <si>
    <t>721211502R00</t>
  </si>
  <si>
    <t>Vpusti podlahové průměr 110 mm, s nastavitelnou výškou vtoku, s ochranným roštem, s jedním zaslepením, výška norné stěny 70 mm, včetně dodávky materiálu</t>
  </si>
  <si>
    <t>včetně betonového lože</t>
  </si>
  <si>
    <t>735129140R00</t>
  </si>
  <si>
    <t>Otopná tělesa ocelová článková montáž_x000D_
 bez rozlišení, bez dodávky materiálu</t>
  </si>
  <si>
    <t>800-731</t>
  </si>
  <si>
    <t>Radiátor deskový Stelrad RENO COMPACT 22 (550×1000 mm) : 1,0*0,55*2</t>
  </si>
  <si>
    <t>48457449.AR.1A</t>
  </si>
  <si>
    <t>Těleso otopné des. RENO Compact 22, rozměru 550x1000 mm</t>
  </si>
  <si>
    <t>Radiátor pro renovace – výměna za staré litinové. Boční připojení se stejnou připojovací roztečí jako u litinových radiátorů.</t>
  </si>
  <si>
    <t>766661112R00</t>
  </si>
  <si>
    <t>Montáž dveřních křídel kompletizovaných otevíravých ,  , do ocelové nebo fošnové zárubně, jednokřídlových, šířky do 800 mm</t>
  </si>
  <si>
    <t>766670021R00</t>
  </si>
  <si>
    <t xml:space="preserve">Montáž kliky a štítku </t>
  </si>
  <si>
    <t>54914579R1.1A</t>
  </si>
  <si>
    <t>Klika nerezová broušená s rozetou pro cylindrickou vložku</t>
  </si>
  <si>
    <t>642942111R00.1A</t>
  </si>
  <si>
    <t>Osazení zárubní dveřních ocelových renovačních typu OZ, pl. do 2,5 m2, včetně úpravy stávajících ocel. zárubní</t>
  </si>
  <si>
    <t>553308321R.1A</t>
  </si>
  <si>
    <t>Zárubeň ocelová obložková renovační typu OZ, pro ocel. zárubně rozměru 800/1970 mm, s drážkou, těsněním, včetně spojovacího materiálu</t>
  </si>
  <si>
    <t>61165402R.1A</t>
  </si>
  <si>
    <t>Dveře vnitřní lamino CPL plné 1kř. 80x197, rozměr ATYP, plná DTD, prosklení v horní 1/3 bezpečnostním sklem,</t>
  </si>
  <si>
    <t>61165402R.1B</t>
  </si>
  <si>
    <t>Dveře vnitřní lamino CPL plné 1kř. 80x197, rozměr ATYP, plná DTD, plné</t>
  </si>
  <si>
    <t>998766101R00</t>
  </si>
  <si>
    <t>Přesun hmot pro konstrukce truhlářské v objektech výšky do 6 m</t>
  </si>
  <si>
    <t>50 m vodorovně</t>
  </si>
  <si>
    <t>342263310RT1.1A</t>
  </si>
  <si>
    <t>Dodávka a montáž sanitární příčky mezi WC, rozměru 650x950 se zaoblením</t>
  </si>
  <si>
    <t>Jedná se o sanitární dělící příčku z nábytkové DTD desky opatřené ABS hranou vč. nerezové stavitelné nožičky a stěnových úchytek.</t>
  </si>
  <si>
    <t>899311111R00.1A</t>
  </si>
  <si>
    <t>D+M nerezového poklopou pro dlažbu tl. 10 mm, vnitřní rozměr 1000x800 mm, včetně rámu</t>
  </si>
  <si>
    <t>Jedná se o dodávku a montáž nerezového poklopu pro dlažbu tl. 10 mm</t>
  </si>
  <si>
    <t>Popis produktu:</t>
  </si>
  <si>
    <t>1) Vnitřní rozměr 800x1000 mm</t>
  </si>
  <si>
    <t>2) Vnější rozměr 936x1136 mm</t>
  </si>
  <si>
    <t>3) Materiál rámu i poklopu - nerez</t>
  </si>
  <si>
    <t>4) Poklop vybaven těsněním, je vodotěsný a plynotěsný (pachotěsný). Poklop je uzamykatelný.</t>
  </si>
  <si>
    <t>998767101R00</t>
  </si>
  <si>
    <t>Přesun hmot pro kovové stavební doplňk. konstrukce v objektech výšky do 6 m</t>
  </si>
  <si>
    <t>771101210R00</t>
  </si>
  <si>
    <t>Příprava podkladu pod dlažby penetrace podkladu pod dlažby</t>
  </si>
  <si>
    <t>800-771</t>
  </si>
  <si>
    <t>771575109RT8</t>
  </si>
  <si>
    <t>Montáž podlah z dlaždic keramických 300 x 300 mm, režných nebo glazovaných, hladkých, kladených do flexibilního tmele</t>
  </si>
  <si>
    <t>776981102R00</t>
  </si>
  <si>
    <t xml:space="preserve">Přechodové, krycí a ukončující podlahové profily montáž přechodové a podlahové lišty,  , upevnění vruty s hmoždinkami,  ,  </t>
  </si>
  <si>
    <t>800-775</t>
  </si>
  <si>
    <t>nebo na narážecí profil</t>
  </si>
  <si>
    <t>0,8*3</t>
  </si>
  <si>
    <t>5537007211R</t>
  </si>
  <si>
    <t>lišta přechodová; pro podlahy o stejné výšce; materiál eloxovaný hliník; š = 35,0 mm; h = 2,2 mm; l = 930 mm; vrtaná; stříbro</t>
  </si>
  <si>
    <t>59764203R21A.1B</t>
  </si>
  <si>
    <t>Dlažba keramická dle výběru investora</t>
  </si>
  <si>
    <t>Protiskluzová keramická dlažba:</t>
  </si>
  <si>
    <t>- součinitel smykového tření &gt; 0,5</t>
  </si>
  <si>
    <t>- tloušťka dlažby 8-10 mm</t>
  </si>
  <si>
    <t>- Barva - dle výběru objednatele</t>
  </si>
  <si>
    <t>Uchazeč do části položky "cena za MJ" doplní pevnou částku 750 Kč/m2. Přesný typ bude vybrán při realizaci stavby objednatelem.</t>
  </si>
  <si>
    <t>19,99*1,1</t>
  </si>
  <si>
    <t>998771101R00</t>
  </si>
  <si>
    <t>Přesun hmot pro podlahy z dlaždic v objektech výšky do 6 m</t>
  </si>
  <si>
    <t>781101210R00</t>
  </si>
  <si>
    <t>Příprava podkladu pod obklady penetrace podkladu pod obklady</t>
  </si>
  <si>
    <t>včetně dodávky materiálu.</t>
  </si>
  <si>
    <t>plocha obkladů : 19,08*2,15+6,4*1,25+3,2*0,21</t>
  </si>
  <si>
    <t>okna : -3,85</t>
  </si>
  <si>
    <t>vnitřní dveře : -4,728</t>
  </si>
  <si>
    <t>ostění oken : (1,48+(2,15-0,88)*2+1,175+(2,15-0,88)*2)*0,3</t>
  </si>
  <si>
    <t>ostění dveří : (1,08+2,15*2)*0,32</t>
  </si>
  <si>
    <t>781111115R00</t>
  </si>
  <si>
    <t>Doplňkové práce při provádění obkladů vyřezání otvoru v obkladačce korunkou prům. do 30 mm</t>
  </si>
  <si>
    <t>Množství bude dopočítáno dle skutečně realizovaného počtu na stavbě.</t>
  </si>
  <si>
    <t>umyvadla : 2*5</t>
  </si>
  <si>
    <t>WC : 5</t>
  </si>
  <si>
    <t>plynový kotel : 4</t>
  </si>
  <si>
    <t>781111116R00</t>
  </si>
  <si>
    <t>Doplňkové práce při provádění obkladů vyřezání otvoru v obkladačce korunkou prům. do 90 mm</t>
  </si>
  <si>
    <t>umyvadla : 5</t>
  </si>
  <si>
    <t>plynový kotel : 2</t>
  </si>
  <si>
    <t>Elektroinstalace : 8</t>
  </si>
  <si>
    <t>781475116RU3</t>
  </si>
  <si>
    <t>Montáž obkladů vnitřních z dlaždic keramických 300 x 300 mm,  , kladených do flexibilního tmele</t>
  </si>
  <si>
    <t>781491001RT1</t>
  </si>
  <si>
    <t>Lišty k obkladům bez dodávky materiálu</t>
  </si>
  <si>
    <t>svislé rohy : 2,15*2+2,15-1,25+1,25*2+(2,15-0,88)*4+1,48+1,175+(3,2*2+0,21)</t>
  </si>
  <si>
    <t>5537073024R</t>
  </si>
  <si>
    <t>lišta rohová; vnější; materiál nerez; h = 8,0 mm; l = 2 700 mm; stříbro</t>
  </si>
  <si>
    <t>Cena bude upřesněna dle skutečného výběru investorem.</t>
  </si>
  <si>
    <t>9</t>
  </si>
  <si>
    <t xml:space="preserve">  22,045/2,7</t>
  </si>
  <si>
    <t>59764203R321A</t>
  </si>
  <si>
    <t>Obklad dle výběru investora</t>
  </si>
  <si>
    <t>45,16*1,1</t>
  </si>
  <si>
    <t>998781101R00</t>
  </si>
  <si>
    <t>Přesun hmot pro obklady keramické v objektech výšky do 6 m</t>
  </si>
  <si>
    <t>783222100R00</t>
  </si>
  <si>
    <t xml:space="preserve">Nátěry kov.stavebních doplňk.konstrukcí syntetické dvojnásobné,  </t>
  </si>
  <si>
    <t>800-783</t>
  </si>
  <si>
    <t>včetně pomocného lešení.</t>
  </si>
  <si>
    <t>nátěr zárubní : (1,97*2+0,8)*0,24*3</t>
  </si>
  <si>
    <t>783226100R00</t>
  </si>
  <si>
    <t xml:space="preserve">Nátěry kov.stavebních doplňk.konstrukcí syntetické základní,  </t>
  </si>
  <si>
    <t>784191101R00</t>
  </si>
  <si>
    <t>Příprava povrchu Penetrace (napouštění) podkladu disperzní, jednonásobná</t>
  </si>
  <si>
    <t>800-784</t>
  </si>
  <si>
    <t>strop SDK : (2,23+0,21+1,72)*4,19+1,19*2,23</t>
  </si>
  <si>
    <t>štuky : 15,804</t>
  </si>
  <si>
    <t>784195412R00</t>
  </si>
  <si>
    <t>Malby z malířských směsí otěruvzdorných,  , bělost 92 %, dvojnásobné</t>
  </si>
  <si>
    <t>210290751R00.1A</t>
  </si>
  <si>
    <t>Dodávka a montáž uzavírací elektrické klapky motorové, typ Maico MK 25</t>
  </si>
  <si>
    <t>005261030R</t>
  </si>
  <si>
    <t xml:space="preserve">Finanční rezerva </t>
  </si>
  <si>
    <t>POL99_8</t>
  </si>
  <si>
    <t>Finanční rezerva požadovaná objednatelem jako součást smluvní ceny. Způsob jejího stanovení, čerpání a vykazování definuje objednatel.</t>
  </si>
  <si>
    <t>Uchazeč do části položky "cena za MJ" doplní pevnou částku 20 000 Kč/m2.</t>
  </si>
  <si>
    <t>Včetně:</t>
  </si>
  <si>
    <t>722181211RT7</t>
  </si>
  <si>
    <t>Izolace návleková tl. stěny 6 mm, vnitřní průměr 20 mm</t>
  </si>
  <si>
    <t>POL1_0</t>
  </si>
  <si>
    <t>722181211RT8</t>
  </si>
  <si>
    <t>Izolace návleková tl. stěny 6 mm, vnitřní průměr 25 mm</t>
  </si>
  <si>
    <t>722181213RT7</t>
  </si>
  <si>
    <t>Izolace návleková tl. stěny 13 mm, vnitřní průměr 22 mm</t>
  </si>
  <si>
    <t>722181213RT8</t>
  </si>
  <si>
    <t>Izolace návleková tl. stěny 13 mm, vnitřní průměr 25 mm</t>
  </si>
  <si>
    <t>Přesun hmot pro izolace tepelné, výšky do 6 m</t>
  </si>
  <si>
    <t>721176102R00</t>
  </si>
  <si>
    <t>Potrubí HT připojovací D 40 x 1,8 mm</t>
  </si>
  <si>
    <t>721176103R00</t>
  </si>
  <si>
    <t>Potrubí HT připojovací D 50 x 1,8 mm</t>
  </si>
  <si>
    <t>721176104R00</t>
  </si>
  <si>
    <t>Potrubí HT připojovací D 75 x 1,9 mm</t>
  </si>
  <si>
    <t>721176115R00</t>
  </si>
  <si>
    <t>Potrubí HT odpadní svislé D 110 x 2,7 mm</t>
  </si>
  <si>
    <t>721194104R00</t>
  </si>
  <si>
    <t>Vyvedení odpadních výpustek D 40 x 1,8</t>
  </si>
  <si>
    <t>721194105R00</t>
  </si>
  <si>
    <t>Vyvedení odpadních výpustek D 50 x 1,8</t>
  </si>
  <si>
    <t>721194109R00</t>
  </si>
  <si>
    <t>Vyvedení odpadních výpustek D 110 x 2,3</t>
  </si>
  <si>
    <t>721290111R00</t>
  </si>
  <si>
    <t>Zkouška těsnosti kanalizace vodou</t>
  </si>
  <si>
    <t>998721101R00</t>
  </si>
  <si>
    <t>Přesun hmot pro vnitřní kanalizaci, výšky do 6 m</t>
  </si>
  <si>
    <t>722131932R00</t>
  </si>
  <si>
    <t>Propojení dosavadního potrubí DN 20</t>
  </si>
  <si>
    <t>722172311R00</t>
  </si>
  <si>
    <t>Potrubí z PPR studená, D 20/2,3 mm</t>
  </si>
  <si>
    <t>722172312R00</t>
  </si>
  <si>
    <t>Potrubí z PPR studená, D 25/2,5 mm</t>
  </si>
  <si>
    <t>722172313R00</t>
  </si>
  <si>
    <t>Potrubí z PPR studená, D 32x3,0 mm</t>
  </si>
  <si>
    <t>722172331R00</t>
  </si>
  <si>
    <t>Potrubí z PPR teplá, D 20/2,8 mm</t>
  </si>
  <si>
    <t>722172332R00</t>
  </si>
  <si>
    <t>Potrubí z PPR teplá, D 25/3,5 mm</t>
  </si>
  <si>
    <t>722190401R00</t>
  </si>
  <si>
    <t>Vyvedení a upevnění výpustek DN 15</t>
  </si>
  <si>
    <t>722220111R00</t>
  </si>
  <si>
    <t>Nástěnka K 247, pro výtokový ventil G 1/2</t>
  </si>
  <si>
    <t>722220121R00</t>
  </si>
  <si>
    <t>Nástěnka K 247, pro baterii G 1/2</t>
  </si>
  <si>
    <t>pár</t>
  </si>
  <si>
    <t>722237123R00</t>
  </si>
  <si>
    <t>Kohout vod.kul.,2xvnitř.záv DN 25</t>
  </si>
  <si>
    <t>722290234R00</t>
  </si>
  <si>
    <t xml:space="preserve">Proplach a dezinfekce vodovod.potrubí </t>
  </si>
  <si>
    <t>722290822R00</t>
  </si>
  <si>
    <t>Přesun vybouraných hmot - vodovody, H 6</t>
  </si>
  <si>
    <t>725519101R00</t>
  </si>
  <si>
    <t xml:space="preserve">Montáž plynových ohřívačů </t>
  </si>
  <si>
    <t>725540802R00</t>
  </si>
  <si>
    <t>Demontáž zásobníků plyn.ohřívačů 500 l</t>
  </si>
  <si>
    <t>734209123R00</t>
  </si>
  <si>
    <t>Montáž armatur závitových,se 3závity, G 1/2</t>
  </si>
  <si>
    <t>734255115R00</t>
  </si>
  <si>
    <t>Ventil pojistný,DN 15 x 6,0 bar</t>
  </si>
  <si>
    <t>998722101R00</t>
  </si>
  <si>
    <t>Přesun hmot pro vnitřní vodovod, výšky do 6 m</t>
  </si>
  <si>
    <t>ohřívač</t>
  </si>
  <si>
    <t>Plynový ohřívač teplé vody Quantum Q7EU-20-KMZ/E, o objemu 75 l, jmenovitý výkon 4,3 kW</t>
  </si>
  <si>
    <t>smeš.vent.</t>
  </si>
  <si>
    <t>3-cestný termostatický směšovací ventil DN 15, nastavit na 38°C</t>
  </si>
  <si>
    <t>725017122R00</t>
  </si>
  <si>
    <t>Umyvadlo na šrouby keramické bílé</t>
  </si>
  <si>
    <t>725119305R00</t>
  </si>
  <si>
    <t>Montáž klozetových mís kombinovaných</t>
  </si>
  <si>
    <t>725249102R00</t>
  </si>
  <si>
    <t>Montáž sprchových mís a vaniček</t>
  </si>
  <si>
    <t>725810402R00</t>
  </si>
  <si>
    <t>Ventil rohový bez přípoj. trubičky G 1/2x3/8"</t>
  </si>
  <si>
    <t>725823111RT1</t>
  </si>
  <si>
    <t>Baterie umyvadlová stoján. ruční, bez otvír.odpadu, standardní</t>
  </si>
  <si>
    <t>725845111RT1</t>
  </si>
  <si>
    <t>Baterie sprchová nástěnná ruční, bez příslušenství, standardní</t>
  </si>
  <si>
    <t>725860107R00</t>
  </si>
  <si>
    <t>Uzávěrka zápachová umyvadlová,D 40</t>
  </si>
  <si>
    <t>998725101R00</t>
  </si>
  <si>
    <t>Přesun hmot pro zařizovací předměty, výšky do 6 m</t>
  </si>
  <si>
    <t>nádržka</t>
  </si>
  <si>
    <t>Splachovací nádržka</t>
  </si>
  <si>
    <t>55428097.AR</t>
  </si>
  <si>
    <t>Sprchová rohová zástěna čtvercová 90x90x185 cm</t>
  </si>
  <si>
    <t>POL3_0</t>
  </si>
  <si>
    <t>64237314R</t>
  </si>
  <si>
    <t>Mísa klozetová dětská bílá svislý odpad, bílá</t>
  </si>
  <si>
    <t>642938000R</t>
  </si>
  <si>
    <t>Vanička sprch. keram. čtverec 900x900 mm, vč. zápach uzávěrky</t>
  </si>
  <si>
    <t>210010301R00</t>
  </si>
  <si>
    <t>Krabice přístrojová KP, bez zapojení</t>
  </si>
  <si>
    <t>POL1_9</t>
  </si>
  <si>
    <t>210010321R00</t>
  </si>
  <si>
    <t>Krabice odbočná KR se zapojením-kruhová</t>
  </si>
  <si>
    <t>210110041R00</t>
  </si>
  <si>
    <t>Spínač zapuštěný jednopólový , řazení 1</t>
  </si>
  <si>
    <t>210800101R00</t>
  </si>
  <si>
    <t>Uložení kabelu CYKY 750 V 2x1,5 mm2</t>
  </si>
  <si>
    <t>210800105R00</t>
  </si>
  <si>
    <t>Uložení kabelu CYKY 750 V 3x1,5 mm2</t>
  </si>
  <si>
    <t>R01</t>
  </si>
  <si>
    <t>Svítidlo stropní přisazené LED dle výběru investora, dodávka a montáž</t>
  </si>
  <si>
    <t>34111000R</t>
  </si>
  <si>
    <t>Kabel silový s Cu jádrem 750 V CYKY 2 x 1,5 mm2</t>
  </si>
  <si>
    <t xml:space="preserve">5*1,05=5,25m : </t>
  </si>
  <si>
    <t>5,25</t>
  </si>
  <si>
    <t>34111030R</t>
  </si>
  <si>
    <t>Kabel silový s Cu jádrem 750 V CYKY 3 x 1,5 mm2</t>
  </si>
  <si>
    <t xml:space="preserve">50*1,05=52,5m : </t>
  </si>
  <si>
    <t>52,5</t>
  </si>
  <si>
    <t>R02</t>
  </si>
  <si>
    <t>Spínač zapuštěný tlačítkový, řazení 1/0</t>
  </si>
  <si>
    <t>R03</t>
  </si>
  <si>
    <t>34571511R</t>
  </si>
  <si>
    <t>Krabice přístrojová KP</t>
  </si>
  <si>
    <t>34571562R</t>
  </si>
  <si>
    <t>Rozvodka krabicová z PH kruhová</t>
  </si>
  <si>
    <t>900        R24</t>
  </si>
  <si>
    <t>Stavební připravenost - drážkování pro uložení kabelů, zapravení, průrazy zdmi</t>
  </si>
  <si>
    <t>hod</t>
  </si>
  <si>
    <t>900        RT3</t>
  </si>
  <si>
    <t>HZS - připojení ventilátoru, ohřívače vody</t>
  </si>
  <si>
    <t>905        R00</t>
  </si>
  <si>
    <t>Hzs-revize provoz.souboru a st.obj.</t>
  </si>
</sst>
</file>

<file path=xl/styles.xml><?xml version="1.0" encoding="utf-8"?>
<styleSheet xmlns="http://schemas.openxmlformats.org/spreadsheetml/2006/main">
  <numFmts count="1">
    <numFmt numFmtId="164" formatCode="#,##0.00000"/>
  </numFmts>
  <fonts count="23">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b/>
      <sz val="9"/>
      <name val="Arial CE"/>
      <charset val="238"/>
    </font>
    <font>
      <sz val="8"/>
      <name val="Arial CE"/>
      <charset val="238"/>
    </font>
    <font>
      <sz val="8"/>
      <color indexed="12"/>
      <name val="Arial CE"/>
      <charset val="238"/>
    </font>
    <font>
      <sz val="8"/>
      <color indexed="21"/>
      <name val="Arial CE"/>
      <charset val="238"/>
    </font>
    <font>
      <sz val="8"/>
      <color indexed="17"/>
      <name val="Arial CE"/>
      <charset val="238"/>
    </font>
    <font>
      <sz val="8"/>
      <color indexed="9"/>
      <name val="Arial CE"/>
      <charset val="238"/>
    </font>
    <font>
      <sz val="8"/>
      <color rgb="FFDE3801"/>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28"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2" xfId="0" applyNumberFormat="1" applyFont="1" applyBorder="1" applyAlignment="1">
      <alignment horizontal="right" vertical="center" wrapText="1" shrinkToFit="1"/>
    </xf>
    <xf numFmtId="4" fontId="3" fillId="0" borderId="32" xfId="0" applyNumberFormat="1" applyFont="1" applyBorder="1" applyAlignment="1">
      <alignment horizontal="right" vertical="center" shrinkToFit="1"/>
    </xf>
    <xf numFmtId="4" fontId="0" fillId="0" borderId="32" xfId="0" applyNumberFormat="1" applyBorder="1" applyAlignment="1">
      <alignmen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shrinkToFit="1"/>
    </xf>
    <xf numFmtId="4" fontId="8" fillId="0" borderId="32" xfId="0" applyNumberFormat="1" applyFont="1" applyBorder="1" applyAlignment="1">
      <alignment vertical="center"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2" xfId="0" applyNumberFormat="1" applyBorder="1" applyAlignment="1">
      <alignment vertical="center" wrapText="1" shrinkToFit="1"/>
    </xf>
    <xf numFmtId="4" fontId="15" fillId="3" borderId="35" xfId="0" applyNumberFormat="1" applyFont="1" applyFill="1" applyBorder="1" applyAlignment="1">
      <alignment vertical="center" wrapText="1" shrinkToFit="1"/>
    </xf>
    <xf numFmtId="4" fontId="15" fillId="3" borderId="35" xfId="0" applyNumberFormat="1" applyFont="1" applyFill="1" applyBorder="1" applyAlignment="1">
      <alignment vertical="center" shrinkToFit="1"/>
    </xf>
    <xf numFmtId="4" fontId="0" fillId="3" borderId="36" xfId="0" applyNumberFormat="1" applyFill="1" applyBorder="1" applyAlignment="1">
      <alignment vertical="center" shrinkToFit="1"/>
    </xf>
    <xf numFmtId="3" fontId="0" fillId="3" borderId="36"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3" fontId="7" fillId="0" borderId="33" xfId="0" applyNumberFormat="1" applyFont="1" applyBorder="1" applyAlignment="1">
      <alignment vertical="center"/>
    </xf>
    <xf numFmtId="3" fontId="7" fillId="3" borderId="36" xfId="0" applyNumberFormat="1" applyFont="1" applyFill="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6" xfId="0" applyNumberFormat="1" applyFont="1" applyFill="1" applyBorder="1" applyAlignment="1">
      <alignment horizontal="center" vertical="center"/>
    </xf>
    <xf numFmtId="4" fontId="7" fillId="3" borderId="36"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4" fontId="17" fillId="0" borderId="0" xfId="0" applyNumberFormat="1" applyFont="1" applyBorder="1" applyAlignment="1">
      <alignment vertical="top" shrinkToFit="1"/>
    </xf>
    <xf numFmtId="164" fontId="18" fillId="0" borderId="0" xfId="0" applyNumberFormat="1" applyFont="1" applyBorder="1" applyAlignment="1">
      <alignment horizontal="center" vertical="top" wrapText="1" shrinkToFit="1"/>
    </xf>
    <xf numFmtId="164" fontId="18" fillId="0" borderId="0" xfId="0" applyNumberFormat="1" applyFont="1" applyBorder="1" applyAlignment="1">
      <alignment vertical="top" wrapText="1" shrinkToFit="1"/>
    </xf>
    <xf numFmtId="164" fontId="19" fillId="0" borderId="0" xfId="0" applyNumberFormat="1" applyFont="1" applyBorder="1" applyAlignment="1">
      <alignment horizontal="center" vertical="top" wrapText="1" shrinkToFit="1"/>
    </xf>
    <xf numFmtId="164" fontId="19" fillId="0" borderId="0" xfId="0" applyNumberFormat="1" applyFont="1" applyBorder="1" applyAlignment="1">
      <alignment vertical="top" wrapText="1" shrinkToFit="1"/>
    </xf>
    <xf numFmtId="0" fontId="20" fillId="0" borderId="0" xfId="0" applyFont="1" applyBorder="1" applyAlignment="1">
      <alignment horizontal="center" vertical="top" shrinkToFit="1"/>
    </xf>
    <xf numFmtId="164" fontId="20" fillId="0" borderId="0" xfId="0" applyNumberFormat="1" applyFont="1" applyBorder="1" applyAlignment="1">
      <alignment vertical="top" shrinkToFit="1"/>
    </xf>
    <xf numFmtId="4" fontId="20"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4"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7" xfId="0" applyNumberFormat="1" applyFont="1" applyFill="1" applyBorder="1" applyAlignment="1">
      <alignment vertical="top" shrinkToFit="1"/>
    </xf>
    <xf numFmtId="0" fontId="17" fillId="0" borderId="38" xfId="0" applyFont="1" applyBorder="1" applyAlignment="1">
      <alignment vertical="top"/>
    </xf>
    <xf numFmtId="49" fontId="17" fillId="0" borderId="39" xfId="0" applyNumberFormat="1" applyFont="1" applyBorder="1" applyAlignment="1">
      <alignment vertical="top"/>
    </xf>
    <xf numFmtId="0" fontId="17" fillId="0" borderId="39" xfId="0" applyFont="1" applyBorder="1" applyAlignment="1">
      <alignment horizontal="center" vertical="top" shrinkToFit="1"/>
    </xf>
    <xf numFmtId="164"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4" fontId="17" fillId="0" borderId="39" xfId="0" applyNumberFormat="1" applyFont="1" applyBorder="1" applyAlignment="1">
      <alignment vertical="top" shrinkToFit="1"/>
    </xf>
    <xf numFmtId="4" fontId="17" fillId="0" borderId="40" xfId="0" applyNumberFormat="1" applyFont="1" applyBorder="1" applyAlignment="1">
      <alignment vertical="top" shrinkToFit="1"/>
    </xf>
    <xf numFmtId="0" fontId="21" fillId="0" borderId="0" xfId="0" applyNumberFormat="1" applyFont="1" applyAlignment="1">
      <alignment wrapTex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4"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4" fontId="8" fillId="3" borderId="22" xfId="0" applyNumberFormat="1" applyFont="1" applyFill="1" applyBorder="1" applyAlignment="1">
      <alignment vertical="top"/>
    </xf>
    <xf numFmtId="49" fontId="8" fillId="3" borderId="18" xfId="0" applyNumberFormat="1" applyFont="1" applyFill="1" applyBorder="1" applyAlignment="1">
      <alignment horizontal="left" vertical="top" wrapText="1"/>
    </xf>
    <xf numFmtId="49" fontId="17" fillId="0" borderId="39" xfId="0" applyNumberFormat="1" applyFont="1" applyBorder="1" applyAlignment="1">
      <alignment horizontal="left" vertical="top" wrapText="1"/>
    </xf>
    <xf numFmtId="164" fontId="18" fillId="0" borderId="0" xfId="0" quotePrefix="1" applyNumberFormat="1" applyFont="1" applyBorder="1" applyAlignment="1">
      <alignment horizontal="left" vertical="top" wrapText="1"/>
    </xf>
    <xf numFmtId="164" fontId="19" fillId="0" borderId="0" xfId="0" applyNumberFormat="1" applyFont="1" applyBorder="1" applyAlignment="1">
      <alignment horizontal="left" vertical="top" wrapText="1"/>
    </xf>
    <xf numFmtId="164" fontId="19" fillId="0" borderId="0" xfId="0" quotePrefix="1" applyNumberFormat="1" applyFont="1" applyBorder="1" applyAlignment="1">
      <alignment horizontal="left" vertical="top" wrapText="1"/>
    </xf>
    <xf numFmtId="49" fontId="17" fillId="0" borderId="42"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4" fontId="22" fillId="0" borderId="0" xfId="0" applyNumberFormat="1" applyFont="1" applyBorder="1" applyAlignment="1">
      <alignment horizontal="center" vertical="top" wrapText="1" shrinkToFit="1"/>
    </xf>
    <xf numFmtId="164" fontId="22" fillId="0" borderId="0" xfId="0" applyNumberFormat="1" applyFont="1" applyBorder="1" applyAlignment="1">
      <alignment vertical="top" wrapText="1" shrinkToFit="1"/>
    </xf>
    <xf numFmtId="164" fontId="22" fillId="0" borderId="0" xfId="0" quotePrefix="1" applyNumberFormat="1" applyFont="1" applyBorder="1" applyAlignment="1">
      <alignment horizontal="left" vertical="top" wrapText="1"/>
    </xf>
    <xf numFmtId="49" fontId="20" fillId="0" borderId="0" xfId="0" applyNumberFormat="1" applyFont="1" applyBorder="1" applyAlignment="1">
      <alignment horizontal="left" vertical="top" wrapText="1"/>
    </xf>
    <xf numFmtId="0" fontId="3" fillId="2" borderId="0" xfId="0" applyFont="1" applyFill="1" applyAlignment="1">
      <alignment horizontal="left" wrapText="1"/>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0" fillId="0" borderId="32" xfId="0" applyNumberForma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8" fillId="0" borderId="32" xfId="0" applyNumberFormat="1" applyFon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20" fillId="0" borderId="18" xfId="0" applyNumberFormat="1" applyFont="1" applyBorder="1" applyAlignment="1">
      <alignment horizontal="left" vertical="top" wrapText="1"/>
    </xf>
    <xf numFmtId="0" fontId="20" fillId="0" borderId="18" xfId="0" applyNumberFormat="1" applyFont="1" applyBorder="1" applyAlignment="1">
      <alignment vertical="top" wrapText="1"/>
    </xf>
    <xf numFmtId="0" fontId="20" fillId="0" borderId="0" xfId="0" applyNumberFormat="1" applyFont="1" applyBorder="1" applyAlignment="1">
      <alignment horizontal="left" vertical="top" wrapText="1"/>
    </xf>
    <xf numFmtId="0" fontId="20" fillId="0" borderId="0" xfId="0" applyNumberFormat="1" applyFont="1" applyBorder="1" applyAlignment="1">
      <alignment vertical="top" wrapText="1"/>
    </xf>
    <xf numFmtId="0" fontId="17" fillId="0" borderId="18" xfId="0" applyNumberFormat="1" applyFont="1" applyBorder="1" applyAlignment="1">
      <alignment horizontal="left" vertical="top" wrapText="1"/>
    </xf>
    <xf numFmtId="0" fontId="17" fillId="0" borderId="18" xfId="0" applyNumberFormat="1"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G2"/>
  <sheetViews>
    <sheetView workbookViewId="0">
      <selection activeCell="A2" sqref="A2:G2"/>
    </sheetView>
  </sheetViews>
  <sheetFormatPr defaultRowHeight="12.75"/>
  <sheetData>
    <row r="1" spans="1:7">
      <c r="A1" s="21" t="s">
        <v>38</v>
      </c>
    </row>
    <row r="2" spans="1:7" ht="57.75" customHeight="1">
      <c r="A2" s="204" t="s">
        <v>39</v>
      </c>
      <c r="B2" s="204"/>
      <c r="C2" s="204"/>
      <c r="D2" s="204"/>
      <c r="E2" s="204"/>
      <c r="F2" s="204"/>
      <c r="G2" s="204"/>
    </row>
  </sheetData>
  <sheetProtection algorithmName="SHA-512" hashValue="d0o+Hz1FstB8ZYQ1IZbo1mJyAFtI+jOZyW38mDXkZqBwhWID+/daemqIiV3V6UK4jbbcziGIXqA4b7Szv5gYSA==" saltValue="N7Qf+qzUZvHwlje/gDO86w==" spinCount="100000"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List5112">
    <tabColor rgb="FF66FF66"/>
  </sheetPr>
  <dimension ref="A1:O82"/>
  <sheetViews>
    <sheetView showGridLines="0" tabSelected="1" topLeftCell="B1" zoomScaleNormal="100" zoomScaleSheetLayoutView="75" workbookViewId="0">
      <selection activeCell="G28" sqref="G28:I28 G23:I23 G25:I25"/>
    </sheetView>
  </sheetViews>
  <sheetFormatPr defaultColWidth="9" defaultRowHeight="12.75"/>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8" width="13" customWidth="1"/>
    <col min="9" max="9" width="12" customWidth="1"/>
    <col min="10" max="10" width="4.85546875" customWidth="1"/>
    <col min="11" max="11" width="4.28515625" customWidth="1"/>
    <col min="12" max="15" width="10.7109375" customWidth="1"/>
  </cols>
  <sheetData>
    <row r="1" spans="1:15" ht="33.75" customHeight="1">
      <c r="A1" s="47" t="s">
        <v>36</v>
      </c>
      <c r="B1" s="238" t="s">
        <v>41</v>
      </c>
      <c r="C1" s="239"/>
      <c r="D1" s="239"/>
      <c r="E1" s="239"/>
      <c r="F1" s="239"/>
      <c r="G1" s="239"/>
      <c r="H1" s="239"/>
      <c r="I1" s="239"/>
      <c r="J1" s="240"/>
    </row>
    <row r="2" spans="1:15" ht="36" customHeight="1">
      <c r="A2" s="2"/>
      <c r="B2" s="76" t="s">
        <v>22</v>
      </c>
      <c r="C2" s="77"/>
      <c r="D2" s="78" t="s">
        <v>43</v>
      </c>
      <c r="E2" s="244" t="s">
        <v>44</v>
      </c>
      <c r="F2" s="245"/>
      <c r="G2" s="245"/>
      <c r="H2" s="245"/>
      <c r="I2" s="245"/>
      <c r="J2" s="246"/>
      <c r="O2" s="1"/>
    </row>
    <row r="3" spans="1:15" ht="27" hidden="1" customHeight="1">
      <c r="A3" s="2"/>
      <c r="B3" s="79"/>
      <c r="C3" s="77"/>
      <c r="D3" s="80"/>
      <c r="E3" s="247"/>
      <c r="F3" s="248"/>
      <c r="G3" s="248"/>
      <c r="H3" s="248"/>
      <c r="I3" s="248"/>
      <c r="J3" s="249"/>
    </row>
    <row r="4" spans="1:15" ht="23.25" customHeight="1">
      <c r="A4" s="2"/>
      <c r="B4" s="81"/>
      <c r="C4" s="82"/>
      <c r="D4" s="83"/>
      <c r="E4" s="228"/>
      <c r="F4" s="228"/>
      <c r="G4" s="228"/>
      <c r="H4" s="228"/>
      <c r="I4" s="228"/>
      <c r="J4" s="229"/>
    </row>
    <row r="5" spans="1:15" ht="24" customHeight="1">
      <c r="A5" s="2"/>
      <c r="B5" s="31" t="s">
        <v>42</v>
      </c>
      <c r="D5" s="232"/>
      <c r="E5" s="233"/>
      <c r="F5" s="233"/>
      <c r="G5" s="233"/>
      <c r="H5" s="18" t="s">
        <v>40</v>
      </c>
      <c r="I5" s="22"/>
      <c r="J5" s="8"/>
    </row>
    <row r="6" spans="1:15" ht="15.75" customHeight="1">
      <c r="A6" s="2"/>
      <c r="B6" s="28"/>
      <c r="C6" s="55"/>
      <c r="D6" s="234"/>
      <c r="E6" s="235"/>
      <c r="F6" s="235"/>
      <c r="G6" s="235"/>
      <c r="H6" s="18" t="s">
        <v>34</v>
      </c>
      <c r="I6" s="22"/>
      <c r="J6" s="8"/>
    </row>
    <row r="7" spans="1:15" ht="15.75" customHeight="1">
      <c r="A7" s="2"/>
      <c r="B7" s="29"/>
      <c r="C7" s="56"/>
      <c r="D7" s="53"/>
      <c r="E7" s="236"/>
      <c r="F7" s="237"/>
      <c r="G7" s="237"/>
      <c r="H7" s="24"/>
      <c r="I7" s="23"/>
      <c r="J7" s="34"/>
    </row>
    <row r="8" spans="1:15" ht="24" hidden="1" customHeight="1">
      <c r="A8" s="2"/>
      <c r="B8" s="31" t="s">
        <v>20</v>
      </c>
      <c r="D8" s="51"/>
      <c r="H8" s="18" t="s">
        <v>40</v>
      </c>
      <c r="I8" s="22"/>
      <c r="J8" s="8"/>
    </row>
    <row r="9" spans="1:15" ht="15.75" hidden="1" customHeight="1">
      <c r="A9" s="2"/>
      <c r="B9" s="2"/>
      <c r="D9" s="51"/>
      <c r="H9" s="18" t="s">
        <v>34</v>
      </c>
      <c r="I9" s="22"/>
      <c r="J9" s="8"/>
    </row>
    <row r="10" spans="1:15" ht="15.75" hidden="1" customHeight="1">
      <c r="A10" s="2"/>
      <c r="B10" s="35"/>
      <c r="C10" s="56"/>
      <c r="D10" s="53"/>
      <c r="E10" s="57"/>
      <c r="F10" s="24"/>
      <c r="G10" s="14"/>
      <c r="H10" s="14"/>
      <c r="I10" s="36"/>
      <c r="J10" s="34"/>
    </row>
    <row r="11" spans="1:15" ht="24" customHeight="1">
      <c r="A11" s="2"/>
      <c r="B11" s="31" t="s">
        <v>19</v>
      </c>
      <c r="D11" s="251"/>
      <c r="E11" s="251"/>
      <c r="F11" s="251"/>
      <c r="G11" s="251"/>
      <c r="H11" s="18" t="s">
        <v>40</v>
      </c>
      <c r="I11" s="85"/>
      <c r="J11" s="8"/>
    </row>
    <row r="12" spans="1:15" ht="15.75" customHeight="1">
      <c r="A12" s="2"/>
      <c r="B12" s="28"/>
      <c r="C12" s="55"/>
      <c r="D12" s="227"/>
      <c r="E12" s="227"/>
      <c r="F12" s="227"/>
      <c r="G12" s="227"/>
      <c r="H12" s="18" t="s">
        <v>34</v>
      </c>
      <c r="I12" s="85"/>
      <c r="J12" s="8"/>
    </row>
    <row r="13" spans="1:15" ht="15.75" customHeight="1">
      <c r="A13" s="2"/>
      <c r="B13" s="29"/>
      <c r="C13" s="56"/>
      <c r="D13" s="84"/>
      <c r="E13" s="230"/>
      <c r="F13" s="231"/>
      <c r="G13" s="231"/>
      <c r="H13" s="19"/>
      <c r="I13" s="23"/>
      <c r="J13" s="34"/>
    </row>
    <row r="14" spans="1:15" ht="24" customHeight="1">
      <c r="A14" s="2"/>
      <c r="B14" s="43" t="s">
        <v>21</v>
      </c>
      <c r="C14" s="58"/>
      <c r="D14" s="59"/>
      <c r="E14" s="60"/>
      <c r="F14" s="44"/>
      <c r="G14" s="44"/>
      <c r="H14" s="45"/>
      <c r="I14" s="44"/>
      <c r="J14" s="46"/>
    </row>
    <row r="15" spans="1:15" ht="32.25" customHeight="1">
      <c r="A15" s="2"/>
      <c r="B15" s="35" t="s">
        <v>32</v>
      </c>
      <c r="C15" s="61"/>
      <c r="D15" s="54"/>
      <c r="E15" s="250"/>
      <c r="F15" s="250"/>
      <c r="G15" s="252"/>
      <c r="H15" s="252"/>
      <c r="I15" s="252" t="s">
        <v>29</v>
      </c>
      <c r="J15" s="253"/>
    </row>
    <row r="16" spans="1:15" ht="23.25" customHeight="1">
      <c r="A16" s="142" t="s">
        <v>24</v>
      </c>
      <c r="B16" s="38" t="s">
        <v>24</v>
      </c>
      <c r="C16" s="62"/>
      <c r="D16" s="63"/>
      <c r="E16" s="216"/>
      <c r="F16" s="217"/>
      <c r="G16" s="216"/>
      <c r="H16" s="217"/>
      <c r="I16" s="216">
        <f>SUMIF(F53:F78,A16,I53:I78)+SUMIF(F53:F78,"PSU",I53:I78)</f>
        <v>0</v>
      </c>
      <c r="J16" s="218"/>
    </row>
    <row r="17" spans="1:10" ht="23.25" customHeight="1">
      <c r="A17" s="142" t="s">
        <v>25</v>
      </c>
      <c r="B17" s="38" t="s">
        <v>25</v>
      </c>
      <c r="C17" s="62"/>
      <c r="D17" s="63"/>
      <c r="E17" s="216"/>
      <c r="F17" s="217"/>
      <c r="G17" s="216"/>
      <c r="H17" s="217"/>
      <c r="I17" s="216">
        <f>SUMIF(F53:F78,A17,I53:I78)</f>
        <v>0</v>
      </c>
      <c r="J17" s="218"/>
    </row>
    <row r="18" spans="1:10" ht="23.25" customHeight="1">
      <c r="A18" s="142" t="s">
        <v>26</v>
      </c>
      <c r="B18" s="38" t="s">
        <v>26</v>
      </c>
      <c r="C18" s="62"/>
      <c r="D18" s="63"/>
      <c r="E18" s="216"/>
      <c r="F18" s="217"/>
      <c r="G18" s="216"/>
      <c r="H18" s="217"/>
      <c r="I18" s="216">
        <f>SUMIF(F53:F78,A18,I53:I78)</f>
        <v>0</v>
      </c>
      <c r="J18" s="218"/>
    </row>
    <row r="19" spans="1:10" ht="23.25" customHeight="1">
      <c r="A19" s="142" t="s">
        <v>109</v>
      </c>
      <c r="B19" s="38" t="s">
        <v>27</v>
      </c>
      <c r="C19" s="62"/>
      <c r="D19" s="63"/>
      <c r="E19" s="216"/>
      <c r="F19" s="217"/>
      <c r="G19" s="216"/>
      <c r="H19" s="217"/>
      <c r="I19" s="216">
        <f>SUMIF(F53:F78,A19,I53:I78)</f>
        <v>0</v>
      </c>
      <c r="J19" s="218"/>
    </row>
    <row r="20" spans="1:10" ht="23.25" customHeight="1">
      <c r="A20" s="142" t="s">
        <v>110</v>
      </c>
      <c r="B20" s="38" t="s">
        <v>28</v>
      </c>
      <c r="C20" s="62"/>
      <c r="D20" s="63"/>
      <c r="E20" s="216"/>
      <c r="F20" s="217"/>
      <c r="G20" s="216"/>
      <c r="H20" s="217"/>
      <c r="I20" s="216">
        <f>SUMIF(F53:F78,A20,I53:I78)</f>
        <v>0</v>
      </c>
      <c r="J20" s="218"/>
    </row>
    <row r="21" spans="1:10" ht="23.25" customHeight="1">
      <c r="A21" s="2"/>
      <c r="B21" s="48" t="s">
        <v>29</v>
      </c>
      <c r="C21" s="64"/>
      <c r="D21" s="65"/>
      <c r="E21" s="219"/>
      <c r="F21" s="254"/>
      <c r="G21" s="219"/>
      <c r="H21" s="254"/>
      <c r="I21" s="219">
        <f>SUM(I16:J20)</f>
        <v>0</v>
      </c>
      <c r="J21" s="220"/>
    </row>
    <row r="22" spans="1:10" ht="33" customHeight="1">
      <c r="A22" s="2"/>
      <c r="B22" s="42" t="s">
        <v>33</v>
      </c>
      <c r="C22" s="62"/>
      <c r="D22" s="63"/>
      <c r="E22" s="66"/>
      <c r="F22" s="39"/>
      <c r="G22" s="33"/>
      <c r="H22" s="33"/>
      <c r="I22" s="33"/>
      <c r="J22" s="40"/>
    </row>
    <row r="23" spans="1:10" ht="23.25" customHeight="1">
      <c r="A23" s="2"/>
      <c r="B23" s="38" t="s">
        <v>12</v>
      </c>
      <c r="C23" s="62"/>
      <c r="D23" s="63"/>
      <c r="E23" s="67">
        <v>15</v>
      </c>
      <c r="F23" s="39" t="s">
        <v>0</v>
      </c>
      <c r="G23" s="214">
        <f>ZakladDPHSniVypocet</f>
        <v>0</v>
      </c>
      <c r="H23" s="215"/>
      <c r="I23" s="215"/>
      <c r="J23" s="40" t="str">
        <f t="shared" ref="J23:J28" si="0">Mena</f>
        <v>CZK</v>
      </c>
    </row>
    <row r="24" spans="1:10" ht="23.25" hidden="1" customHeight="1">
      <c r="A24" s="2"/>
      <c r="B24" s="38" t="s">
        <v>13</v>
      </c>
      <c r="C24" s="62"/>
      <c r="D24" s="63"/>
      <c r="E24" s="67">
        <f>SazbaDPH1</f>
        <v>15</v>
      </c>
      <c r="F24" s="39" t="s">
        <v>0</v>
      </c>
      <c r="G24" s="212">
        <f>I23*E23/100</f>
        <v>0</v>
      </c>
      <c r="H24" s="213"/>
      <c r="I24" s="213"/>
      <c r="J24" s="40" t="str">
        <f t="shared" si="0"/>
        <v>CZK</v>
      </c>
    </row>
    <row r="25" spans="1:10" ht="23.25" customHeight="1">
      <c r="A25" s="2"/>
      <c r="B25" s="38" t="s">
        <v>14</v>
      </c>
      <c r="C25" s="62"/>
      <c r="D25" s="63"/>
      <c r="E25" s="67">
        <v>21</v>
      </c>
      <c r="F25" s="39" t="s">
        <v>0</v>
      </c>
      <c r="G25" s="214">
        <f>ZakladDPHZaklVypocet</f>
        <v>0</v>
      </c>
      <c r="H25" s="215"/>
      <c r="I25" s="215"/>
      <c r="J25" s="40" t="str">
        <f t="shared" si="0"/>
        <v>CZK</v>
      </c>
    </row>
    <row r="26" spans="1:10" ht="23.25" hidden="1" customHeight="1">
      <c r="A26" s="2"/>
      <c r="B26" s="32" t="s">
        <v>15</v>
      </c>
      <c r="C26" s="68"/>
      <c r="D26" s="54"/>
      <c r="E26" s="69">
        <f>SazbaDPH2</f>
        <v>21</v>
      </c>
      <c r="F26" s="30" t="s">
        <v>0</v>
      </c>
      <c r="G26" s="241">
        <f>I25*E25/100</f>
        <v>0</v>
      </c>
      <c r="H26" s="242"/>
      <c r="I26" s="242"/>
      <c r="J26" s="37" t="str">
        <f t="shared" si="0"/>
        <v>CZK</v>
      </c>
    </row>
    <row r="27" spans="1:10" ht="23.25" customHeight="1" thickBot="1">
      <c r="A27" s="2">
        <f>ZakladDPHSni+ZakladDPHZakl</f>
        <v>0</v>
      </c>
      <c r="B27" s="31" t="s">
        <v>4</v>
      </c>
      <c r="C27" s="70"/>
      <c r="D27" s="71"/>
      <c r="E27" s="70"/>
      <c r="F27" s="16"/>
      <c r="G27" s="243">
        <f>CenaCelkemBezDPH-(ZakladDPHSni+ZakladDPHZakl)</f>
        <v>0</v>
      </c>
      <c r="H27" s="243"/>
      <c r="I27" s="243"/>
      <c r="J27" s="41" t="str">
        <f t="shared" si="0"/>
        <v>CZK</v>
      </c>
    </row>
    <row r="28" spans="1:10" ht="27.75" customHeight="1" thickBot="1">
      <c r="A28" s="2">
        <f>(A27-INT(A27))*100</f>
        <v>0</v>
      </c>
      <c r="B28" s="116" t="s">
        <v>23</v>
      </c>
      <c r="C28" s="117"/>
      <c r="D28" s="117"/>
      <c r="E28" s="118"/>
      <c r="F28" s="119"/>
      <c r="G28" s="222">
        <f>A27</f>
        <v>0</v>
      </c>
      <c r="H28" s="222"/>
      <c r="I28" s="222"/>
      <c r="J28" s="120" t="str">
        <f t="shared" si="0"/>
        <v>CZK</v>
      </c>
    </row>
    <row r="29" spans="1:10" ht="27.75" hidden="1" customHeight="1" thickBot="1">
      <c r="A29" s="2"/>
      <c r="B29" s="116" t="s">
        <v>35</v>
      </c>
      <c r="C29" s="121"/>
      <c r="D29" s="121"/>
      <c r="E29" s="121"/>
      <c r="F29" s="122"/>
      <c r="G29" s="221">
        <f>ZakladDPHSni+DPHSni+ZakladDPHZakl+DPHZakl+Zaokrouhleni</f>
        <v>0</v>
      </c>
      <c r="H29" s="221"/>
      <c r="I29" s="221"/>
      <c r="J29" s="123" t="s">
        <v>57</v>
      </c>
    </row>
    <row r="30" spans="1:10" ht="12.75" customHeight="1">
      <c r="A30" s="2"/>
      <c r="B30" s="2"/>
      <c r="J30" s="9"/>
    </row>
    <row r="31" spans="1:10" ht="30" customHeight="1">
      <c r="A31" s="2"/>
      <c r="B31" s="2"/>
      <c r="J31" s="9"/>
    </row>
    <row r="32" spans="1:10" ht="18.75" customHeight="1">
      <c r="A32" s="2"/>
      <c r="B32" s="17"/>
      <c r="C32" s="72" t="s">
        <v>11</v>
      </c>
      <c r="D32" s="73"/>
      <c r="E32" s="73"/>
      <c r="F32" s="15" t="s">
        <v>10</v>
      </c>
      <c r="G32" s="26"/>
      <c r="H32" s="27"/>
      <c r="I32" s="26"/>
      <c r="J32" s="9"/>
    </row>
    <row r="33" spans="1:10" ht="47.25" customHeight="1">
      <c r="A33" s="2"/>
      <c r="B33" s="2"/>
      <c r="J33" s="9"/>
    </row>
    <row r="34" spans="1:10" s="21" customFormat="1" ht="18.75" customHeight="1">
      <c r="A34" s="20"/>
      <c r="B34" s="20"/>
      <c r="C34" s="74"/>
      <c r="D34" s="223"/>
      <c r="E34" s="224"/>
      <c r="G34" s="225"/>
      <c r="H34" s="226"/>
      <c r="I34" s="226"/>
      <c r="J34" s="25"/>
    </row>
    <row r="35" spans="1:10" ht="12.75" customHeight="1">
      <c r="A35" s="2"/>
      <c r="B35" s="2"/>
      <c r="D35" s="211" t="s">
        <v>2</v>
      </c>
      <c r="E35" s="211"/>
      <c r="H35" s="10" t="s">
        <v>3</v>
      </c>
      <c r="J35" s="9"/>
    </row>
    <row r="36" spans="1:10" ht="13.5" customHeight="1" thickBot="1">
      <c r="A36" s="11"/>
      <c r="B36" s="11"/>
      <c r="C36" s="75"/>
      <c r="D36" s="75"/>
      <c r="E36" s="75"/>
      <c r="F36" s="12"/>
      <c r="G36" s="12"/>
      <c r="H36" s="12"/>
      <c r="I36" s="12"/>
      <c r="J36" s="13"/>
    </row>
    <row r="37" spans="1:10" ht="27" customHeight="1">
      <c r="B37" s="89" t="s">
        <v>16</v>
      </c>
      <c r="C37" s="90"/>
      <c r="D37" s="90"/>
      <c r="E37" s="90"/>
      <c r="F37" s="91"/>
      <c r="G37" s="91"/>
      <c r="H37" s="91"/>
      <c r="I37" s="91"/>
      <c r="J37" s="92"/>
    </row>
    <row r="38" spans="1:10" ht="25.5" customHeight="1">
      <c r="A38" s="88" t="s">
        <v>37</v>
      </c>
      <c r="B38" s="93" t="s">
        <v>17</v>
      </c>
      <c r="C38" s="94" t="s">
        <v>5</v>
      </c>
      <c r="D38" s="94"/>
      <c r="E38" s="94"/>
      <c r="F38" s="95" t="str">
        <f>B23</f>
        <v>Základ pro sníženou DPH</v>
      </c>
      <c r="G38" s="95" t="str">
        <f>B25</f>
        <v>Základ pro základní DPH</v>
      </c>
      <c r="H38" s="96" t="s">
        <v>18</v>
      </c>
      <c r="I38" s="97" t="s">
        <v>1</v>
      </c>
      <c r="J38" s="98" t="s">
        <v>0</v>
      </c>
    </row>
    <row r="39" spans="1:10" ht="25.5" hidden="1" customHeight="1">
      <c r="A39" s="88">
        <v>1</v>
      </c>
      <c r="B39" s="99" t="s">
        <v>45</v>
      </c>
      <c r="C39" s="207"/>
      <c r="D39" s="207"/>
      <c r="E39" s="207"/>
      <c r="F39" s="100">
        <f>'01 01 Pol'!AE101+'01 02 Pol'!AE244+'01 03 Pol'!AE58+'01 04 Pol'!AE29</f>
        <v>0</v>
      </c>
      <c r="G39" s="101">
        <f>'01 01 Pol'!AF101+'01 02 Pol'!AF244+'01 03 Pol'!AF58+'01 04 Pol'!AF29</f>
        <v>0</v>
      </c>
      <c r="H39" s="102"/>
      <c r="I39" s="103">
        <f>F39+G39+H39</f>
        <v>0</v>
      </c>
      <c r="J39" s="104" t="str">
        <f>IF(CenaCelkemVypocet=0,"",I39/CenaCelkemVypocet*100)</f>
        <v/>
      </c>
    </row>
    <row r="40" spans="1:10" ht="25.5" customHeight="1">
      <c r="A40" s="88">
        <v>2</v>
      </c>
      <c r="B40" s="105"/>
      <c r="C40" s="210" t="s">
        <v>46</v>
      </c>
      <c r="D40" s="210"/>
      <c r="E40" s="210"/>
      <c r="F40" s="106"/>
      <c r="G40" s="107"/>
      <c r="H40" s="107"/>
      <c r="I40" s="108"/>
      <c r="J40" s="109"/>
    </row>
    <row r="41" spans="1:10" ht="25.5" customHeight="1">
      <c r="A41" s="88">
        <v>2</v>
      </c>
      <c r="B41" s="105" t="s">
        <v>47</v>
      </c>
      <c r="C41" s="210" t="s">
        <v>48</v>
      </c>
      <c r="D41" s="210"/>
      <c r="E41" s="210"/>
      <c r="F41" s="106">
        <f>'01 01 Pol'!AE101+'01 02 Pol'!AE244+'01 03 Pol'!AE58+'01 04 Pol'!AE29</f>
        <v>0</v>
      </c>
      <c r="G41" s="107">
        <f>'01 01 Pol'!AF101+'01 02 Pol'!AF244+'01 03 Pol'!AF58+'01 04 Pol'!AF29</f>
        <v>0</v>
      </c>
      <c r="H41" s="107"/>
      <c r="I41" s="108">
        <f>F41+G41+H41</f>
        <v>0</v>
      </c>
      <c r="J41" s="109" t="str">
        <f>IF(CenaCelkemVypocet=0,"",I41/CenaCelkemVypocet*100)</f>
        <v/>
      </c>
    </row>
    <row r="42" spans="1:10" ht="25.5" customHeight="1">
      <c r="A42" s="88">
        <v>3</v>
      </c>
      <c r="B42" s="110" t="s">
        <v>47</v>
      </c>
      <c r="C42" s="207" t="s">
        <v>49</v>
      </c>
      <c r="D42" s="207"/>
      <c r="E42" s="207"/>
      <c r="F42" s="111">
        <f>'01 01 Pol'!AE101</f>
        <v>0</v>
      </c>
      <c r="G42" s="102">
        <f>'01 01 Pol'!AF101</f>
        <v>0</v>
      </c>
      <c r="H42" s="102"/>
      <c r="I42" s="103">
        <f>F42+G42+H42</f>
        <v>0</v>
      </c>
      <c r="J42" s="104" t="str">
        <f>IF(CenaCelkemVypocet=0,"",I42/CenaCelkemVypocet*100)</f>
        <v/>
      </c>
    </row>
    <row r="43" spans="1:10" ht="25.5" customHeight="1">
      <c r="A43" s="88">
        <v>3</v>
      </c>
      <c r="B43" s="110" t="s">
        <v>50</v>
      </c>
      <c r="C43" s="207" t="s">
        <v>51</v>
      </c>
      <c r="D43" s="207"/>
      <c r="E43" s="207"/>
      <c r="F43" s="111">
        <f>'01 02 Pol'!AE244</f>
        <v>0</v>
      </c>
      <c r="G43" s="102">
        <f>'01 02 Pol'!AF244</f>
        <v>0</v>
      </c>
      <c r="H43" s="102"/>
      <c r="I43" s="103">
        <f>F43+G43+H43</f>
        <v>0</v>
      </c>
      <c r="J43" s="104" t="str">
        <f>IF(CenaCelkemVypocet=0,"",I43/CenaCelkemVypocet*100)</f>
        <v/>
      </c>
    </row>
    <row r="44" spans="1:10" ht="25.5" customHeight="1">
      <c r="A44" s="88">
        <v>3</v>
      </c>
      <c r="B44" s="110" t="s">
        <v>52</v>
      </c>
      <c r="C44" s="207" t="s">
        <v>53</v>
      </c>
      <c r="D44" s="207"/>
      <c r="E44" s="207"/>
      <c r="F44" s="111">
        <f>'01 03 Pol'!AE58</f>
        <v>0</v>
      </c>
      <c r="G44" s="102">
        <f>'01 03 Pol'!AF58</f>
        <v>0</v>
      </c>
      <c r="H44" s="102"/>
      <c r="I44" s="103">
        <f>F44+G44+H44</f>
        <v>0</v>
      </c>
      <c r="J44" s="104" t="str">
        <f>IF(CenaCelkemVypocet=0,"",I44/CenaCelkemVypocet*100)</f>
        <v/>
      </c>
    </row>
    <row r="45" spans="1:10" ht="25.5" customHeight="1">
      <c r="A45" s="88">
        <v>3</v>
      </c>
      <c r="B45" s="110" t="s">
        <v>54</v>
      </c>
      <c r="C45" s="207" t="s">
        <v>55</v>
      </c>
      <c r="D45" s="207"/>
      <c r="E45" s="207"/>
      <c r="F45" s="111">
        <f>'01 04 Pol'!AE29</f>
        <v>0</v>
      </c>
      <c r="G45" s="102">
        <f>'01 04 Pol'!AF29</f>
        <v>0</v>
      </c>
      <c r="H45" s="102"/>
      <c r="I45" s="103">
        <f>F45+G45+H45</f>
        <v>0</v>
      </c>
      <c r="J45" s="104" t="str">
        <f>IF(CenaCelkemVypocet=0,"",I45/CenaCelkemVypocet*100)</f>
        <v/>
      </c>
    </row>
    <row r="46" spans="1:10" ht="25.5" customHeight="1">
      <c r="A46" s="88"/>
      <c r="B46" s="208" t="s">
        <v>56</v>
      </c>
      <c r="C46" s="209"/>
      <c r="D46" s="209"/>
      <c r="E46" s="209"/>
      <c r="F46" s="112">
        <f>SUMIF(A39:A45,"=1",F39:F45)</f>
        <v>0</v>
      </c>
      <c r="G46" s="113">
        <f>SUMIF(A39:A45,"=1",G39:G45)</f>
        <v>0</v>
      </c>
      <c r="H46" s="113">
        <f>SUMIF(A39:A45,"=1",H39:H45)</f>
        <v>0</v>
      </c>
      <c r="I46" s="114">
        <f>SUMIF(A39:A45,"=1",I39:I45)</f>
        <v>0</v>
      </c>
      <c r="J46" s="115">
        <f>SUMIF(A39:A45,"=1",J39:J45)</f>
        <v>0</v>
      </c>
    </row>
    <row r="50" spans="1:10" ht="15.75">
      <c r="B50" s="124" t="s">
        <v>58</v>
      </c>
    </row>
    <row r="52" spans="1:10" ht="25.5" customHeight="1">
      <c r="A52" s="126"/>
      <c r="B52" s="129" t="s">
        <v>17</v>
      </c>
      <c r="C52" s="129" t="s">
        <v>5</v>
      </c>
      <c r="D52" s="130"/>
      <c r="E52" s="130"/>
      <c r="F52" s="131" t="s">
        <v>59</v>
      </c>
      <c r="G52" s="131"/>
      <c r="H52" s="131"/>
      <c r="I52" s="131" t="s">
        <v>29</v>
      </c>
      <c r="J52" s="131" t="s">
        <v>0</v>
      </c>
    </row>
    <row r="53" spans="1:10" ht="36.75" customHeight="1">
      <c r="A53" s="127"/>
      <c r="B53" s="132" t="s">
        <v>60</v>
      </c>
      <c r="C53" s="205" t="s">
        <v>61</v>
      </c>
      <c r="D53" s="206"/>
      <c r="E53" s="206"/>
      <c r="F53" s="138" t="s">
        <v>24</v>
      </c>
      <c r="G53" s="139"/>
      <c r="H53" s="139"/>
      <c r="I53" s="139">
        <f>'01 02 Pol'!G8</f>
        <v>0</v>
      </c>
      <c r="J53" s="136" t="str">
        <f>IF(I79=0,"",I53/I79*100)</f>
        <v/>
      </c>
    </row>
    <row r="54" spans="1:10" ht="36.75" customHeight="1">
      <c r="A54" s="127"/>
      <c r="B54" s="132" t="s">
        <v>62</v>
      </c>
      <c r="C54" s="205" t="s">
        <v>63</v>
      </c>
      <c r="D54" s="206"/>
      <c r="E54" s="206"/>
      <c r="F54" s="138" t="s">
        <v>24</v>
      </c>
      <c r="G54" s="139"/>
      <c r="H54" s="139"/>
      <c r="I54" s="139">
        <f>'01 02 Pol'!G18</f>
        <v>0</v>
      </c>
      <c r="J54" s="136" t="str">
        <f>IF(I79=0,"",I54/I79*100)</f>
        <v/>
      </c>
    </row>
    <row r="55" spans="1:10" ht="36.75" customHeight="1">
      <c r="A55" s="127"/>
      <c r="B55" s="132" t="s">
        <v>64</v>
      </c>
      <c r="C55" s="205" t="s">
        <v>65</v>
      </c>
      <c r="D55" s="206"/>
      <c r="E55" s="206"/>
      <c r="F55" s="138" t="s">
        <v>24</v>
      </c>
      <c r="G55" s="139"/>
      <c r="H55" s="139"/>
      <c r="I55" s="139">
        <f>'01 01 Pol'!G8</f>
        <v>0</v>
      </c>
      <c r="J55" s="136" t="str">
        <f>IF(I79=0,"",I55/I79*100)</f>
        <v/>
      </c>
    </row>
    <row r="56" spans="1:10" ht="36.75" customHeight="1">
      <c r="A56" s="127"/>
      <c r="B56" s="132" t="s">
        <v>66</v>
      </c>
      <c r="C56" s="205" t="s">
        <v>67</v>
      </c>
      <c r="D56" s="206"/>
      <c r="E56" s="206"/>
      <c r="F56" s="138" t="s">
        <v>24</v>
      </c>
      <c r="G56" s="139"/>
      <c r="H56" s="139"/>
      <c r="I56" s="139">
        <f>'01 02 Pol'!G77</f>
        <v>0</v>
      </c>
      <c r="J56" s="136" t="str">
        <f>IF(I79=0,"",I56/I79*100)</f>
        <v/>
      </c>
    </row>
    <row r="57" spans="1:10" ht="36.75" customHeight="1">
      <c r="A57" s="127"/>
      <c r="B57" s="132" t="s">
        <v>68</v>
      </c>
      <c r="C57" s="205" t="s">
        <v>69</v>
      </c>
      <c r="D57" s="206"/>
      <c r="E57" s="206"/>
      <c r="F57" s="138" t="s">
        <v>24</v>
      </c>
      <c r="G57" s="139"/>
      <c r="H57" s="139"/>
      <c r="I57" s="139">
        <f>'01 02 Pol'!G100</f>
        <v>0</v>
      </c>
      <c r="J57" s="136" t="str">
        <f>IF(I79=0,"",I57/I79*100)</f>
        <v/>
      </c>
    </row>
    <row r="58" spans="1:10" ht="36.75" customHeight="1">
      <c r="A58" s="127"/>
      <c r="B58" s="132" t="s">
        <v>70</v>
      </c>
      <c r="C58" s="205" t="s">
        <v>71</v>
      </c>
      <c r="D58" s="206"/>
      <c r="E58" s="206"/>
      <c r="F58" s="138" t="s">
        <v>24</v>
      </c>
      <c r="G58" s="139"/>
      <c r="H58" s="139"/>
      <c r="I58" s="139">
        <f>'01 02 Pol'!G102</f>
        <v>0</v>
      </c>
      <c r="J58" s="136" t="str">
        <f>IF(I79=0,"",I58/I79*100)</f>
        <v/>
      </c>
    </row>
    <row r="59" spans="1:10" ht="36.75" customHeight="1">
      <c r="A59" s="127"/>
      <c r="B59" s="132" t="s">
        <v>72</v>
      </c>
      <c r="C59" s="205" t="s">
        <v>73</v>
      </c>
      <c r="D59" s="206"/>
      <c r="E59" s="206"/>
      <c r="F59" s="138" t="s">
        <v>24</v>
      </c>
      <c r="G59" s="139"/>
      <c r="H59" s="139"/>
      <c r="I59" s="139">
        <f>'01 01 Pol'!G11</f>
        <v>0</v>
      </c>
      <c r="J59" s="136" t="str">
        <f>IF(I79=0,"",I59/I79*100)</f>
        <v/>
      </c>
    </row>
    <row r="60" spans="1:10" ht="36.75" customHeight="1">
      <c r="A60" s="127"/>
      <c r="B60" s="132" t="s">
        <v>74</v>
      </c>
      <c r="C60" s="205" t="s">
        <v>75</v>
      </c>
      <c r="D60" s="206"/>
      <c r="E60" s="206"/>
      <c r="F60" s="138" t="s">
        <v>24</v>
      </c>
      <c r="G60" s="139"/>
      <c r="H60" s="139"/>
      <c r="I60" s="139">
        <f>'01 02 Pol'!G104</f>
        <v>0</v>
      </c>
      <c r="J60" s="136" t="str">
        <f>IF(I79=0,"",I60/I79*100)</f>
        <v/>
      </c>
    </row>
    <row r="61" spans="1:10" ht="36.75" customHeight="1">
      <c r="A61" s="127"/>
      <c r="B61" s="132" t="s">
        <v>76</v>
      </c>
      <c r="C61" s="205" t="s">
        <v>77</v>
      </c>
      <c r="D61" s="206"/>
      <c r="E61" s="206"/>
      <c r="F61" s="138" t="s">
        <v>25</v>
      </c>
      <c r="G61" s="139"/>
      <c r="H61" s="139"/>
      <c r="I61" s="139">
        <f>'01 01 Pol'!G59+'01 02 Pol'!G107</f>
        <v>0</v>
      </c>
      <c r="J61" s="136" t="str">
        <f>IF(I79=0,"",I61/I79*100)</f>
        <v/>
      </c>
    </row>
    <row r="62" spans="1:10" ht="36.75" customHeight="1">
      <c r="A62" s="127"/>
      <c r="B62" s="132" t="s">
        <v>78</v>
      </c>
      <c r="C62" s="205" t="s">
        <v>79</v>
      </c>
      <c r="D62" s="206"/>
      <c r="E62" s="206"/>
      <c r="F62" s="138" t="s">
        <v>25</v>
      </c>
      <c r="G62" s="139"/>
      <c r="H62" s="139"/>
      <c r="I62" s="139">
        <f>'01 01 Pol'!G62+'01 02 Pol'!G125</f>
        <v>0</v>
      </c>
      <c r="J62" s="136" t="str">
        <f>IF(I79=0,"",I62/I79*100)</f>
        <v/>
      </c>
    </row>
    <row r="63" spans="1:10" ht="36.75" customHeight="1">
      <c r="A63" s="127"/>
      <c r="B63" s="132" t="s">
        <v>80</v>
      </c>
      <c r="C63" s="205" t="s">
        <v>81</v>
      </c>
      <c r="D63" s="206"/>
      <c r="E63" s="206"/>
      <c r="F63" s="138" t="s">
        <v>25</v>
      </c>
      <c r="G63" s="139"/>
      <c r="H63" s="139"/>
      <c r="I63" s="139">
        <f>'01 03 Pol'!G8</f>
        <v>0</v>
      </c>
      <c r="J63" s="136" t="str">
        <f>IF(I79=0,"",I63/I79*100)</f>
        <v/>
      </c>
    </row>
    <row r="64" spans="1:10" ht="36.75" customHeight="1">
      <c r="A64" s="127"/>
      <c r="B64" s="132" t="s">
        <v>82</v>
      </c>
      <c r="C64" s="205" t="s">
        <v>83</v>
      </c>
      <c r="D64" s="206"/>
      <c r="E64" s="206"/>
      <c r="F64" s="138" t="s">
        <v>25</v>
      </c>
      <c r="G64" s="139"/>
      <c r="H64" s="139"/>
      <c r="I64" s="139">
        <f>'01 01 Pol'!G65+'01 02 Pol'!G142+'01 03 Pol'!G14</f>
        <v>0</v>
      </c>
      <c r="J64" s="136" t="str">
        <f>IF(I79=0,"",I64/I79*100)</f>
        <v/>
      </c>
    </row>
    <row r="65" spans="1:10" ht="36.75" customHeight="1">
      <c r="A65" s="127"/>
      <c r="B65" s="132" t="s">
        <v>84</v>
      </c>
      <c r="C65" s="205" t="s">
        <v>85</v>
      </c>
      <c r="D65" s="206"/>
      <c r="E65" s="206"/>
      <c r="F65" s="138" t="s">
        <v>25</v>
      </c>
      <c r="G65" s="139"/>
      <c r="H65" s="139"/>
      <c r="I65" s="139">
        <f>'01 03 Pol'!G24</f>
        <v>0</v>
      </c>
      <c r="J65" s="136" t="str">
        <f>IF(I79=0,"",I65/I79*100)</f>
        <v/>
      </c>
    </row>
    <row r="66" spans="1:10" ht="36.75" customHeight="1">
      <c r="A66" s="127"/>
      <c r="B66" s="132" t="s">
        <v>86</v>
      </c>
      <c r="C66" s="205" t="s">
        <v>87</v>
      </c>
      <c r="D66" s="206"/>
      <c r="E66" s="206"/>
      <c r="F66" s="138" t="s">
        <v>25</v>
      </c>
      <c r="G66" s="139"/>
      <c r="H66" s="139"/>
      <c r="I66" s="139">
        <f>'01 01 Pol'!G67+'01 03 Pol'!G44</f>
        <v>0</v>
      </c>
      <c r="J66" s="136" t="str">
        <f>IF(I79=0,"",I66/I79*100)</f>
        <v/>
      </c>
    </row>
    <row r="67" spans="1:10" ht="36.75" customHeight="1">
      <c r="A67" s="127"/>
      <c r="B67" s="132" t="s">
        <v>88</v>
      </c>
      <c r="C67" s="205" t="s">
        <v>89</v>
      </c>
      <c r="D67" s="206"/>
      <c r="E67" s="206"/>
      <c r="F67" s="138" t="s">
        <v>25</v>
      </c>
      <c r="G67" s="139"/>
      <c r="H67" s="139"/>
      <c r="I67" s="139">
        <f>'01 02 Pol'!G145</f>
        <v>0</v>
      </c>
      <c r="J67" s="136" t="str">
        <f>IF(I79=0,"",I67/I79*100)</f>
        <v/>
      </c>
    </row>
    <row r="68" spans="1:10" ht="36.75" customHeight="1">
      <c r="A68" s="127"/>
      <c r="B68" s="132" t="s">
        <v>90</v>
      </c>
      <c r="C68" s="205" t="s">
        <v>91</v>
      </c>
      <c r="D68" s="206"/>
      <c r="E68" s="206"/>
      <c r="F68" s="138" t="s">
        <v>25</v>
      </c>
      <c r="G68" s="139"/>
      <c r="H68" s="139"/>
      <c r="I68" s="139">
        <f>'01 01 Pol'!G72</f>
        <v>0</v>
      </c>
      <c r="J68" s="136" t="str">
        <f>IF(I79=0,"",I68/I79*100)</f>
        <v/>
      </c>
    </row>
    <row r="69" spans="1:10" ht="36.75" customHeight="1">
      <c r="A69" s="127"/>
      <c r="B69" s="132" t="s">
        <v>92</v>
      </c>
      <c r="C69" s="205" t="s">
        <v>93</v>
      </c>
      <c r="D69" s="206"/>
      <c r="E69" s="206"/>
      <c r="F69" s="138" t="s">
        <v>25</v>
      </c>
      <c r="G69" s="139"/>
      <c r="H69" s="139"/>
      <c r="I69" s="139">
        <f>'01 01 Pol'!G74+'01 02 Pol'!G150</f>
        <v>0</v>
      </c>
      <c r="J69" s="136" t="str">
        <f>IF(I79=0,"",I69/I79*100)</f>
        <v/>
      </c>
    </row>
    <row r="70" spans="1:10" ht="36.75" customHeight="1">
      <c r="A70" s="127"/>
      <c r="B70" s="132" t="s">
        <v>94</v>
      </c>
      <c r="C70" s="205" t="s">
        <v>95</v>
      </c>
      <c r="D70" s="206"/>
      <c r="E70" s="206"/>
      <c r="F70" s="138" t="s">
        <v>25</v>
      </c>
      <c r="G70" s="139"/>
      <c r="H70" s="139"/>
      <c r="I70" s="139">
        <f>'01 01 Pol'!G76+'01 02 Pol'!G160</f>
        <v>0</v>
      </c>
      <c r="J70" s="136" t="str">
        <f>IF(I79=0,"",I70/I79*100)</f>
        <v/>
      </c>
    </row>
    <row r="71" spans="1:10" ht="36.75" customHeight="1">
      <c r="A71" s="127"/>
      <c r="B71" s="132" t="s">
        <v>96</v>
      </c>
      <c r="C71" s="205" t="s">
        <v>97</v>
      </c>
      <c r="D71" s="206"/>
      <c r="E71" s="206"/>
      <c r="F71" s="138" t="s">
        <v>25</v>
      </c>
      <c r="G71" s="139"/>
      <c r="H71" s="139"/>
      <c r="I71" s="139">
        <f>'01 02 Pol'!G172</f>
        <v>0</v>
      </c>
      <c r="J71" s="136" t="str">
        <f>IF(I79=0,"",I71/I79*100)</f>
        <v/>
      </c>
    </row>
    <row r="72" spans="1:10" ht="36.75" customHeight="1">
      <c r="A72" s="127"/>
      <c r="B72" s="132" t="s">
        <v>98</v>
      </c>
      <c r="C72" s="205" t="s">
        <v>99</v>
      </c>
      <c r="D72" s="206"/>
      <c r="E72" s="206"/>
      <c r="F72" s="138" t="s">
        <v>25</v>
      </c>
      <c r="G72" s="139"/>
      <c r="H72" s="139"/>
      <c r="I72" s="139">
        <f>'01 02 Pol'!G189</f>
        <v>0</v>
      </c>
      <c r="J72" s="136" t="str">
        <f>IF(I79=0,"",I72/I79*100)</f>
        <v/>
      </c>
    </row>
    <row r="73" spans="1:10" ht="36.75" customHeight="1">
      <c r="A73" s="127"/>
      <c r="B73" s="132" t="s">
        <v>100</v>
      </c>
      <c r="C73" s="205" t="s">
        <v>101</v>
      </c>
      <c r="D73" s="206"/>
      <c r="E73" s="206"/>
      <c r="F73" s="138" t="s">
        <v>25</v>
      </c>
      <c r="G73" s="139"/>
      <c r="H73" s="139"/>
      <c r="I73" s="139">
        <f>'01 02 Pol'!G221</f>
        <v>0</v>
      </c>
      <c r="J73" s="136" t="str">
        <f>IF(I79=0,"",I73/I79*100)</f>
        <v/>
      </c>
    </row>
    <row r="74" spans="1:10" ht="36.75" customHeight="1">
      <c r="A74" s="127"/>
      <c r="B74" s="132" t="s">
        <v>102</v>
      </c>
      <c r="C74" s="205" t="s">
        <v>103</v>
      </c>
      <c r="D74" s="206"/>
      <c r="E74" s="206"/>
      <c r="F74" s="138" t="s">
        <v>25</v>
      </c>
      <c r="G74" s="139"/>
      <c r="H74" s="139"/>
      <c r="I74" s="139">
        <f>'01 02 Pol'!G226</f>
        <v>0</v>
      </c>
      <c r="J74" s="136" t="str">
        <f>IF(I79=0,"",I74/I79*100)</f>
        <v/>
      </c>
    </row>
    <row r="75" spans="1:10" ht="36.75" customHeight="1">
      <c r="A75" s="127"/>
      <c r="B75" s="132" t="s">
        <v>104</v>
      </c>
      <c r="C75" s="205" t="s">
        <v>105</v>
      </c>
      <c r="D75" s="206"/>
      <c r="E75" s="206"/>
      <c r="F75" s="138" t="s">
        <v>26</v>
      </c>
      <c r="G75" s="139"/>
      <c r="H75" s="139"/>
      <c r="I75" s="139">
        <f>'01 02 Pol'!G231+'01 04 Pol'!G8</f>
        <v>0</v>
      </c>
      <c r="J75" s="136" t="str">
        <f>IF(I79=0,"",I75/I79*100)</f>
        <v/>
      </c>
    </row>
    <row r="76" spans="1:10" ht="36.75" customHeight="1">
      <c r="A76" s="127"/>
      <c r="B76" s="132" t="s">
        <v>106</v>
      </c>
      <c r="C76" s="205" t="s">
        <v>107</v>
      </c>
      <c r="D76" s="206"/>
      <c r="E76" s="206"/>
      <c r="F76" s="138" t="s">
        <v>108</v>
      </c>
      <c r="G76" s="139"/>
      <c r="H76" s="139"/>
      <c r="I76" s="139">
        <f>'01 01 Pol'!G79</f>
        <v>0</v>
      </c>
      <c r="J76" s="136" t="str">
        <f>IF(I79=0,"",I76/I79*100)</f>
        <v/>
      </c>
    </row>
    <row r="77" spans="1:10" ht="36.75" customHeight="1">
      <c r="A77" s="127"/>
      <c r="B77" s="132" t="s">
        <v>109</v>
      </c>
      <c r="C77" s="205" t="s">
        <v>27</v>
      </c>
      <c r="D77" s="206"/>
      <c r="E77" s="206"/>
      <c r="F77" s="138" t="s">
        <v>109</v>
      </c>
      <c r="G77" s="139"/>
      <c r="H77" s="139"/>
      <c r="I77" s="139">
        <f>'01 01 Pol'!G93+'01 02 Pol'!G233</f>
        <v>0</v>
      </c>
      <c r="J77" s="136" t="str">
        <f>IF(I79=0,"",I77/I79*100)</f>
        <v/>
      </c>
    </row>
    <row r="78" spans="1:10" ht="36.75" customHeight="1">
      <c r="A78" s="127"/>
      <c r="B78" s="132" t="s">
        <v>110</v>
      </c>
      <c r="C78" s="205" t="s">
        <v>28</v>
      </c>
      <c r="D78" s="206"/>
      <c r="E78" s="206"/>
      <c r="F78" s="138" t="s">
        <v>110</v>
      </c>
      <c r="G78" s="139"/>
      <c r="H78" s="139"/>
      <c r="I78" s="139">
        <f>'01 01 Pol'!G96+'01 02 Pol'!G236</f>
        <v>0</v>
      </c>
      <c r="J78" s="136" t="str">
        <f>IF(I79=0,"",I78/I79*100)</f>
        <v/>
      </c>
    </row>
    <row r="79" spans="1:10" ht="25.5" customHeight="1">
      <c r="A79" s="128"/>
      <c r="B79" s="133" t="s">
        <v>1</v>
      </c>
      <c r="C79" s="134"/>
      <c r="D79" s="135"/>
      <c r="E79" s="135"/>
      <c r="F79" s="140"/>
      <c r="G79" s="141"/>
      <c r="H79" s="141"/>
      <c r="I79" s="141">
        <f>SUM(I53:I78)</f>
        <v>0</v>
      </c>
      <c r="J79" s="137">
        <f>SUM(J53:J78)</f>
        <v>0</v>
      </c>
    </row>
    <row r="80" spans="1:10">
      <c r="F80" s="86"/>
      <c r="G80" s="86"/>
      <c r="H80" s="86"/>
      <c r="I80" s="86"/>
      <c r="J80" s="87"/>
    </row>
    <row r="81" spans="6:10">
      <c r="F81" s="86"/>
      <c r="G81" s="86"/>
      <c r="H81" s="86"/>
      <c r="I81" s="86"/>
      <c r="J81" s="87"/>
    </row>
    <row r="82" spans="6:10">
      <c r="F82" s="86"/>
      <c r="G82" s="86"/>
      <c r="H82" s="86"/>
      <c r="I82" s="86"/>
      <c r="J82" s="87"/>
    </row>
  </sheetData>
  <sheetProtection algorithmName="SHA-512" hashValue="K+q/nTsjkwYmIDNgOKOSgF2W4ztOP85hCTEE5gWTDNAQGiLviDiVsbc+ZC1JXD5gyfIZmwFN34NjyxHpby2/dw==" saltValue="/HgKljSRJm52xP42///CRw==" spinCount="100000"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5">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C42:E42"/>
    <mergeCell ref="C43:E43"/>
    <mergeCell ref="C44:E44"/>
    <mergeCell ref="C45:E45"/>
    <mergeCell ref="B46:E46"/>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5:E75"/>
    <mergeCell ref="C76:E76"/>
    <mergeCell ref="C77:E77"/>
    <mergeCell ref="C78:E78"/>
    <mergeCell ref="C70:E70"/>
    <mergeCell ref="C71:E71"/>
    <mergeCell ref="C72:E72"/>
    <mergeCell ref="C73:E73"/>
    <mergeCell ref="C74:E74"/>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3.xml><?xml version="1.0" encoding="utf-8"?>
<worksheet xmlns="http://schemas.openxmlformats.org/spreadsheetml/2006/main" xmlns:r="http://schemas.openxmlformats.org/officeDocument/2006/relationships">
  <sheetPr codeName="List4">
    <tabColor rgb="FFFF9966"/>
  </sheetPr>
  <dimension ref="A1:G5"/>
  <sheetViews>
    <sheetView workbookViewId="0">
      <pane ySplit="7" topLeftCell="A8" activePane="bottomLeft" state="frozen"/>
      <selection pane="bottomLeft" activeCell="I8" sqref="I8"/>
    </sheetView>
  </sheetViews>
  <sheetFormatPr defaultRowHeight="12.75"/>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c r="A1" s="255" t="s">
        <v>6</v>
      </c>
      <c r="B1" s="255"/>
      <c r="C1" s="256"/>
      <c r="D1" s="255"/>
      <c r="E1" s="255"/>
      <c r="F1" s="255"/>
      <c r="G1" s="255"/>
    </row>
    <row r="2" spans="1:7" ht="24.95" customHeight="1">
      <c r="A2" s="50" t="s">
        <v>7</v>
      </c>
      <c r="B2" s="49"/>
      <c r="C2" s="257"/>
      <c r="D2" s="257"/>
      <c r="E2" s="257"/>
      <c r="F2" s="257"/>
      <c r="G2" s="258"/>
    </row>
    <row r="3" spans="1:7" ht="24.95" customHeight="1">
      <c r="A3" s="50" t="s">
        <v>8</v>
      </c>
      <c r="B3" s="49"/>
      <c r="C3" s="257"/>
      <c r="D3" s="257"/>
      <c r="E3" s="257"/>
      <c r="F3" s="257"/>
      <c r="G3" s="258"/>
    </row>
    <row r="4" spans="1:7" ht="24.95" customHeight="1">
      <c r="A4" s="50" t="s">
        <v>9</v>
      </c>
      <c r="B4" s="49"/>
      <c r="C4" s="257"/>
      <c r="D4" s="257"/>
      <c r="E4" s="257"/>
      <c r="F4" s="257"/>
      <c r="G4" s="258"/>
    </row>
    <row r="5" spans="1:7">
      <c r="B5" s="4"/>
      <c r="C5" s="5"/>
      <c r="D5" s="6"/>
    </row>
  </sheetData>
  <sheetProtection algorithmName="SHA-512" hashValue="nyggzbex8hUqvjDL3JVf4RwKzomMwbk6sYFKGm5cUd9FxiMy80sc0z1bfU4TtGJw0jdapHeR04ERYb9XMb6feA==" saltValue="LqO2IFlxcGUKHCvqq5OcSA==" spinCount="100000"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activeCell="F18" sqref="F18"/>
    </sheetView>
  </sheetViews>
  <sheetFormatPr defaultRowHeight="12.75" outlineLevelRow="1"/>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 min="53" max="53" width="98.7109375" customWidth="1"/>
  </cols>
  <sheetData>
    <row r="1" spans="1:60" ht="15.75" customHeight="1">
      <c r="A1" s="265" t="s">
        <v>111</v>
      </c>
      <c r="B1" s="265"/>
      <c r="C1" s="265"/>
      <c r="D1" s="265"/>
      <c r="E1" s="265"/>
      <c r="F1" s="265"/>
      <c r="G1" s="265"/>
      <c r="AG1" t="s">
        <v>112</v>
      </c>
    </row>
    <row r="2" spans="1:60" ht="24.95" customHeight="1">
      <c r="A2" s="143" t="s">
        <v>7</v>
      </c>
      <c r="B2" s="49" t="s">
        <v>43</v>
      </c>
      <c r="C2" s="266" t="s">
        <v>44</v>
      </c>
      <c r="D2" s="267"/>
      <c r="E2" s="267"/>
      <c r="F2" s="267"/>
      <c r="G2" s="268"/>
      <c r="AG2" t="s">
        <v>113</v>
      </c>
    </row>
    <row r="3" spans="1:60" ht="24.95" customHeight="1">
      <c r="A3" s="143" t="s">
        <v>8</v>
      </c>
      <c r="B3" s="49" t="s">
        <v>47</v>
      </c>
      <c r="C3" s="266" t="s">
        <v>48</v>
      </c>
      <c r="D3" s="267"/>
      <c r="E3" s="267"/>
      <c r="F3" s="267"/>
      <c r="G3" s="268"/>
      <c r="AC3" s="125" t="s">
        <v>113</v>
      </c>
      <c r="AG3" t="s">
        <v>114</v>
      </c>
    </row>
    <row r="4" spans="1:60" ht="24.95" customHeight="1">
      <c r="A4" s="144" t="s">
        <v>9</v>
      </c>
      <c r="B4" s="145" t="s">
        <v>47</v>
      </c>
      <c r="C4" s="269" t="s">
        <v>49</v>
      </c>
      <c r="D4" s="270"/>
      <c r="E4" s="270"/>
      <c r="F4" s="270"/>
      <c r="G4" s="271"/>
      <c r="AG4" t="s">
        <v>115</v>
      </c>
    </row>
    <row r="5" spans="1:60">
      <c r="D5" s="10"/>
    </row>
    <row r="6" spans="1:60" ht="38.25">
      <c r="A6" s="147" t="s">
        <v>116</v>
      </c>
      <c r="B6" s="149" t="s">
        <v>117</v>
      </c>
      <c r="C6" s="149" t="s">
        <v>118</v>
      </c>
      <c r="D6" s="148" t="s">
        <v>119</v>
      </c>
      <c r="E6" s="147" t="s">
        <v>120</v>
      </c>
      <c r="F6" s="146" t="s">
        <v>121</v>
      </c>
      <c r="G6" s="147" t="s">
        <v>29</v>
      </c>
      <c r="H6" s="150" t="s">
        <v>30</v>
      </c>
      <c r="I6" s="150" t="s">
        <v>122</v>
      </c>
      <c r="J6" s="150" t="s">
        <v>31</v>
      </c>
      <c r="K6" s="150" t="s">
        <v>123</v>
      </c>
      <c r="L6" s="150" t="s">
        <v>124</v>
      </c>
      <c r="M6" s="150" t="s">
        <v>125</v>
      </c>
      <c r="N6" s="150" t="s">
        <v>126</v>
      </c>
      <c r="O6" s="150" t="s">
        <v>127</v>
      </c>
      <c r="P6" s="150" t="s">
        <v>128</v>
      </c>
      <c r="Q6" s="150" t="s">
        <v>129</v>
      </c>
      <c r="R6" s="150" t="s">
        <v>130</v>
      </c>
      <c r="S6" s="150" t="s">
        <v>131</v>
      </c>
      <c r="T6" s="150" t="s">
        <v>132</v>
      </c>
      <c r="U6" s="150" t="s">
        <v>133</v>
      </c>
      <c r="V6" s="150" t="s">
        <v>134</v>
      </c>
      <c r="W6" s="150" t="s">
        <v>135</v>
      </c>
      <c r="X6" s="150" t="s">
        <v>136</v>
      </c>
    </row>
    <row r="7" spans="1:60" hidden="1">
      <c r="A7" s="3"/>
      <c r="B7" s="4"/>
      <c r="C7" s="4"/>
      <c r="D7" s="6"/>
      <c r="E7" s="152"/>
      <c r="F7" s="153"/>
      <c r="G7" s="153"/>
      <c r="H7" s="153"/>
      <c r="I7" s="153"/>
      <c r="J7" s="153"/>
      <c r="K7" s="153"/>
      <c r="L7" s="153"/>
      <c r="M7" s="153"/>
      <c r="N7" s="153"/>
      <c r="O7" s="153"/>
      <c r="P7" s="153"/>
      <c r="Q7" s="153"/>
      <c r="R7" s="153"/>
      <c r="S7" s="153"/>
      <c r="T7" s="153"/>
      <c r="U7" s="153"/>
      <c r="V7" s="153"/>
      <c r="W7" s="153"/>
      <c r="X7" s="153"/>
    </row>
    <row r="8" spans="1:60">
      <c r="A8" s="169" t="s">
        <v>137</v>
      </c>
      <c r="B8" s="170" t="s">
        <v>64</v>
      </c>
      <c r="C8" s="191" t="s">
        <v>65</v>
      </c>
      <c r="D8" s="171"/>
      <c r="E8" s="172"/>
      <c r="F8" s="173"/>
      <c r="G8" s="173">
        <f>SUMIF(AG9:AG10,"&lt;&gt;NOR",G9:G10)</f>
        <v>0</v>
      </c>
      <c r="H8" s="173"/>
      <c r="I8" s="173">
        <f>SUM(I9:I10)</f>
        <v>0</v>
      </c>
      <c r="J8" s="173"/>
      <c r="K8" s="173">
        <f>SUM(K9:K10)</f>
        <v>0</v>
      </c>
      <c r="L8" s="173"/>
      <c r="M8" s="173">
        <f>SUM(M9:M10)</f>
        <v>0</v>
      </c>
      <c r="N8" s="173"/>
      <c r="O8" s="173">
        <f>SUM(O9:O10)</f>
        <v>0</v>
      </c>
      <c r="P8" s="173"/>
      <c r="Q8" s="173">
        <f>SUM(Q9:Q10)</f>
        <v>0</v>
      </c>
      <c r="R8" s="173"/>
      <c r="S8" s="173"/>
      <c r="T8" s="174"/>
      <c r="U8" s="168"/>
      <c r="V8" s="168">
        <f>SUM(V9:V10)</f>
        <v>7.33</v>
      </c>
      <c r="W8" s="168"/>
      <c r="X8" s="168"/>
      <c r="AG8" t="s">
        <v>138</v>
      </c>
    </row>
    <row r="9" spans="1:60" outlineLevel="1">
      <c r="A9" s="175">
        <v>1</v>
      </c>
      <c r="B9" s="176" t="s">
        <v>139</v>
      </c>
      <c r="C9" s="192" t="s">
        <v>140</v>
      </c>
      <c r="D9" s="177" t="s">
        <v>141</v>
      </c>
      <c r="E9" s="178">
        <v>66.600999999999999</v>
      </c>
      <c r="F9" s="179"/>
      <c r="G9" s="180">
        <f>ROUND(E9*F9,2)</f>
        <v>0</v>
      </c>
      <c r="H9" s="179"/>
      <c r="I9" s="180">
        <f>ROUND(E9*H9,2)</f>
        <v>0</v>
      </c>
      <c r="J9" s="179"/>
      <c r="K9" s="180">
        <f>ROUND(E9*J9,2)</f>
        <v>0</v>
      </c>
      <c r="L9" s="180">
        <v>21</v>
      </c>
      <c r="M9" s="180">
        <f>G9*(1+L9/100)</f>
        <v>0</v>
      </c>
      <c r="N9" s="180">
        <v>2.0000000000000002E-5</v>
      </c>
      <c r="O9" s="180">
        <f>ROUND(E9*N9,2)</f>
        <v>0</v>
      </c>
      <c r="P9" s="180">
        <v>0</v>
      </c>
      <c r="Q9" s="180">
        <f>ROUND(E9*P9,2)</f>
        <v>0</v>
      </c>
      <c r="R9" s="180" t="s">
        <v>142</v>
      </c>
      <c r="S9" s="180" t="s">
        <v>143</v>
      </c>
      <c r="T9" s="181" t="s">
        <v>143</v>
      </c>
      <c r="U9" s="160">
        <v>0.11</v>
      </c>
      <c r="V9" s="160">
        <f>ROUND(E9*U9,2)</f>
        <v>7.33</v>
      </c>
      <c r="W9" s="160"/>
      <c r="X9" s="160" t="s">
        <v>144</v>
      </c>
      <c r="Y9" s="151"/>
      <c r="Z9" s="151"/>
      <c r="AA9" s="151"/>
      <c r="AB9" s="151"/>
      <c r="AC9" s="151"/>
      <c r="AD9" s="151"/>
      <c r="AE9" s="151"/>
      <c r="AF9" s="151"/>
      <c r="AG9" s="151" t="s">
        <v>145</v>
      </c>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row>
    <row r="10" spans="1:60" outlineLevel="1">
      <c r="A10" s="158"/>
      <c r="B10" s="159"/>
      <c r="C10" s="193" t="s">
        <v>146</v>
      </c>
      <c r="D10" s="161"/>
      <c r="E10" s="162">
        <v>66.600999999999999</v>
      </c>
      <c r="F10" s="160"/>
      <c r="G10" s="160"/>
      <c r="H10" s="160"/>
      <c r="I10" s="160"/>
      <c r="J10" s="160"/>
      <c r="K10" s="160"/>
      <c r="L10" s="160"/>
      <c r="M10" s="160"/>
      <c r="N10" s="160"/>
      <c r="O10" s="160"/>
      <c r="P10" s="160"/>
      <c r="Q10" s="160"/>
      <c r="R10" s="160"/>
      <c r="S10" s="160"/>
      <c r="T10" s="160"/>
      <c r="U10" s="160"/>
      <c r="V10" s="160"/>
      <c r="W10" s="160"/>
      <c r="X10" s="160"/>
      <c r="Y10" s="151"/>
      <c r="Z10" s="151"/>
      <c r="AA10" s="151"/>
      <c r="AB10" s="151"/>
      <c r="AC10" s="151"/>
      <c r="AD10" s="151"/>
      <c r="AE10" s="151"/>
      <c r="AF10" s="151"/>
      <c r="AG10" s="151" t="s">
        <v>147</v>
      </c>
      <c r="AH10" s="151">
        <v>0</v>
      </c>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row>
    <row r="11" spans="1:60">
      <c r="A11" s="169" t="s">
        <v>137</v>
      </c>
      <c r="B11" s="170" t="s">
        <v>72</v>
      </c>
      <c r="C11" s="191" t="s">
        <v>73</v>
      </c>
      <c r="D11" s="171"/>
      <c r="E11" s="172"/>
      <c r="F11" s="173"/>
      <c r="G11" s="173">
        <f>SUMIF(AG12:AG58,"&lt;&gt;NOR",G12:G58)</f>
        <v>0</v>
      </c>
      <c r="H11" s="173"/>
      <c r="I11" s="173">
        <f>SUM(I12:I58)</f>
        <v>0</v>
      </c>
      <c r="J11" s="173"/>
      <c r="K11" s="173">
        <f>SUM(K12:K58)</f>
        <v>0</v>
      </c>
      <c r="L11" s="173"/>
      <c r="M11" s="173">
        <f>SUM(M12:M58)</f>
        <v>0</v>
      </c>
      <c r="N11" s="173"/>
      <c r="O11" s="173">
        <f>SUM(O12:O58)</f>
        <v>0.01</v>
      </c>
      <c r="P11" s="173"/>
      <c r="Q11" s="173">
        <f>SUM(Q12:Q58)</f>
        <v>9.34</v>
      </c>
      <c r="R11" s="173"/>
      <c r="S11" s="173"/>
      <c r="T11" s="174"/>
      <c r="U11" s="168"/>
      <c r="V11" s="168">
        <f>SUM(V12:V58)</f>
        <v>66.64</v>
      </c>
      <c r="W11" s="168"/>
      <c r="X11" s="168"/>
      <c r="AG11" t="s">
        <v>138</v>
      </c>
    </row>
    <row r="12" spans="1:60" ht="22.5" outlineLevel="1">
      <c r="A12" s="175">
        <v>2</v>
      </c>
      <c r="B12" s="176" t="s">
        <v>148</v>
      </c>
      <c r="C12" s="192" t="s">
        <v>149</v>
      </c>
      <c r="D12" s="177" t="s">
        <v>150</v>
      </c>
      <c r="E12" s="178">
        <v>1.4762999999999999</v>
      </c>
      <c r="F12" s="179"/>
      <c r="G12" s="180">
        <f>ROUND(E12*F12,2)</f>
        <v>0</v>
      </c>
      <c r="H12" s="179"/>
      <c r="I12" s="180">
        <f>ROUND(E12*H12,2)</f>
        <v>0</v>
      </c>
      <c r="J12" s="179"/>
      <c r="K12" s="180">
        <f>ROUND(E12*J12,2)</f>
        <v>0</v>
      </c>
      <c r="L12" s="180">
        <v>21</v>
      </c>
      <c r="M12" s="180">
        <f>G12*(1+L12/100)</f>
        <v>0</v>
      </c>
      <c r="N12" s="180">
        <v>1.1000000000000001E-3</v>
      </c>
      <c r="O12" s="180">
        <f>ROUND(E12*N12,2)</f>
        <v>0</v>
      </c>
      <c r="P12" s="180">
        <v>1.175</v>
      </c>
      <c r="Q12" s="180">
        <f>ROUND(E12*P12,2)</f>
        <v>1.73</v>
      </c>
      <c r="R12" s="180" t="s">
        <v>151</v>
      </c>
      <c r="S12" s="180" t="s">
        <v>143</v>
      </c>
      <c r="T12" s="181" t="s">
        <v>143</v>
      </c>
      <c r="U12" s="160">
        <v>1.28</v>
      </c>
      <c r="V12" s="160">
        <f>ROUND(E12*U12,2)</f>
        <v>1.89</v>
      </c>
      <c r="W12" s="160"/>
      <c r="X12" s="160" t="s">
        <v>144</v>
      </c>
      <c r="Y12" s="151"/>
      <c r="Z12" s="151"/>
      <c r="AA12" s="151"/>
      <c r="AB12" s="151"/>
      <c r="AC12" s="151"/>
      <c r="AD12" s="151"/>
      <c r="AE12" s="151"/>
      <c r="AF12" s="151"/>
      <c r="AG12" s="151" t="s">
        <v>145</v>
      </c>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row>
    <row r="13" spans="1:60" ht="22.5" outlineLevel="1">
      <c r="A13" s="158"/>
      <c r="B13" s="159"/>
      <c r="C13" s="263" t="s">
        <v>152</v>
      </c>
      <c r="D13" s="264"/>
      <c r="E13" s="264"/>
      <c r="F13" s="264"/>
      <c r="G13" s="264"/>
      <c r="H13" s="160"/>
      <c r="I13" s="160"/>
      <c r="J13" s="160"/>
      <c r="K13" s="160"/>
      <c r="L13" s="160"/>
      <c r="M13" s="160"/>
      <c r="N13" s="160"/>
      <c r="O13" s="160"/>
      <c r="P13" s="160"/>
      <c r="Q13" s="160"/>
      <c r="R13" s="160"/>
      <c r="S13" s="160"/>
      <c r="T13" s="160"/>
      <c r="U13" s="160"/>
      <c r="V13" s="160"/>
      <c r="W13" s="160"/>
      <c r="X13" s="160"/>
      <c r="Y13" s="151"/>
      <c r="Z13" s="151"/>
      <c r="AA13" s="151"/>
      <c r="AB13" s="151"/>
      <c r="AC13" s="151"/>
      <c r="AD13" s="151"/>
      <c r="AE13" s="151"/>
      <c r="AF13" s="151"/>
      <c r="AG13" s="151" t="s">
        <v>153</v>
      </c>
      <c r="AH13" s="151"/>
      <c r="AI13" s="151"/>
      <c r="AJ13" s="151"/>
      <c r="AK13" s="151"/>
      <c r="AL13" s="151"/>
      <c r="AM13" s="151"/>
      <c r="AN13" s="151"/>
      <c r="AO13" s="151"/>
      <c r="AP13" s="151"/>
      <c r="AQ13" s="151"/>
      <c r="AR13" s="151"/>
      <c r="AS13" s="151"/>
      <c r="AT13" s="151"/>
      <c r="AU13" s="151"/>
      <c r="AV13" s="151"/>
      <c r="AW13" s="151"/>
      <c r="AX13" s="151"/>
      <c r="AY13" s="151"/>
      <c r="AZ13" s="151"/>
      <c r="BA13" s="182" t="str">
        <f>C13</f>
        <v>nebo vybourání otvorů průřezové plochy přes 4 m2 ve zdivu nadzákladovém, včetně pomocného lešení o výšce podlahy do 1900 mm a pro zatížení do 1,5 kPa  (150 kg/m2)</v>
      </c>
      <c r="BB13" s="151"/>
      <c r="BC13" s="151"/>
      <c r="BD13" s="151"/>
      <c r="BE13" s="151"/>
      <c r="BF13" s="151"/>
      <c r="BG13" s="151"/>
      <c r="BH13" s="151"/>
    </row>
    <row r="14" spans="1:60" outlineLevel="1">
      <c r="A14" s="158"/>
      <c r="B14" s="159"/>
      <c r="C14" s="193" t="s">
        <v>154</v>
      </c>
      <c r="D14" s="161"/>
      <c r="E14" s="162">
        <v>1.4762999999999999</v>
      </c>
      <c r="F14" s="160"/>
      <c r="G14" s="160"/>
      <c r="H14" s="160"/>
      <c r="I14" s="160"/>
      <c r="J14" s="160"/>
      <c r="K14" s="160"/>
      <c r="L14" s="160"/>
      <c r="M14" s="160"/>
      <c r="N14" s="160"/>
      <c r="O14" s="160"/>
      <c r="P14" s="160"/>
      <c r="Q14" s="160"/>
      <c r="R14" s="160"/>
      <c r="S14" s="160"/>
      <c r="T14" s="160"/>
      <c r="U14" s="160"/>
      <c r="V14" s="160"/>
      <c r="W14" s="160"/>
      <c r="X14" s="160"/>
      <c r="Y14" s="151"/>
      <c r="Z14" s="151"/>
      <c r="AA14" s="151"/>
      <c r="AB14" s="151"/>
      <c r="AC14" s="151"/>
      <c r="AD14" s="151"/>
      <c r="AE14" s="151"/>
      <c r="AF14" s="151"/>
      <c r="AG14" s="151" t="s">
        <v>147</v>
      </c>
      <c r="AH14" s="151">
        <v>0</v>
      </c>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row>
    <row r="15" spans="1:60" outlineLevel="1">
      <c r="A15" s="158"/>
      <c r="B15" s="159"/>
      <c r="C15" s="194" t="s">
        <v>155</v>
      </c>
      <c r="D15" s="163"/>
      <c r="E15" s="164"/>
      <c r="F15" s="160"/>
      <c r="G15" s="160"/>
      <c r="H15" s="160"/>
      <c r="I15" s="160"/>
      <c r="J15" s="160"/>
      <c r="K15" s="160"/>
      <c r="L15" s="160"/>
      <c r="M15" s="160"/>
      <c r="N15" s="160"/>
      <c r="O15" s="160"/>
      <c r="P15" s="160"/>
      <c r="Q15" s="160"/>
      <c r="R15" s="160"/>
      <c r="S15" s="160"/>
      <c r="T15" s="160"/>
      <c r="U15" s="160"/>
      <c r="V15" s="160"/>
      <c r="W15" s="160"/>
      <c r="X15" s="160"/>
      <c r="Y15" s="151"/>
      <c r="Z15" s="151"/>
      <c r="AA15" s="151"/>
      <c r="AB15" s="151"/>
      <c r="AC15" s="151"/>
      <c r="AD15" s="151"/>
      <c r="AE15" s="151"/>
      <c r="AF15" s="151"/>
      <c r="AG15" s="151" t="s">
        <v>147</v>
      </c>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row>
    <row r="16" spans="1:60" outlineLevel="1">
      <c r="A16" s="158"/>
      <c r="B16" s="159"/>
      <c r="C16" s="195" t="s">
        <v>156</v>
      </c>
      <c r="D16" s="163"/>
      <c r="E16" s="164">
        <v>7.0315000000000003</v>
      </c>
      <c r="F16" s="160"/>
      <c r="G16" s="160"/>
      <c r="H16" s="160"/>
      <c r="I16" s="160"/>
      <c r="J16" s="160"/>
      <c r="K16" s="160"/>
      <c r="L16" s="160"/>
      <c r="M16" s="160"/>
      <c r="N16" s="160"/>
      <c r="O16" s="160"/>
      <c r="P16" s="160"/>
      <c r="Q16" s="160"/>
      <c r="R16" s="160"/>
      <c r="S16" s="160"/>
      <c r="T16" s="160"/>
      <c r="U16" s="160"/>
      <c r="V16" s="160"/>
      <c r="W16" s="160"/>
      <c r="X16" s="160"/>
      <c r="Y16" s="151"/>
      <c r="Z16" s="151"/>
      <c r="AA16" s="151"/>
      <c r="AB16" s="151"/>
      <c r="AC16" s="151"/>
      <c r="AD16" s="151"/>
      <c r="AE16" s="151"/>
      <c r="AF16" s="151"/>
      <c r="AG16" s="151" t="s">
        <v>147</v>
      </c>
      <c r="AH16" s="151">
        <v>2</v>
      </c>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row>
    <row r="17" spans="1:60" outlineLevel="1">
      <c r="A17" s="158"/>
      <c r="B17" s="159"/>
      <c r="C17" s="194" t="s">
        <v>157</v>
      </c>
      <c r="D17" s="163"/>
      <c r="E17" s="164"/>
      <c r="F17" s="160"/>
      <c r="G17" s="160"/>
      <c r="H17" s="160"/>
      <c r="I17" s="160"/>
      <c r="J17" s="160"/>
      <c r="K17" s="160"/>
      <c r="L17" s="160"/>
      <c r="M17" s="160"/>
      <c r="N17" s="160"/>
      <c r="O17" s="160"/>
      <c r="P17" s="160"/>
      <c r="Q17" s="160"/>
      <c r="R17" s="160"/>
      <c r="S17" s="160"/>
      <c r="T17" s="160"/>
      <c r="U17" s="160"/>
      <c r="V17" s="160"/>
      <c r="W17" s="160"/>
      <c r="X17" s="160"/>
      <c r="Y17" s="151"/>
      <c r="Z17" s="151"/>
      <c r="AA17" s="151"/>
      <c r="AB17" s="151"/>
      <c r="AC17" s="151"/>
      <c r="AD17" s="151"/>
      <c r="AE17" s="151"/>
      <c r="AF17" s="151"/>
      <c r="AG17" s="151" t="s">
        <v>147</v>
      </c>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row>
    <row r="18" spans="1:60" ht="22.5" outlineLevel="1">
      <c r="A18" s="175">
        <v>3</v>
      </c>
      <c r="B18" s="176" t="s">
        <v>158</v>
      </c>
      <c r="C18" s="192" t="s">
        <v>159</v>
      </c>
      <c r="D18" s="177" t="s">
        <v>150</v>
      </c>
      <c r="E18" s="178">
        <v>1.2041999999999999</v>
      </c>
      <c r="F18" s="179"/>
      <c r="G18" s="180">
        <f>ROUND(E18*F18,2)</f>
        <v>0</v>
      </c>
      <c r="H18" s="179"/>
      <c r="I18" s="180">
        <f>ROUND(E18*H18,2)</f>
        <v>0</v>
      </c>
      <c r="J18" s="179"/>
      <c r="K18" s="180">
        <f>ROUND(E18*J18,2)</f>
        <v>0</v>
      </c>
      <c r="L18" s="180">
        <v>21</v>
      </c>
      <c r="M18" s="180">
        <f>G18*(1+L18/100)</f>
        <v>0</v>
      </c>
      <c r="N18" s="180">
        <v>0</v>
      </c>
      <c r="O18" s="180">
        <f>ROUND(E18*N18,2)</f>
        <v>0</v>
      </c>
      <c r="P18" s="180">
        <v>2.2000000000000002</v>
      </c>
      <c r="Q18" s="180">
        <f>ROUND(E18*P18,2)</f>
        <v>2.65</v>
      </c>
      <c r="R18" s="180" t="s">
        <v>151</v>
      </c>
      <c r="S18" s="180" t="s">
        <v>143</v>
      </c>
      <c r="T18" s="181" t="s">
        <v>143</v>
      </c>
      <c r="U18" s="160">
        <v>13.24</v>
      </c>
      <c r="V18" s="160">
        <f>ROUND(E18*U18,2)</f>
        <v>15.94</v>
      </c>
      <c r="W18" s="160"/>
      <c r="X18" s="160" t="s">
        <v>144</v>
      </c>
      <c r="Y18" s="151"/>
      <c r="Z18" s="151"/>
      <c r="AA18" s="151"/>
      <c r="AB18" s="151"/>
      <c r="AC18" s="151"/>
      <c r="AD18" s="151"/>
      <c r="AE18" s="151"/>
      <c r="AF18" s="151"/>
      <c r="AG18" s="151" t="s">
        <v>145</v>
      </c>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row>
    <row r="19" spans="1:60" outlineLevel="1">
      <c r="A19" s="158"/>
      <c r="B19" s="159"/>
      <c r="C19" s="193" t="s">
        <v>160</v>
      </c>
      <c r="D19" s="161"/>
      <c r="E19" s="162">
        <v>1.1861999999999999</v>
      </c>
      <c r="F19" s="160"/>
      <c r="G19" s="160"/>
      <c r="H19" s="160"/>
      <c r="I19" s="160"/>
      <c r="J19" s="160"/>
      <c r="K19" s="160"/>
      <c r="L19" s="160"/>
      <c r="M19" s="160"/>
      <c r="N19" s="160"/>
      <c r="O19" s="160"/>
      <c r="P19" s="160"/>
      <c r="Q19" s="160"/>
      <c r="R19" s="160"/>
      <c r="S19" s="160"/>
      <c r="T19" s="160"/>
      <c r="U19" s="160"/>
      <c r="V19" s="160"/>
      <c r="W19" s="160"/>
      <c r="X19" s="160"/>
      <c r="Y19" s="151"/>
      <c r="Z19" s="151"/>
      <c r="AA19" s="151"/>
      <c r="AB19" s="151"/>
      <c r="AC19" s="151"/>
      <c r="AD19" s="151"/>
      <c r="AE19" s="151"/>
      <c r="AF19" s="151"/>
      <c r="AG19" s="151" t="s">
        <v>147</v>
      </c>
      <c r="AH19" s="151">
        <v>0</v>
      </c>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row>
    <row r="20" spans="1:60" outlineLevel="1">
      <c r="A20" s="158"/>
      <c r="B20" s="159"/>
      <c r="C20" s="193" t="s">
        <v>161</v>
      </c>
      <c r="D20" s="161"/>
      <c r="E20" s="162">
        <v>1.7999999999999999E-2</v>
      </c>
      <c r="F20" s="160"/>
      <c r="G20" s="160"/>
      <c r="H20" s="160"/>
      <c r="I20" s="160"/>
      <c r="J20" s="160"/>
      <c r="K20" s="160"/>
      <c r="L20" s="160"/>
      <c r="M20" s="160"/>
      <c r="N20" s="160"/>
      <c r="O20" s="160"/>
      <c r="P20" s="160"/>
      <c r="Q20" s="160"/>
      <c r="R20" s="160"/>
      <c r="S20" s="160"/>
      <c r="T20" s="160"/>
      <c r="U20" s="160"/>
      <c r="V20" s="160"/>
      <c r="W20" s="160"/>
      <c r="X20" s="160"/>
      <c r="Y20" s="151"/>
      <c r="Z20" s="151"/>
      <c r="AA20" s="151"/>
      <c r="AB20" s="151"/>
      <c r="AC20" s="151"/>
      <c r="AD20" s="151"/>
      <c r="AE20" s="151"/>
      <c r="AF20" s="151"/>
      <c r="AG20" s="151" t="s">
        <v>147</v>
      </c>
      <c r="AH20" s="151">
        <v>0</v>
      </c>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row>
    <row r="21" spans="1:60" outlineLevel="1">
      <c r="A21" s="158"/>
      <c r="B21" s="159"/>
      <c r="C21" s="193" t="s">
        <v>162</v>
      </c>
      <c r="D21" s="161"/>
      <c r="E21" s="162"/>
      <c r="F21" s="160"/>
      <c r="G21" s="160"/>
      <c r="H21" s="160"/>
      <c r="I21" s="160"/>
      <c r="J21" s="160"/>
      <c r="K21" s="160"/>
      <c r="L21" s="160"/>
      <c r="M21" s="160"/>
      <c r="N21" s="160"/>
      <c r="O21" s="160"/>
      <c r="P21" s="160"/>
      <c r="Q21" s="160"/>
      <c r="R21" s="160"/>
      <c r="S21" s="160"/>
      <c r="T21" s="160"/>
      <c r="U21" s="160"/>
      <c r="V21" s="160"/>
      <c r="W21" s="160"/>
      <c r="X21" s="160"/>
      <c r="Y21" s="151"/>
      <c r="Z21" s="151"/>
      <c r="AA21" s="151"/>
      <c r="AB21" s="151"/>
      <c r="AC21" s="151"/>
      <c r="AD21" s="151"/>
      <c r="AE21" s="151"/>
      <c r="AF21" s="151"/>
      <c r="AG21" s="151" t="s">
        <v>147</v>
      </c>
      <c r="AH21" s="151">
        <v>0</v>
      </c>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row>
    <row r="22" spans="1:60" outlineLevel="1">
      <c r="A22" s="158"/>
      <c r="B22" s="159"/>
      <c r="C22" s="194" t="s">
        <v>155</v>
      </c>
      <c r="D22" s="163"/>
      <c r="E22" s="164"/>
      <c r="F22" s="160"/>
      <c r="G22" s="160"/>
      <c r="H22" s="160"/>
      <c r="I22" s="160"/>
      <c r="J22" s="160"/>
      <c r="K22" s="160"/>
      <c r="L22" s="160"/>
      <c r="M22" s="160"/>
      <c r="N22" s="160"/>
      <c r="O22" s="160"/>
      <c r="P22" s="160"/>
      <c r="Q22" s="160"/>
      <c r="R22" s="160"/>
      <c r="S22" s="160"/>
      <c r="T22" s="160"/>
      <c r="U22" s="160"/>
      <c r="V22" s="160"/>
      <c r="W22" s="160"/>
      <c r="X22" s="160"/>
      <c r="Y22" s="151"/>
      <c r="Z22" s="151"/>
      <c r="AA22" s="151"/>
      <c r="AB22" s="151"/>
      <c r="AC22" s="151"/>
      <c r="AD22" s="151"/>
      <c r="AE22" s="151"/>
      <c r="AF22" s="151"/>
      <c r="AG22" s="151" t="s">
        <v>147</v>
      </c>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row>
    <row r="23" spans="1:60" ht="22.5" outlineLevel="1">
      <c r="A23" s="158"/>
      <c r="B23" s="159"/>
      <c r="C23" s="195" t="s">
        <v>163</v>
      </c>
      <c r="D23" s="163"/>
      <c r="E23" s="164">
        <v>19.770299999999999</v>
      </c>
      <c r="F23" s="160"/>
      <c r="G23" s="160"/>
      <c r="H23" s="160"/>
      <c r="I23" s="160"/>
      <c r="J23" s="160"/>
      <c r="K23" s="160"/>
      <c r="L23" s="160"/>
      <c r="M23" s="160"/>
      <c r="N23" s="160"/>
      <c r="O23" s="160"/>
      <c r="P23" s="160"/>
      <c r="Q23" s="160"/>
      <c r="R23" s="160"/>
      <c r="S23" s="160"/>
      <c r="T23" s="160"/>
      <c r="U23" s="160"/>
      <c r="V23" s="160"/>
      <c r="W23" s="160"/>
      <c r="X23" s="160"/>
      <c r="Y23" s="151"/>
      <c r="Z23" s="151"/>
      <c r="AA23" s="151"/>
      <c r="AB23" s="151"/>
      <c r="AC23" s="151"/>
      <c r="AD23" s="151"/>
      <c r="AE23" s="151"/>
      <c r="AF23" s="151"/>
      <c r="AG23" s="151" t="s">
        <v>147</v>
      </c>
      <c r="AH23" s="151">
        <v>2</v>
      </c>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row>
    <row r="24" spans="1:60" outlineLevel="1">
      <c r="A24" s="158"/>
      <c r="B24" s="159"/>
      <c r="C24" s="194" t="s">
        <v>157</v>
      </c>
      <c r="D24" s="163"/>
      <c r="E24" s="164"/>
      <c r="F24" s="160"/>
      <c r="G24" s="160"/>
      <c r="H24" s="160"/>
      <c r="I24" s="160"/>
      <c r="J24" s="160"/>
      <c r="K24" s="160"/>
      <c r="L24" s="160"/>
      <c r="M24" s="160"/>
      <c r="N24" s="160"/>
      <c r="O24" s="160"/>
      <c r="P24" s="160"/>
      <c r="Q24" s="160"/>
      <c r="R24" s="160"/>
      <c r="S24" s="160"/>
      <c r="T24" s="160"/>
      <c r="U24" s="160"/>
      <c r="V24" s="160"/>
      <c r="W24" s="160"/>
      <c r="X24" s="160"/>
      <c r="Y24" s="151"/>
      <c r="Z24" s="151"/>
      <c r="AA24" s="151"/>
      <c r="AB24" s="151"/>
      <c r="AC24" s="151"/>
      <c r="AD24" s="151"/>
      <c r="AE24" s="151"/>
      <c r="AF24" s="151"/>
      <c r="AG24" s="151" t="s">
        <v>147</v>
      </c>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row>
    <row r="25" spans="1:60" ht="22.5" outlineLevel="1">
      <c r="A25" s="183">
        <v>4</v>
      </c>
      <c r="B25" s="184" t="s">
        <v>164</v>
      </c>
      <c r="C25" s="196" t="s">
        <v>165</v>
      </c>
      <c r="D25" s="185" t="s">
        <v>150</v>
      </c>
      <c r="E25" s="186">
        <v>1.19</v>
      </c>
      <c r="F25" s="187"/>
      <c r="G25" s="188">
        <f>ROUND(E25*F25,2)</f>
        <v>0</v>
      </c>
      <c r="H25" s="187"/>
      <c r="I25" s="188">
        <f>ROUND(E25*H25,2)</f>
        <v>0</v>
      </c>
      <c r="J25" s="187"/>
      <c r="K25" s="188">
        <f>ROUND(E25*J25,2)</f>
        <v>0</v>
      </c>
      <c r="L25" s="188">
        <v>21</v>
      </c>
      <c r="M25" s="188">
        <f>G25*(1+L25/100)</f>
        <v>0</v>
      </c>
      <c r="N25" s="188">
        <v>0</v>
      </c>
      <c r="O25" s="188">
        <f>ROUND(E25*N25,2)</f>
        <v>0</v>
      </c>
      <c r="P25" s="188">
        <v>0</v>
      </c>
      <c r="Q25" s="188">
        <f>ROUND(E25*P25,2)</f>
        <v>0</v>
      </c>
      <c r="R25" s="188" t="s">
        <v>151</v>
      </c>
      <c r="S25" s="188" t="s">
        <v>143</v>
      </c>
      <c r="T25" s="189" t="s">
        <v>143</v>
      </c>
      <c r="U25" s="160">
        <v>4.8280000000000003</v>
      </c>
      <c r="V25" s="160">
        <f>ROUND(E25*U25,2)</f>
        <v>5.75</v>
      </c>
      <c r="W25" s="160"/>
      <c r="X25" s="160" t="s">
        <v>144</v>
      </c>
      <c r="Y25" s="151"/>
      <c r="Z25" s="151"/>
      <c r="AA25" s="151"/>
      <c r="AB25" s="151"/>
      <c r="AC25" s="151"/>
      <c r="AD25" s="151"/>
      <c r="AE25" s="151"/>
      <c r="AF25" s="151"/>
      <c r="AG25" s="151" t="s">
        <v>145</v>
      </c>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row>
    <row r="26" spans="1:60" outlineLevel="1">
      <c r="A26" s="175">
        <v>5</v>
      </c>
      <c r="B26" s="176" t="s">
        <v>166</v>
      </c>
      <c r="C26" s="192" t="s">
        <v>167</v>
      </c>
      <c r="D26" s="177" t="s">
        <v>141</v>
      </c>
      <c r="E26" s="178">
        <v>20.225999999999999</v>
      </c>
      <c r="F26" s="179"/>
      <c r="G26" s="180">
        <f>ROUND(E26*F26,2)</f>
        <v>0</v>
      </c>
      <c r="H26" s="179"/>
      <c r="I26" s="180">
        <f>ROUND(E26*H26,2)</f>
        <v>0</v>
      </c>
      <c r="J26" s="179"/>
      <c r="K26" s="180">
        <f>ROUND(E26*J26,2)</f>
        <v>0</v>
      </c>
      <c r="L26" s="180">
        <v>21</v>
      </c>
      <c r="M26" s="180">
        <f>G26*(1+L26/100)</f>
        <v>0</v>
      </c>
      <c r="N26" s="180">
        <v>0</v>
      </c>
      <c r="O26" s="180">
        <f>ROUND(E26*N26,2)</f>
        <v>0</v>
      </c>
      <c r="P26" s="180">
        <v>0.02</v>
      </c>
      <c r="Q26" s="180">
        <f>ROUND(E26*P26,2)</f>
        <v>0.4</v>
      </c>
      <c r="R26" s="180" t="s">
        <v>151</v>
      </c>
      <c r="S26" s="180" t="s">
        <v>143</v>
      </c>
      <c r="T26" s="181" t="s">
        <v>143</v>
      </c>
      <c r="U26" s="160">
        <v>0.08</v>
      </c>
      <c r="V26" s="160">
        <f>ROUND(E26*U26,2)</f>
        <v>1.62</v>
      </c>
      <c r="W26" s="160"/>
      <c r="X26" s="160" t="s">
        <v>144</v>
      </c>
      <c r="Y26" s="151"/>
      <c r="Z26" s="151"/>
      <c r="AA26" s="151"/>
      <c r="AB26" s="151"/>
      <c r="AC26" s="151"/>
      <c r="AD26" s="151"/>
      <c r="AE26" s="151"/>
      <c r="AF26" s="151"/>
      <c r="AG26" s="151" t="s">
        <v>145</v>
      </c>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row>
    <row r="27" spans="1:60" outlineLevel="1">
      <c r="A27" s="158"/>
      <c r="B27" s="159"/>
      <c r="C27" s="263" t="s">
        <v>168</v>
      </c>
      <c r="D27" s="264"/>
      <c r="E27" s="264"/>
      <c r="F27" s="264"/>
      <c r="G27" s="264"/>
      <c r="H27" s="160"/>
      <c r="I27" s="160"/>
      <c r="J27" s="160"/>
      <c r="K27" s="160"/>
      <c r="L27" s="160"/>
      <c r="M27" s="160"/>
      <c r="N27" s="160"/>
      <c r="O27" s="160"/>
      <c r="P27" s="160"/>
      <c r="Q27" s="160"/>
      <c r="R27" s="160"/>
      <c r="S27" s="160"/>
      <c r="T27" s="160"/>
      <c r="U27" s="160"/>
      <c r="V27" s="160"/>
      <c r="W27" s="160"/>
      <c r="X27" s="160"/>
      <c r="Y27" s="151"/>
      <c r="Z27" s="151"/>
      <c r="AA27" s="151"/>
      <c r="AB27" s="151"/>
      <c r="AC27" s="151"/>
      <c r="AD27" s="151"/>
      <c r="AE27" s="151"/>
      <c r="AF27" s="151"/>
      <c r="AG27" s="151" t="s">
        <v>153</v>
      </c>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row>
    <row r="28" spans="1:60" outlineLevel="1">
      <c r="A28" s="158"/>
      <c r="B28" s="159"/>
      <c r="C28" s="193" t="s">
        <v>169</v>
      </c>
      <c r="D28" s="161"/>
      <c r="E28" s="162">
        <v>12.455</v>
      </c>
      <c r="F28" s="160"/>
      <c r="G28" s="160"/>
      <c r="H28" s="160"/>
      <c r="I28" s="160"/>
      <c r="J28" s="160"/>
      <c r="K28" s="160"/>
      <c r="L28" s="160"/>
      <c r="M28" s="160"/>
      <c r="N28" s="160"/>
      <c r="O28" s="160"/>
      <c r="P28" s="160"/>
      <c r="Q28" s="160"/>
      <c r="R28" s="160"/>
      <c r="S28" s="160"/>
      <c r="T28" s="160"/>
      <c r="U28" s="160"/>
      <c r="V28" s="160"/>
      <c r="W28" s="160"/>
      <c r="X28" s="160"/>
      <c r="Y28" s="151"/>
      <c r="Z28" s="151"/>
      <c r="AA28" s="151"/>
      <c r="AB28" s="151"/>
      <c r="AC28" s="151"/>
      <c r="AD28" s="151"/>
      <c r="AE28" s="151"/>
      <c r="AF28" s="151"/>
      <c r="AG28" s="151" t="s">
        <v>147</v>
      </c>
      <c r="AH28" s="151">
        <v>0</v>
      </c>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row>
    <row r="29" spans="1:60" outlineLevel="1">
      <c r="A29" s="158"/>
      <c r="B29" s="159"/>
      <c r="C29" s="193" t="s">
        <v>170</v>
      </c>
      <c r="D29" s="161"/>
      <c r="E29" s="162">
        <v>0.34</v>
      </c>
      <c r="F29" s="160"/>
      <c r="G29" s="160"/>
      <c r="H29" s="160"/>
      <c r="I29" s="160"/>
      <c r="J29" s="160"/>
      <c r="K29" s="160"/>
      <c r="L29" s="160"/>
      <c r="M29" s="160"/>
      <c r="N29" s="160"/>
      <c r="O29" s="160"/>
      <c r="P29" s="160"/>
      <c r="Q29" s="160"/>
      <c r="R29" s="160"/>
      <c r="S29" s="160"/>
      <c r="T29" s="160"/>
      <c r="U29" s="160"/>
      <c r="V29" s="160"/>
      <c r="W29" s="160"/>
      <c r="X29" s="160"/>
      <c r="Y29" s="151"/>
      <c r="Z29" s="151"/>
      <c r="AA29" s="151"/>
      <c r="AB29" s="151"/>
      <c r="AC29" s="151"/>
      <c r="AD29" s="151"/>
      <c r="AE29" s="151"/>
      <c r="AF29" s="151"/>
      <c r="AG29" s="151" t="s">
        <v>147</v>
      </c>
      <c r="AH29" s="151">
        <v>0</v>
      </c>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row>
    <row r="30" spans="1:60" outlineLevel="1">
      <c r="A30" s="158"/>
      <c r="B30" s="159"/>
      <c r="C30" s="193" t="s">
        <v>171</v>
      </c>
      <c r="D30" s="161"/>
      <c r="E30" s="162">
        <v>7.431</v>
      </c>
      <c r="F30" s="160"/>
      <c r="G30" s="160"/>
      <c r="H30" s="160"/>
      <c r="I30" s="160"/>
      <c r="J30" s="160"/>
      <c r="K30" s="160"/>
      <c r="L30" s="160"/>
      <c r="M30" s="160"/>
      <c r="N30" s="160"/>
      <c r="O30" s="160"/>
      <c r="P30" s="160"/>
      <c r="Q30" s="160"/>
      <c r="R30" s="160"/>
      <c r="S30" s="160"/>
      <c r="T30" s="160"/>
      <c r="U30" s="160"/>
      <c r="V30" s="160"/>
      <c r="W30" s="160"/>
      <c r="X30" s="160"/>
      <c r="Y30" s="151"/>
      <c r="Z30" s="151"/>
      <c r="AA30" s="151"/>
      <c r="AB30" s="151"/>
      <c r="AC30" s="151"/>
      <c r="AD30" s="151"/>
      <c r="AE30" s="151"/>
      <c r="AF30" s="151"/>
      <c r="AG30" s="151" t="s">
        <v>147</v>
      </c>
      <c r="AH30" s="151">
        <v>0</v>
      </c>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row>
    <row r="31" spans="1:60" outlineLevel="1">
      <c r="A31" s="175">
        <v>6</v>
      </c>
      <c r="B31" s="176" t="s">
        <v>172</v>
      </c>
      <c r="C31" s="192" t="s">
        <v>173</v>
      </c>
      <c r="D31" s="177" t="s">
        <v>174</v>
      </c>
      <c r="E31" s="178">
        <v>4</v>
      </c>
      <c r="F31" s="179"/>
      <c r="G31" s="180">
        <f>ROUND(E31*F31,2)</f>
        <v>0</v>
      </c>
      <c r="H31" s="179"/>
      <c r="I31" s="180">
        <f>ROUND(E31*H31,2)</f>
        <v>0</v>
      </c>
      <c r="J31" s="179"/>
      <c r="K31" s="180">
        <f>ROUND(E31*J31,2)</f>
        <v>0</v>
      </c>
      <c r="L31" s="180">
        <v>21</v>
      </c>
      <c r="M31" s="180">
        <f>G31*(1+L31/100)</f>
        <v>0</v>
      </c>
      <c r="N31" s="180">
        <v>0</v>
      </c>
      <c r="O31" s="180">
        <f>ROUND(E31*N31,2)</f>
        <v>0</v>
      </c>
      <c r="P31" s="180">
        <v>0</v>
      </c>
      <c r="Q31" s="180">
        <f>ROUND(E31*P31,2)</f>
        <v>0</v>
      </c>
      <c r="R31" s="180" t="s">
        <v>151</v>
      </c>
      <c r="S31" s="180" t="s">
        <v>143</v>
      </c>
      <c r="T31" s="181" t="s">
        <v>143</v>
      </c>
      <c r="U31" s="160">
        <v>0.05</v>
      </c>
      <c r="V31" s="160">
        <f>ROUND(E31*U31,2)</f>
        <v>0.2</v>
      </c>
      <c r="W31" s="160"/>
      <c r="X31" s="160" t="s">
        <v>144</v>
      </c>
      <c r="Y31" s="151"/>
      <c r="Z31" s="151"/>
      <c r="AA31" s="151"/>
      <c r="AB31" s="151"/>
      <c r="AC31" s="151"/>
      <c r="AD31" s="151"/>
      <c r="AE31" s="151"/>
      <c r="AF31" s="151"/>
      <c r="AG31" s="151" t="s">
        <v>145</v>
      </c>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row>
    <row r="32" spans="1:60" outlineLevel="1">
      <c r="A32" s="158"/>
      <c r="B32" s="159"/>
      <c r="C32" s="263" t="s">
        <v>175</v>
      </c>
      <c r="D32" s="264"/>
      <c r="E32" s="264"/>
      <c r="F32" s="264"/>
      <c r="G32" s="264"/>
      <c r="H32" s="160"/>
      <c r="I32" s="160"/>
      <c r="J32" s="160"/>
      <c r="K32" s="160"/>
      <c r="L32" s="160"/>
      <c r="M32" s="160"/>
      <c r="N32" s="160"/>
      <c r="O32" s="160"/>
      <c r="P32" s="160"/>
      <c r="Q32" s="160"/>
      <c r="R32" s="160"/>
      <c r="S32" s="160"/>
      <c r="T32" s="160"/>
      <c r="U32" s="160"/>
      <c r="V32" s="160"/>
      <c r="W32" s="160"/>
      <c r="X32" s="160"/>
      <c r="Y32" s="151"/>
      <c r="Z32" s="151"/>
      <c r="AA32" s="151"/>
      <c r="AB32" s="151"/>
      <c r="AC32" s="151"/>
      <c r="AD32" s="151"/>
      <c r="AE32" s="151"/>
      <c r="AF32" s="151"/>
      <c r="AG32" s="151" t="s">
        <v>153</v>
      </c>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row>
    <row r="33" spans="1:60" ht="33.75" outlineLevel="1">
      <c r="A33" s="175">
        <v>7</v>
      </c>
      <c r="B33" s="176" t="s">
        <v>176</v>
      </c>
      <c r="C33" s="192" t="s">
        <v>177</v>
      </c>
      <c r="D33" s="177" t="s">
        <v>141</v>
      </c>
      <c r="E33" s="178">
        <v>1.5760000000000001</v>
      </c>
      <c r="F33" s="179"/>
      <c r="G33" s="180">
        <f>ROUND(E33*F33,2)</f>
        <v>0</v>
      </c>
      <c r="H33" s="179"/>
      <c r="I33" s="180">
        <f>ROUND(E33*H33,2)</f>
        <v>0</v>
      </c>
      <c r="J33" s="179"/>
      <c r="K33" s="180">
        <f>ROUND(E33*J33,2)</f>
        <v>0</v>
      </c>
      <c r="L33" s="180">
        <v>21</v>
      </c>
      <c r="M33" s="180">
        <f>G33*(1+L33/100)</f>
        <v>0</v>
      </c>
      <c r="N33" s="180">
        <v>1.17E-3</v>
      </c>
      <c r="O33" s="180">
        <f>ROUND(E33*N33,2)</f>
        <v>0</v>
      </c>
      <c r="P33" s="180">
        <v>7.5999999999999998E-2</v>
      </c>
      <c r="Q33" s="180">
        <f>ROUND(E33*P33,2)</f>
        <v>0.12</v>
      </c>
      <c r="R33" s="180" t="s">
        <v>151</v>
      </c>
      <c r="S33" s="180" t="s">
        <v>143</v>
      </c>
      <c r="T33" s="181" t="s">
        <v>143</v>
      </c>
      <c r="U33" s="160">
        <v>0.94</v>
      </c>
      <c r="V33" s="160">
        <f>ROUND(E33*U33,2)</f>
        <v>1.48</v>
      </c>
      <c r="W33" s="160"/>
      <c r="X33" s="160" t="s">
        <v>144</v>
      </c>
      <c r="Y33" s="151"/>
      <c r="Z33" s="151"/>
      <c r="AA33" s="151"/>
      <c r="AB33" s="151"/>
      <c r="AC33" s="151"/>
      <c r="AD33" s="151"/>
      <c r="AE33" s="151"/>
      <c r="AF33" s="151"/>
      <c r="AG33" s="151" t="s">
        <v>145</v>
      </c>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row>
    <row r="34" spans="1:60" outlineLevel="1">
      <c r="A34" s="158"/>
      <c r="B34" s="159"/>
      <c r="C34" s="193" t="s">
        <v>178</v>
      </c>
      <c r="D34" s="161"/>
      <c r="E34" s="162">
        <v>1.5760000000000001</v>
      </c>
      <c r="F34" s="160"/>
      <c r="G34" s="160"/>
      <c r="H34" s="160"/>
      <c r="I34" s="160"/>
      <c r="J34" s="160"/>
      <c r="K34" s="160"/>
      <c r="L34" s="160"/>
      <c r="M34" s="160"/>
      <c r="N34" s="160"/>
      <c r="O34" s="160"/>
      <c r="P34" s="160"/>
      <c r="Q34" s="160"/>
      <c r="R34" s="160"/>
      <c r="S34" s="160"/>
      <c r="T34" s="160"/>
      <c r="U34" s="160"/>
      <c r="V34" s="160"/>
      <c r="W34" s="160"/>
      <c r="X34" s="160"/>
      <c r="Y34" s="151"/>
      <c r="Z34" s="151"/>
      <c r="AA34" s="151"/>
      <c r="AB34" s="151"/>
      <c r="AC34" s="151"/>
      <c r="AD34" s="151"/>
      <c r="AE34" s="151"/>
      <c r="AF34" s="151"/>
      <c r="AG34" s="151" t="s">
        <v>147</v>
      </c>
      <c r="AH34" s="151">
        <v>0</v>
      </c>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row>
    <row r="35" spans="1:60" outlineLevel="1">
      <c r="A35" s="175">
        <v>8</v>
      </c>
      <c r="B35" s="176" t="s">
        <v>179</v>
      </c>
      <c r="C35" s="192" t="s">
        <v>180</v>
      </c>
      <c r="D35" s="177" t="s">
        <v>181</v>
      </c>
      <c r="E35" s="178">
        <v>0.66</v>
      </c>
      <c r="F35" s="179"/>
      <c r="G35" s="180">
        <f>ROUND(E35*F35,2)</f>
        <v>0</v>
      </c>
      <c r="H35" s="179"/>
      <c r="I35" s="180">
        <f>ROUND(E35*H35,2)</f>
        <v>0</v>
      </c>
      <c r="J35" s="179"/>
      <c r="K35" s="180">
        <f>ROUND(E35*J35,2)</f>
        <v>0</v>
      </c>
      <c r="L35" s="180">
        <v>21</v>
      </c>
      <c r="M35" s="180">
        <f>G35*(1+L35/100)</f>
        <v>0</v>
      </c>
      <c r="N35" s="180">
        <v>0</v>
      </c>
      <c r="O35" s="180">
        <f>ROUND(E35*N35,2)</f>
        <v>0</v>
      </c>
      <c r="P35" s="180">
        <v>0.12417</v>
      </c>
      <c r="Q35" s="180">
        <f>ROUND(E35*P35,2)</f>
        <v>0.08</v>
      </c>
      <c r="R35" s="180" t="s">
        <v>151</v>
      </c>
      <c r="S35" s="180" t="s">
        <v>143</v>
      </c>
      <c r="T35" s="181" t="s">
        <v>143</v>
      </c>
      <c r="U35" s="160">
        <v>6.9</v>
      </c>
      <c r="V35" s="160">
        <f>ROUND(E35*U35,2)</f>
        <v>4.55</v>
      </c>
      <c r="W35" s="160"/>
      <c r="X35" s="160" t="s">
        <v>144</v>
      </c>
      <c r="Y35" s="151"/>
      <c r="Z35" s="151"/>
      <c r="AA35" s="151"/>
      <c r="AB35" s="151"/>
      <c r="AC35" s="151"/>
      <c r="AD35" s="151"/>
      <c r="AE35" s="151"/>
      <c r="AF35" s="151"/>
      <c r="AG35" s="151" t="s">
        <v>145</v>
      </c>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row>
    <row r="36" spans="1:60" outlineLevel="1">
      <c r="A36" s="158"/>
      <c r="B36" s="159"/>
      <c r="C36" s="193" t="s">
        <v>182</v>
      </c>
      <c r="D36" s="161"/>
      <c r="E36" s="162">
        <v>0.66</v>
      </c>
      <c r="F36" s="160"/>
      <c r="G36" s="160"/>
      <c r="H36" s="160"/>
      <c r="I36" s="160"/>
      <c r="J36" s="160"/>
      <c r="K36" s="160"/>
      <c r="L36" s="160"/>
      <c r="M36" s="160"/>
      <c r="N36" s="160"/>
      <c r="O36" s="160"/>
      <c r="P36" s="160"/>
      <c r="Q36" s="160"/>
      <c r="R36" s="160"/>
      <c r="S36" s="160"/>
      <c r="T36" s="160"/>
      <c r="U36" s="160"/>
      <c r="V36" s="160"/>
      <c r="W36" s="160"/>
      <c r="X36" s="160"/>
      <c r="Y36" s="151"/>
      <c r="Z36" s="151"/>
      <c r="AA36" s="151"/>
      <c r="AB36" s="151"/>
      <c r="AC36" s="151"/>
      <c r="AD36" s="151"/>
      <c r="AE36" s="151"/>
      <c r="AF36" s="151"/>
      <c r="AG36" s="151" t="s">
        <v>147</v>
      </c>
      <c r="AH36" s="151">
        <v>0</v>
      </c>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row>
    <row r="37" spans="1:60" ht="22.5" outlineLevel="1">
      <c r="A37" s="175">
        <v>9</v>
      </c>
      <c r="B37" s="176" t="s">
        <v>183</v>
      </c>
      <c r="C37" s="192" t="s">
        <v>184</v>
      </c>
      <c r="D37" s="177" t="s">
        <v>181</v>
      </c>
      <c r="E37" s="178">
        <v>15</v>
      </c>
      <c r="F37" s="179"/>
      <c r="G37" s="180">
        <f>ROUND(E37*F37,2)</f>
        <v>0</v>
      </c>
      <c r="H37" s="179"/>
      <c r="I37" s="180">
        <f>ROUND(E37*H37,2)</f>
        <v>0</v>
      </c>
      <c r="J37" s="179"/>
      <c r="K37" s="180">
        <f>ROUND(E37*J37,2)</f>
        <v>0</v>
      </c>
      <c r="L37" s="180">
        <v>21</v>
      </c>
      <c r="M37" s="180">
        <f>G37*(1+L37/100)</f>
        <v>0</v>
      </c>
      <c r="N37" s="180">
        <v>4.8999999999999998E-4</v>
      </c>
      <c r="O37" s="180">
        <f>ROUND(E37*N37,2)</f>
        <v>0.01</v>
      </c>
      <c r="P37" s="180">
        <v>6.0000000000000001E-3</v>
      </c>
      <c r="Q37" s="180">
        <f>ROUND(E37*P37,2)</f>
        <v>0.09</v>
      </c>
      <c r="R37" s="180" t="s">
        <v>151</v>
      </c>
      <c r="S37" s="180" t="s">
        <v>143</v>
      </c>
      <c r="T37" s="181" t="s">
        <v>143</v>
      </c>
      <c r="U37" s="160">
        <v>0.27</v>
      </c>
      <c r="V37" s="160">
        <f>ROUND(E37*U37,2)</f>
        <v>4.05</v>
      </c>
      <c r="W37" s="160"/>
      <c r="X37" s="160" t="s">
        <v>144</v>
      </c>
      <c r="Y37" s="151"/>
      <c r="Z37" s="151"/>
      <c r="AA37" s="151"/>
      <c r="AB37" s="151"/>
      <c r="AC37" s="151"/>
      <c r="AD37" s="151"/>
      <c r="AE37" s="151"/>
      <c r="AF37" s="151"/>
      <c r="AG37" s="151" t="s">
        <v>145</v>
      </c>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row>
    <row r="38" spans="1:60" outlineLevel="1">
      <c r="A38" s="158"/>
      <c r="B38" s="159"/>
      <c r="C38" s="259" t="s">
        <v>185</v>
      </c>
      <c r="D38" s="260"/>
      <c r="E38" s="260"/>
      <c r="F38" s="260"/>
      <c r="G38" s="260"/>
      <c r="H38" s="160"/>
      <c r="I38" s="160"/>
      <c r="J38" s="160"/>
      <c r="K38" s="160"/>
      <c r="L38" s="160"/>
      <c r="M38" s="160"/>
      <c r="N38" s="160"/>
      <c r="O38" s="160"/>
      <c r="P38" s="160"/>
      <c r="Q38" s="160"/>
      <c r="R38" s="160"/>
      <c r="S38" s="160"/>
      <c r="T38" s="160"/>
      <c r="U38" s="160"/>
      <c r="V38" s="160"/>
      <c r="W38" s="160"/>
      <c r="X38" s="160"/>
      <c r="Y38" s="151"/>
      <c r="Z38" s="151"/>
      <c r="AA38" s="151"/>
      <c r="AB38" s="151"/>
      <c r="AC38" s="151"/>
      <c r="AD38" s="151"/>
      <c r="AE38" s="151"/>
      <c r="AF38" s="151"/>
      <c r="AG38" s="151" t="s">
        <v>186</v>
      </c>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row>
    <row r="39" spans="1:60" ht="22.5" outlineLevel="1">
      <c r="A39" s="158"/>
      <c r="B39" s="159"/>
      <c r="C39" s="193" t="s">
        <v>187</v>
      </c>
      <c r="D39" s="161"/>
      <c r="E39" s="162">
        <v>15</v>
      </c>
      <c r="F39" s="160"/>
      <c r="G39" s="160"/>
      <c r="H39" s="160"/>
      <c r="I39" s="160"/>
      <c r="J39" s="160"/>
      <c r="K39" s="160"/>
      <c r="L39" s="160"/>
      <c r="M39" s="160"/>
      <c r="N39" s="160"/>
      <c r="O39" s="160"/>
      <c r="P39" s="160"/>
      <c r="Q39" s="160"/>
      <c r="R39" s="160"/>
      <c r="S39" s="160"/>
      <c r="T39" s="160"/>
      <c r="U39" s="160"/>
      <c r="V39" s="160"/>
      <c r="W39" s="160"/>
      <c r="X39" s="160"/>
      <c r="Y39" s="151"/>
      <c r="Z39" s="151"/>
      <c r="AA39" s="151"/>
      <c r="AB39" s="151"/>
      <c r="AC39" s="151"/>
      <c r="AD39" s="151"/>
      <c r="AE39" s="151"/>
      <c r="AF39" s="151"/>
      <c r="AG39" s="151" t="s">
        <v>147</v>
      </c>
      <c r="AH39" s="151">
        <v>0</v>
      </c>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row>
    <row r="40" spans="1:60" ht="22.5" outlineLevel="1">
      <c r="A40" s="175">
        <v>10</v>
      </c>
      <c r="B40" s="176" t="s">
        <v>188</v>
      </c>
      <c r="C40" s="192" t="s">
        <v>189</v>
      </c>
      <c r="D40" s="177" t="s">
        <v>181</v>
      </c>
      <c r="E40" s="178">
        <v>10</v>
      </c>
      <c r="F40" s="179"/>
      <c r="G40" s="180">
        <f>ROUND(E40*F40,2)</f>
        <v>0</v>
      </c>
      <c r="H40" s="179"/>
      <c r="I40" s="180">
        <f>ROUND(E40*H40,2)</f>
        <v>0</v>
      </c>
      <c r="J40" s="179"/>
      <c r="K40" s="180">
        <f>ROUND(E40*J40,2)</f>
        <v>0</v>
      </c>
      <c r="L40" s="180">
        <v>21</v>
      </c>
      <c r="M40" s="180">
        <f>G40*(1+L40/100)</f>
        <v>0</v>
      </c>
      <c r="N40" s="180">
        <v>4.8999999999999998E-4</v>
      </c>
      <c r="O40" s="180">
        <f>ROUND(E40*N40,2)</f>
        <v>0</v>
      </c>
      <c r="P40" s="180">
        <v>1.7999999999999999E-2</v>
      </c>
      <c r="Q40" s="180">
        <f>ROUND(E40*P40,2)</f>
        <v>0.18</v>
      </c>
      <c r="R40" s="180" t="s">
        <v>151</v>
      </c>
      <c r="S40" s="180" t="s">
        <v>143</v>
      </c>
      <c r="T40" s="181" t="s">
        <v>143</v>
      </c>
      <c r="U40" s="160">
        <v>0.34</v>
      </c>
      <c r="V40" s="160">
        <f>ROUND(E40*U40,2)</f>
        <v>3.4</v>
      </c>
      <c r="W40" s="160"/>
      <c r="X40" s="160" t="s">
        <v>144</v>
      </c>
      <c r="Y40" s="151"/>
      <c r="Z40" s="151"/>
      <c r="AA40" s="151"/>
      <c r="AB40" s="151"/>
      <c r="AC40" s="151"/>
      <c r="AD40" s="151"/>
      <c r="AE40" s="151"/>
      <c r="AF40" s="151"/>
      <c r="AG40" s="151" t="s">
        <v>145</v>
      </c>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row>
    <row r="41" spans="1:60" outlineLevel="1">
      <c r="A41" s="158"/>
      <c r="B41" s="159"/>
      <c r="C41" s="259" t="s">
        <v>185</v>
      </c>
      <c r="D41" s="260"/>
      <c r="E41" s="260"/>
      <c r="F41" s="260"/>
      <c r="G41" s="260"/>
      <c r="H41" s="160"/>
      <c r="I41" s="160"/>
      <c r="J41" s="160"/>
      <c r="K41" s="160"/>
      <c r="L41" s="160"/>
      <c r="M41" s="160"/>
      <c r="N41" s="160"/>
      <c r="O41" s="160"/>
      <c r="P41" s="160"/>
      <c r="Q41" s="160"/>
      <c r="R41" s="160"/>
      <c r="S41" s="160"/>
      <c r="T41" s="160"/>
      <c r="U41" s="160"/>
      <c r="V41" s="160"/>
      <c r="W41" s="160"/>
      <c r="X41" s="160"/>
      <c r="Y41" s="151"/>
      <c r="Z41" s="151"/>
      <c r="AA41" s="151"/>
      <c r="AB41" s="151"/>
      <c r="AC41" s="151"/>
      <c r="AD41" s="151"/>
      <c r="AE41" s="151"/>
      <c r="AF41" s="151"/>
      <c r="AG41" s="151" t="s">
        <v>186</v>
      </c>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row>
    <row r="42" spans="1:60" ht="22.5" outlineLevel="1">
      <c r="A42" s="158"/>
      <c r="B42" s="159"/>
      <c r="C42" s="193" t="s">
        <v>190</v>
      </c>
      <c r="D42" s="161"/>
      <c r="E42" s="162">
        <v>10</v>
      </c>
      <c r="F42" s="160"/>
      <c r="G42" s="160"/>
      <c r="H42" s="160"/>
      <c r="I42" s="160"/>
      <c r="J42" s="160"/>
      <c r="K42" s="160"/>
      <c r="L42" s="160"/>
      <c r="M42" s="160"/>
      <c r="N42" s="160"/>
      <c r="O42" s="160"/>
      <c r="P42" s="160"/>
      <c r="Q42" s="160"/>
      <c r="R42" s="160"/>
      <c r="S42" s="160"/>
      <c r="T42" s="160"/>
      <c r="U42" s="160"/>
      <c r="V42" s="160"/>
      <c r="W42" s="160"/>
      <c r="X42" s="160"/>
      <c r="Y42" s="151"/>
      <c r="Z42" s="151"/>
      <c r="AA42" s="151"/>
      <c r="AB42" s="151"/>
      <c r="AC42" s="151"/>
      <c r="AD42" s="151"/>
      <c r="AE42" s="151"/>
      <c r="AF42" s="151"/>
      <c r="AG42" s="151" t="s">
        <v>147</v>
      </c>
      <c r="AH42" s="151">
        <v>0</v>
      </c>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row>
    <row r="43" spans="1:60" ht="22.5" outlineLevel="1">
      <c r="A43" s="175">
        <v>11</v>
      </c>
      <c r="B43" s="176" t="s">
        <v>191</v>
      </c>
      <c r="C43" s="192" t="s">
        <v>192</v>
      </c>
      <c r="D43" s="177" t="s">
        <v>141</v>
      </c>
      <c r="E43" s="178">
        <v>66.601249999999993</v>
      </c>
      <c r="F43" s="179"/>
      <c r="G43" s="180">
        <f>ROUND(E43*F43,2)</f>
        <v>0</v>
      </c>
      <c r="H43" s="179"/>
      <c r="I43" s="180">
        <f>ROUND(E43*H43,2)</f>
        <v>0</v>
      </c>
      <c r="J43" s="179"/>
      <c r="K43" s="180">
        <f>ROUND(E43*J43,2)</f>
        <v>0</v>
      </c>
      <c r="L43" s="180">
        <v>21</v>
      </c>
      <c r="M43" s="180">
        <f>G43*(1+L43/100)</f>
        <v>0</v>
      </c>
      <c r="N43" s="180">
        <v>0</v>
      </c>
      <c r="O43" s="180">
        <f>ROUND(E43*N43,2)</f>
        <v>0</v>
      </c>
      <c r="P43" s="180">
        <v>4.5999999999999999E-2</v>
      </c>
      <c r="Q43" s="180">
        <f>ROUND(E43*P43,2)</f>
        <v>3.06</v>
      </c>
      <c r="R43" s="180" t="s">
        <v>151</v>
      </c>
      <c r="S43" s="180" t="s">
        <v>143</v>
      </c>
      <c r="T43" s="181" t="s">
        <v>143</v>
      </c>
      <c r="U43" s="160">
        <v>0.26</v>
      </c>
      <c r="V43" s="160">
        <f>ROUND(E43*U43,2)</f>
        <v>17.32</v>
      </c>
      <c r="W43" s="160"/>
      <c r="X43" s="160" t="s">
        <v>144</v>
      </c>
      <c r="Y43" s="151"/>
      <c r="Z43" s="151"/>
      <c r="AA43" s="151"/>
      <c r="AB43" s="151"/>
      <c r="AC43" s="151"/>
      <c r="AD43" s="151"/>
      <c r="AE43" s="151"/>
      <c r="AF43" s="151"/>
      <c r="AG43" s="151" t="s">
        <v>145</v>
      </c>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row>
    <row r="44" spans="1:60" outlineLevel="1">
      <c r="A44" s="158"/>
      <c r="B44" s="159"/>
      <c r="C44" s="259" t="s">
        <v>193</v>
      </c>
      <c r="D44" s="260"/>
      <c r="E44" s="260"/>
      <c r="F44" s="260"/>
      <c r="G44" s="260"/>
      <c r="H44" s="160"/>
      <c r="I44" s="160"/>
      <c r="J44" s="160"/>
      <c r="K44" s="160"/>
      <c r="L44" s="160"/>
      <c r="M44" s="160"/>
      <c r="N44" s="160"/>
      <c r="O44" s="160"/>
      <c r="P44" s="160"/>
      <c r="Q44" s="160"/>
      <c r="R44" s="160"/>
      <c r="S44" s="160"/>
      <c r="T44" s="160"/>
      <c r="U44" s="160"/>
      <c r="V44" s="160"/>
      <c r="W44" s="160"/>
      <c r="X44" s="160"/>
      <c r="Y44" s="151"/>
      <c r="Z44" s="151"/>
      <c r="AA44" s="151"/>
      <c r="AB44" s="151"/>
      <c r="AC44" s="151"/>
      <c r="AD44" s="151"/>
      <c r="AE44" s="151"/>
      <c r="AF44" s="151"/>
      <c r="AG44" s="151" t="s">
        <v>186</v>
      </c>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row>
    <row r="45" spans="1:60" outlineLevel="1">
      <c r="A45" s="158"/>
      <c r="B45" s="159"/>
      <c r="C45" s="261" t="s">
        <v>194</v>
      </c>
      <c r="D45" s="262"/>
      <c r="E45" s="262"/>
      <c r="F45" s="262"/>
      <c r="G45" s="262"/>
      <c r="H45" s="160"/>
      <c r="I45" s="160"/>
      <c r="J45" s="160"/>
      <c r="K45" s="160"/>
      <c r="L45" s="160"/>
      <c r="M45" s="160"/>
      <c r="N45" s="160"/>
      <c r="O45" s="160"/>
      <c r="P45" s="160"/>
      <c r="Q45" s="160"/>
      <c r="R45" s="160"/>
      <c r="S45" s="160"/>
      <c r="T45" s="160"/>
      <c r="U45" s="160"/>
      <c r="V45" s="160"/>
      <c r="W45" s="160"/>
      <c r="X45" s="160"/>
      <c r="Y45" s="151"/>
      <c r="Z45" s="151"/>
      <c r="AA45" s="151"/>
      <c r="AB45" s="151"/>
      <c r="AC45" s="151"/>
      <c r="AD45" s="151"/>
      <c r="AE45" s="151"/>
      <c r="AF45" s="151"/>
      <c r="AG45" s="151" t="s">
        <v>186</v>
      </c>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row>
    <row r="46" spans="1:60" outlineLevel="1">
      <c r="A46" s="158"/>
      <c r="B46" s="159"/>
      <c r="C46" s="193" t="s">
        <v>195</v>
      </c>
      <c r="D46" s="161"/>
      <c r="E46" s="162">
        <v>64.858400000000003</v>
      </c>
      <c r="F46" s="160"/>
      <c r="G46" s="160"/>
      <c r="H46" s="160"/>
      <c r="I46" s="160"/>
      <c r="J46" s="160"/>
      <c r="K46" s="160"/>
      <c r="L46" s="160"/>
      <c r="M46" s="160"/>
      <c r="N46" s="160"/>
      <c r="O46" s="160"/>
      <c r="P46" s="160"/>
      <c r="Q46" s="160"/>
      <c r="R46" s="160"/>
      <c r="S46" s="160"/>
      <c r="T46" s="160"/>
      <c r="U46" s="160"/>
      <c r="V46" s="160"/>
      <c r="W46" s="160"/>
      <c r="X46" s="160"/>
      <c r="Y46" s="151"/>
      <c r="Z46" s="151"/>
      <c r="AA46" s="151"/>
      <c r="AB46" s="151"/>
      <c r="AC46" s="151"/>
      <c r="AD46" s="151"/>
      <c r="AE46" s="151"/>
      <c r="AF46" s="151"/>
      <c r="AG46" s="151" t="s">
        <v>147</v>
      </c>
      <c r="AH46" s="151">
        <v>0</v>
      </c>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row>
    <row r="47" spans="1:60" outlineLevel="1">
      <c r="A47" s="158"/>
      <c r="B47" s="159"/>
      <c r="C47" s="193" t="s">
        <v>196</v>
      </c>
      <c r="D47" s="161"/>
      <c r="E47" s="162">
        <v>2.2595999999999998</v>
      </c>
      <c r="F47" s="160"/>
      <c r="G47" s="160"/>
      <c r="H47" s="160"/>
      <c r="I47" s="160"/>
      <c r="J47" s="160"/>
      <c r="K47" s="160"/>
      <c r="L47" s="160"/>
      <c r="M47" s="160"/>
      <c r="N47" s="160"/>
      <c r="O47" s="160"/>
      <c r="P47" s="160"/>
      <c r="Q47" s="160"/>
      <c r="R47" s="160"/>
      <c r="S47" s="160"/>
      <c r="T47" s="160"/>
      <c r="U47" s="160"/>
      <c r="V47" s="160"/>
      <c r="W47" s="160"/>
      <c r="X47" s="160"/>
      <c r="Y47" s="151"/>
      <c r="Z47" s="151"/>
      <c r="AA47" s="151"/>
      <c r="AB47" s="151"/>
      <c r="AC47" s="151"/>
      <c r="AD47" s="151"/>
      <c r="AE47" s="151"/>
      <c r="AF47" s="151"/>
      <c r="AG47" s="151" t="s">
        <v>147</v>
      </c>
      <c r="AH47" s="151">
        <v>0</v>
      </c>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row>
    <row r="48" spans="1:60" outlineLevel="1">
      <c r="A48" s="158"/>
      <c r="B48" s="159"/>
      <c r="C48" s="193" t="s">
        <v>197</v>
      </c>
      <c r="D48" s="161"/>
      <c r="E48" s="162">
        <v>-3.8497499999999998</v>
      </c>
      <c r="F48" s="160"/>
      <c r="G48" s="160"/>
      <c r="H48" s="160"/>
      <c r="I48" s="160"/>
      <c r="J48" s="160"/>
      <c r="K48" s="160"/>
      <c r="L48" s="160"/>
      <c r="M48" s="160"/>
      <c r="N48" s="160"/>
      <c r="O48" s="160"/>
      <c r="P48" s="160"/>
      <c r="Q48" s="160"/>
      <c r="R48" s="160"/>
      <c r="S48" s="160"/>
      <c r="T48" s="160"/>
      <c r="U48" s="160"/>
      <c r="V48" s="160"/>
      <c r="W48" s="160"/>
      <c r="X48" s="160"/>
      <c r="Y48" s="151"/>
      <c r="Z48" s="151"/>
      <c r="AA48" s="151"/>
      <c r="AB48" s="151"/>
      <c r="AC48" s="151"/>
      <c r="AD48" s="151"/>
      <c r="AE48" s="151"/>
      <c r="AF48" s="151"/>
      <c r="AG48" s="151" t="s">
        <v>147</v>
      </c>
      <c r="AH48" s="151">
        <v>0</v>
      </c>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row>
    <row r="49" spans="1:60" outlineLevel="1">
      <c r="A49" s="158"/>
      <c r="B49" s="159"/>
      <c r="C49" s="193" t="s">
        <v>198</v>
      </c>
      <c r="D49" s="161"/>
      <c r="E49" s="162">
        <v>3.3330000000000002</v>
      </c>
      <c r="F49" s="160"/>
      <c r="G49" s="160"/>
      <c r="H49" s="160"/>
      <c r="I49" s="160"/>
      <c r="J49" s="160"/>
      <c r="K49" s="160"/>
      <c r="L49" s="160"/>
      <c r="M49" s="160"/>
      <c r="N49" s="160"/>
      <c r="O49" s="160"/>
      <c r="P49" s="160"/>
      <c r="Q49" s="160"/>
      <c r="R49" s="160"/>
      <c r="S49" s="160"/>
      <c r="T49" s="160"/>
      <c r="U49" s="160"/>
      <c r="V49" s="160"/>
      <c r="W49" s="160"/>
      <c r="X49" s="160"/>
      <c r="Y49" s="151"/>
      <c r="Z49" s="151"/>
      <c r="AA49" s="151"/>
      <c r="AB49" s="151"/>
      <c r="AC49" s="151"/>
      <c r="AD49" s="151"/>
      <c r="AE49" s="151"/>
      <c r="AF49" s="151"/>
      <c r="AG49" s="151" t="s">
        <v>147</v>
      </c>
      <c r="AH49" s="151">
        <v>0</v>
      </c>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row>
    <row r="50" spans="1:60" outlineLevel="1">
      <c r="A50" s="158"/>
      <c r="B50" s="159"/>
      <c r="C50" s="194" t="s">
        <v>155</v>
      </c>
      <c r="D50" s="163"/>
      <c r="E50" s="164"/>
      <c r="F50" s="160"/>
      <c r="G50" s="160"/>
      <c r="H50" s="160"/>
      <c r="I50" s="160"/>
      <c r="J50" s="160"/>
      <c r="K50" s="160"/>
      <c r="L50" s="160"/>
      <c r="M50" s="160"/>
      <c r="N50" s="160"/>
      <c r="O50" s="160"/>
      <c r="P50" s="160"/>
      <c r="Q50" s="160"/>
      <c r="R50" s="160"/>
      <c r="S50" s="160"/>
      <c r="T50" s="160"/>
      <c r="U50" s="160"/>
      <c r="V50" s="160"/>
      <c r="W50" s="160"/>
      <c r="X50" s="160"/>
      <c r="Y50" s="151"/>
      <c r="Z50" s="151"/>
      <c r="AA50" s="151"/>
      <c r="AB50" s="151"/>
      <c r="AC50" s="151"/>
      <c r="AD50" s="151"/>
      <c r="AE50" s="151"/>
      <c r="AF50" s="151"/>
      <c r="AG50" s="151" t="s">
        <v>147</v>
      </c>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row>
    <row r="51" spans="1:60" outlineLevel="1">
      <c r="A51" s="158"/>
      <c r="B51" s="159"/>
      <c r="C51" s="195" t="s">
        <v>199</v>
      </c>
      <c r="D51" s="163"/>
      <c r="E51" s="164"/>
      <c r="F51" s="160"/>
      <c r="G51" s="160"/>
      <c r="H51" s="160"/>
      <c r="I51" s="160"/>
      <c r="J51" s="160"/>
      <c r="K51" s="160"/>
      <c r="L51" s="160"/>
      <c r="M51" s="160"/>
      <c r="N51" s="160"/>
      <c r="O51" s="160"/>
      <c r="P51" s="160"/>
      <c r="Q51" s="160"/>
      <c r="R51" s="160"/>
      <c r="S51" s="160"/>
      <c r="T51" s="160"/>
      <c r="U51" s="160"/>
      <c r="V51" s="160"/>
      <c r="W51" s="160"/>
      <c r="X51" s="160"/>
      <c r="Y51" s="151"/>
      <c r="Z51" s="151"/>
      <c r="AA51" s="151"/>
      <c r="AB51" s="151"/>
      <c r="AC51" s="151"/>
      <c r="AD51" s="151"/>
      <c r="AE51" s="151"/>
      <c r="AF51" s="151"/>
      <c r="AG51" s="151" t="s">
        <v>147</v>
      </c>
      <c r="AH51" s="151">
        <v>2</v>
      </c>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row>
    <row r="52" spans="1:60" outlineLevel="1">
      <c r="A52" s="158"/>
      <c r="B52" s="159"/>
      <c r="C52" s="195" t="s">
        <v>200</v>
      </c>
      <c r="D52" s="163"/>
      <c r="E52" s="164">
        <v>19.079999999999998</v>
      </c>
      <c r="F52" s="160"/>
      <c r="G52" s="160"/>
      <c r="H52" s="160"/>
      <c r="I52" s="160"/>
      <c r="J52" s="160"/>
      <c r="K52" s="160"/>
      <c r="L52" s="160"/>
      <c r="M52" s="160"/>
      <c r="N52" s="160"/>
      <c r="O52" s="160"/>
      <c r="P52" s="160"/>
      <c r="Q52" s="160"/>
      <c r="R52" s="160"/>
      <c r="S52" s="160"/>
      <c r="T52" s="160"/>
      <c r="U52" s="160"/>
      <c r="V52" s="160"/>
      <c r="W52" s="160"/>
      <c r="X52" s="160"/>
      <c r="Y52" s="151"/>
      <c r="Z52" s="151"/>
      <c r="AA52" s="151"/>
      <c r="AB52" s="151"/>
      <c r="AC52" s="151"/>
      <c r="AD52" s="151"/>
      <c r="AE52" s="151"/>
      <c r="AF52" s="151"/>
      <c r="AG52" s="151" t="s">
        <v>147</v>
      </c>
      <c r="AH52" s="151">
        <v>2</v>
      </c>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row>
    <row r="53" spans="1:60" outlineLevel="1">
      <c r="A53" s="158"/>
      <c r="B53" s="159"/>
      <c r="C53" s="195" t="s">
        <v>201</v>
      </c>
      <c r="D53" s="163"/>
      <c r="E53" s="164">
        <v>6.4</v>
      </c>
      <c r="F53" s="160"/>
      <c r="G53" s="160"/>
      <c r="H53" s="160"/>
      <c r="I53" s="160"/>
      <c r="J53" s="160"/>
      <c r="K53" s="160"/>
      <c r="L53" s="160"/>
      <c r="M53" s="160"/>
      <c r="N53" s="160"/>
      <c r="O53" s="160"/>
      <c r="P53" s="160"/>
      <c r="Q53" s="160"/>
      <c r="R53" s="160"/>
      <c r="S53" s="160"/>
      <c r="T53" s="160"/>
      <c r="U53" s="160"/>
      <c r="V53" s="160"/>
      <c r="W53" s="160"/>
      <c r="X53" s="160"/>
      <c r="Y53" s="151"/>
      <c r="Z53" s="151"/>
      <c r="AA53" s="151"/>
      <c r="AB53" s="151"/>
      <c r="AC53" s="151"/>
      <c r="AD53" s="151"/>
      <c r="AE53" s="151"/>
      <c r="AF53" s="151"/>
      <c r="AG53" s="151" t="s">
        <v>147</v>
      </c>
      <c r="AH53" s="151">
        <v>2</v>
      </c>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row>
    <row r="54" spans="1:60" outlineLevel="1">
      <c r="A54" s="158"/>
      <c r="B54" s="159"/>
      <c r="C54" s="194" t="s">
        <v>157</v>
      </c>
      <c r="D54" s="163"/>
      <c r="E54" s="164"/>
      <c r="F54" s="160"/>
      <c r="G54" s="160"/>
      <c r="H54" s="160"/>
      <c r="I54" s="160"/>
      <c r="J54" s="160"/>
      <c r="K54" s="160"/>
      <c r="L54" s="160"/>
      <c r="M54" s="160"/>
      <c r="N54" s="160"/>
      <c r="O54" s="160"/>
      <c r="P54" s="160"/>
      <c r="Q54" s="160"/>
      <c r="R54" s="160"/>
      <c r="S54" s="160"/>
      <c r="T54" s="160"/>
      <c r="U54" s="160"/>
      <c r="V54" s="160"/>
      <c r="W54" s="160"/>
      <c r="X54" s="160"/>
      <c r="Y54" s="151"/>
      <c r="Z54" s="151"/>
      <c r="AA54" s="151"/>
      <c r="AB54" s="151"/>
      <c r="AC54" s="151"/>
      <c r="AD54" s="151"/>
      <c r="AE54" s="151"/>
      <c r="AF54" s="151"/>
      <c r="AG54" s="151" t="s">
        <v>147</v>
      </c>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row>
    <row r="55" spans="1:60" ht="22.5" outlineLevel="1">
      <c r="A55" s="175">
        <v>12</v>
      </c>
      <c r="B55" s="176" t="s">
        <v>202</v>
      </c>
      <c r="C55" s="192" t="s">
        <v>203</v>
      </c>
      <c r="D55" s="177" t="s">
        <v>141</v>
      </c>
      <c r="E55" s="178">
        <v>15.13</v>
      </c>
      <c r="F55" s="179"/>
      <c r="G55" s="180">
        <f>ROUND(E55*F55,2)</f>
        <v>0</v>
      </c>
      <c r="H55" s="179"/>
      <c r="I55" s="180">
        <f>ROUND(E55*H55,2)</f>
        <v>0</v>
      </c>
      <c r="J55" s="179"/>
      <c r="K55" s="180">
        <f>ROUND(E55*J55,2)</f>
        <v>0</v>
      </c>
      <c r="L55" s="180">
        <v>21</v>
      </c>
      <c r="M55" s="180">
        <f>G55*(1+L55/100)</f>
        <v>0</v>
      </c>
      <c r="N55" s="180">
        <v>0</v>
      </c>
      <c r="O55" s="180">
        <f>ROUND(E55*N55,2)</f>
        <v>0</v>
      </c>
      <c r="P55" s="180">
        <v>6.8000000000000005E-2</v>
      </c>
      <c r="Q55" s="180">
        <f>ROUND(E55*P55,2)</f>
        <v>1.03</v>
      </c>
      <c r="R55" s="180" t="s">
        <v>151</v>
      </c>
      <c r="S55" s="180" t="s">
        <v>143</v>
      </c>
      <c r="T55" s="181" t="s">
        <v>143</v>
      </c>
      <c r="U55" s="160">
        <v>0.69</v>
      </c>
      <c r="V55" s="160">
        <f>ROUND(E55*U55,2)</f>
        <v>10.44</v>
      </c>
      <c r="W55" s="160"/>
      <c r="X55" s="160" t="s">
        <v>144</v>
      </c>
      <c r="Y55" s="151"/>
      <c r="Z55" s="151"/>
      <c r="AA55" s="151"/>
      <c r="AB55" s="151"/>
      <c r="AC55" s="151"/>
      <c r="AD55" s="151"/>
      <c r="AE55" s="151"/>
      <c r="AF55" s="151"/>
      <c r="AG55" s="151" t="s">
        <v>145</v>
      </c>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row>
    <row r="56" spans="1:60" outlineLevel="1">
      <c r="A56" s="158"/>
      <c r="B56" s="159"/>
      <c r="C56" s="263" t="s">
        <v>204</v>
      </c>
      <c r="D56" s="264"/>
      <c r="E56" s="264"/>
      <c r="F56" s="264"/>
      <c r="G56" s="264"/>
      <c r="H56" s="160"/>
      <c r="I56" s="160"/>
      <c r="J56" s="160"/>
      <c r="K56" s="160"/>
      <c r="L56" s="160"/>
      <c r="M56" s="160"/>
      <c r="N56" s="160"/>
      <c r="O56" s="160"/>
      <c r="P56" s="160"/>
      <c r="Q56" s="160"/>
      <c r="R56" s="160"/>
      <c r="S56" s="160"/>
      <c r="T56" s="160"/>
      <c r="U56" s="160"/>
      <c r="V56" s="160"/>
      <c r="W56" s="160"/>
      <c r="X56" s="160"/>
      <c r="Y56" s="151"/>
      <c r="Z56" s="151"/>
      <c r="AA56" s="151"/>
      <c r="AB56" s="151"/>
      <c r="AC56" s="151"/>
      <c r="AD56" s="151"/>
      <c r="AE56" s="151"/>
      <c r="AF56" s="151"/>
      <c r="AG56" s="151" t="s">
        <v>153</v>
      </c>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row>
    <row r="57" spans="1:60" outlineLevel="1">
      <c r="A57" s="158"/>
      <c r="B57" s="159"/>
      <c r="C57" s="193" t="s">
        <v>205</v>
      </c>
      <c r="D57" s="161"/>
      <c r="E57" s="162">
        <v>4.8159999999999998</v>
      </c>
      <c r="F57" s="160"/>
      <c r="G57" s="160"/>
      <c r="H57" s="160"/>
      <c r="I57" s="160"/>
      <c r="J57" s="160"/>
      <c r="K57" s="160"/>
      <c r="L57" s="160"/>
      <c r="M57" s="160"/>
      <c r="N57" s="160"/>
      <c r="O57" s="160"/>
      <c r="P57" s="160"/>
      <c r="Q57" s="160"/>
      <c r="R57" s="160"/>
      <c r="S57" s="160"/>
      <c r="T57" s="160"/>
      <c r="U57" s="160"/>
      <c r="V57" s="160"/>
      <c r="W57" s="160"/>
      <c r="X57" s="160"/>
      <c r="Y57" s="151"/>
      <c r="Z57" s="151"/>
      <c r="AA57" s="151"/>
      <c r="AB57" s="151"/>
      <c r="AC57" s="151"/>
      <c r="AD57" s="151"/>
      <c r="AE57" s="151"/>
      <c r="AF57" s="151"/>
      <c r="AG57" s="151" t="s">
        <v>147</v>
      </c>
      <c r="AH57" s="151">
        <v>0</v>
      </c>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row>
    <row r="58" spans="1:60" outlineLevel="1">
      <c r="A58" s="158"/>
      <c r="B58" s="159"/>
      <c r="C58" s="193" t="s">
        <v>206</v>
      </c>
      <c r="D58" s="161"/>
      <c r="E58" s="162">
        <v>10.314</v>
      </c>
      <c r="F58" s="160"/>
      <c r="G58" s="160"/>
      <c r="H58" s="160"/>
      <c r="I58" s="160"/>
      <c r="J58" s="160"/>
      <c r="K58" s="160"/>
      <c r="L58" s="160"/>
      <c r="M58" s="160"/>
      <c r="N58" s="160"/>
      <c r="O58" s="160"/>
      <c r="P58" s="160"/>
      <c r="Q58" s="160"/>
      <c r="R58" s="160"/>
      <c r="S58" s="160"/>
      <c r="T58" s="160"/>
      <c r="U58" s="160"/>
      <c r="V58" s="160"/>
      <c r="W58" s="160"/>
      <c r="X58" s="160"/>
      <c r="Y58" s="151"/>
      <c r="Z58" s="151"/>
      <c r="AA58" s="151"/>
      <c r="AB58" s="151"/>
      <c r="AC58" s="151"/>
      <c r="AD58" s="151"/>
      <c r="AE58" s="151"/>
      <c r="AF58" s="151"/>
      <c r="AG58" s="151" t="s">
        <v>147</v>
      </c>
      <c r="AH58" s="151">
        <v>0</v>
      </c>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row>
    <row r="59" spans="1:60">
      <c r="A59" s="169" t="s">
        <v>137</v>
      </c>
      <c r="B59" s="170" t="s">
        <v>76</v>
      </c>
      <c r="C59" s="191" t="s">
        <v>77</v>
      </c>
      <c r="D59" s="171"/>
      <c r="E59" s="172"/>
      <c r="F59" s="173"/>
      <c r="G59" s="173">
        <f>SUMIF(AG60:AG61,"&lt;&gt;NOR",G60:G61)</f>
        <v>0</v>
      </c>
      <c r="H59" s="173"/>
      <c r="I59" s="173">
        <f>SUM(I60:I61)</f>
        <v>0</v>
      </c>
      <c r="J59" s="173"/>
      <c r="K59" s="173">
        <f>SUM(K60:K61)</f>
        <v>0</v>
      </c>
      <c r="L59" s="173"/>
      <c r="M59" s="173">
        <f>SUM(M60:M61)</f>
        <v>0</v>
      </c>
      <c r="N59" s="173"/>
      <c r="O59" s="173">
        <f>SUM(O60:O61)</f>
        <v>0</v>
      </c>
      <c r="P59" s="173"/>
      <c r="Q59" s="173">
        <f>SUM(Q60:Q61)</f>
        <v>0.1</v>
      </c>
      <c r="R59" s="173"/>
      <c r="S59" s="173"/>
      <c r="T59" s="174"/>
      <c r="U59" s="168"/>
      <c r="V59" s="168">
        <f>SUM(V60:V61)</f>
        <v>0.79</v>
      </c>
      <c r="W59" s="168"/>
      <c r="X59" s="168"/>
      <c r="AG59" t="s">
        <v>138</v>
      </c>
    </row>
    <row r="60" spans="1:60" outlineLevel="1">
      <c r="A60" s="175">
        <v>13</v>
      </c>
      <c r="B60" s="176" t="s">
        <v>207</v>
      </c>
      <c r="C60" s="192" t="s">
        <v>208</v>
      </c>
      <c r="D60" s="177" t="s">
        <v>141</v>
      </c>
      <c r="E60" s="178">
        <v>19.77</v>
      </c>
      <c r="F60" s="179"/>
      <c r="G60" s="180">
        <f>ROUND(E60*F60,2)</f>
        <v>0</v>
      </c>
      <c r="H60" s="179"/>
      <c r="I60" s="180">
        <f>ROUND(E60*H60,2)</f>
        <v>0</v>
      </c>
      <c r="J60" s="179"/>
      <c r="K60" s="180">
        <f>ROUND(E60*J60,2)</f>
        <v>0</v>
      </c>
      <c r="L60" s="180">
        <v>21</v>
      </c>
      <c r="M60" s="180">
        <f>G60*(1+L60/100)</f>
        <v>0</v>
      </c>
      <c r="N60" s="180">
        <v>0</v>
      </c>
      <c r="O60" s="180">
        <f>ROUND(E60*N60,2)</f>
        <v>0</v>
      </c>
      <c r="P60" s="180">
        <v>4.8700000000000002E-3</v>
      </c>
      <c r="Q60" s="180">
        <f>ROUND(E60*P60,2)</f>
        <v>0.1</v>
      </c>
      <c r="R60" s="180" t="s">
        <v>209</v>
      </c>
      <c r="S60" s="180" t="s">
        <v>143</v>
      </c>
      <c r="T60" s="181" t="s">
        <v>143</v>
      </c>
      <c r="U60" s="160">
        <v>0.04</v>
      </c>
      <c r="V60" s="160">
        <f>ROUND(E60*U60,2)</f>
        <v>0.79</v>
      </c>
      <c r="W60" s="160"/>
      <c r="X60" s="160" t="s">
        <v>144</v>
      </c>
      <c r="Y60" s="151"/>
      <c r="Z60" s="151"/>
      <c r="AA60" s="151"/>
      <c r="AB60" s="151"/>
      <c r="AC60" s="151"/>
      <c r="AD60" s="151"/>
      <c r="AE60" s="151"/>
      <c r="AF60" s="151"/>
      <c r="AG60" s="151" t="s">
        <v>145</v>
      </c>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row>
    <row r="61" spans="1:60" outlineLevel="1">
      <c r="A61" s="158"/>
      <c r="B61" s="159"/>
      <c r="C61" s="193" t="s">
        <v>210</v>
      </c>
      <c r="D61" s="161"/>
      <c r="E61" s="162">
        <v>19.77</v>
      </c>
      <c r="F61" s="160"/>
      <c r="G61" s="160"/>
      <c r="H61" s="160"/>
      <c r="I61" s="160"/>
      <c r="J61" s="160"/>
      <c r="K61" s="160"/>
      <c r="L61" s="160"/>
      <c r="M61" s="160"/>
      <c r="N61" s="160"/>
      <c r="O61" s="160"/>
      <c r="P61" s="160"/>
      <c r="Q61" s="160"/>
      <c r="R61" s="160"/>
      <c r="S61" s="160"/>
      <c r="T61" s="160"/>
      <c r="U61" s="160"/>
      <c r="V61" s="160"/>
      <c r="W61" s="160"/>
      <c r="X61" s="160"/>
      <c r="Y61" s="151"/>
      <c r="Z61" s="151"/>
      <c r="AA61" s="151"/>
      <c r="AB61" s="151"/>
      <c r="AC61" s="151"/>
      <c r="AD61" s="151"/>
      <c r="AE61" s="151"/>
      <c r="AF61" s="151"/>
      <c r="AG61" s="151" t="s">
        <v>147</v>
      </c>
      <c r="AH61" s="151">
        <v>0</v>
      </c>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row>
    <row r="62" spans="1:60">
      <c r="A62" s="169" t="s">
        <v>137</v>
      </c>
      <c r="B62" s="170" t="s">
        <v>78</v>
      </c>
      <c r="C62" s="191" t="s">
        <v>79</v>
      </c>
      <c r="D62" s="171"/>
      <c r="E62" s="172"/>
      <c r="F62" s="173"/>
      <c r="G62" s="173">
        <f>SUMIF(AG63:AG64,"&lt;&gt;NOR",G63:G64)</f>
        <v>0</v>
      </c>
      <c r="H62" s="173"/>
      <c r="I62" s="173">
        <f>SUM(I63:I64)</f>
        <v>0</v>
      </c>
      <c r="J62" s="173"/>
      <c r="K62" s="173">
        <f>SUM(K63:K64)</f>
        <v>0</v>
      </c>
      <c r="L62" s="173"/>
      <c r="M62" s="173">
        <f>SUM(M63:M64)</f>
        <v>0</v>
      </c>
      <c r="N62" s="173"/>
      <c r="O62" s="173">
        <f>SUM(O63:O64)</f>
        <v>0</v>
      </c>
      <c r="P62" s="173"/>
      <c r="Q62" s="173">
        <f>SUM(Q63:Q64)</f>
        <v>0.06</v>
      </c>
      <c r="R62" s="173"/>
      <c r="S62" s="173"/>
      <c r="T62" s="174"/>
      <c r="U62" s="168"/>
      <c r="V62" s="168">
        <f>SUM(V63:V64)</f>
        <v>0.86</v>
      </c>
      <c r="W62" s="168"/>
      <c r="X62" s="168"/>
      <c r="AG62" t="s">
        <v>138</v>
      </c>
    </row>
    <row r="63" spans="1:60" ht="33.75" outlineLevel="1">
      <c r="A63" s="183">
        <v>14</v>
      </c>
      <c r="B63" s="184" t="s">
        <v>211</v>
      </c>
      <c r="C63" s="196" t="s">
        <v>212</v>
      </c>
      <c r="D63" s="185" t="s">
        <v>141</v>
      </c>
      <c r="E63" s="186">
        <v>2.1949999999999998</v>
      </c>
      <c r="F63" s="187"/>
      <c r="G63" s="188">
        <f>ROUND(E63*F63,2)</f>
        <v>0</v>
      </c>
      <c r="H63" s="187"/>
      <c r="I63" s="188">
        <f>ROUND(E63*H63,2)</f>
        <v>0</v>
      </c>
      <c r="J63" s="187"/>
      <c r="K63" s="188">
        <f>ROUND(E63*J63,2)</f>
        <v>0</v>
      </c>
      <c r="L63" s="188">
        <v>21</v>
      </c>
      <c r="M63" s="188">
        <f>G63*(1+L63/100)</f>
        <v>0</v>
      </c>
      <c r="N63" s="188">
        <v>0</v>
      </c>
      <c r="O63" s="188">
        <f>ROUND(E63*N63,2)</f>
        <v>0</v>
      </c>
      <c r="P63" s="188">
        <v>8.0000000000000002E-3</v>
      </c>
      <c r="Q63" s="188">
        <f>ROUND(E63*P63,2)</f>
        <v>0.02</v>
      </c>
      <c r="R63" s="188" t="s">
        <v>213</v>
      </c>
      <c r="S63" s="188" t="s">
        <v>143</v>
      </c>
      <c r="T63" s="189" t="s">
        <v>143</v>
      </c>
      <c r="U63" s="160">
        <v>0.05</v>
      </c>
      <c r="V63" s="160">
        <f>ROUND(E63*U63,2)</f>
        <v>0.11</v>
      </c>
      <c r="W63" s="160"/>
      <c r="X63" s="160" t="s">
        <v>144</v>
      </c>
      <c r="Y63" s="151"/>
      <c r="Z63" s="151"/>
      <c r="AA63" s="151"/>
      <c r="AB63" s="151"/>
      <c r="AC63" s="151"/>
      <c r="AD63" s="151"/>
      <c r="AE63" s="151"/>
      <c r="AF63" s="151"/>
      <c r="AG63" s="151" t="s">
        <v>145</v>
      </c>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row>
    <row r="64" spans="1:60" ht="22.5" outlineLevel="1">
      <c r="A64" s="183">
        <v>15</v>
      </c>
      <c r="B64" s="184" t="s">
        <v>214</v>
      </c>
      <c r="C64" s="196" t="s">
        <v>215</v>
      </c>
      <c r="D64" s="185" t="s">
        <v>141</v>
      </c>
      <c r="E64" s="186">
        <v>19.77</v>
      </c>
      <c r="F64" s="187"/>
      <c r="G64" s="188">
        <f>ROUND(E64*F64,2)</f>
        <v>0</v>
      </c>
      <c r="H64" s="187"/>
      <c r="I64" s="188">
        <f>ROUND(E64*H64,2)</f>
        <v>0</v>
      </c>
      <c r="J64" s="187"/>
      <c r="K64" s="188">
        <f>ROUND(E64*J64,2)</f>
        <v>0</v>
      </c>
      <c r="L64" s="188">
        <v>21</v>
      </c>
      <c r="M64" s="188">
        <f>G64*(1+L64/100)</f>
        <v>0</v>
      </c>
      <c r="N64" s="188">
        <v>0</v>
      </c>
      <c r="O64" s="188">
        <f>ROUND(E64*N64,2)</f>
        <v>0</v>
      </c>
      <c r="P64" s="188">
        <v>2E-3</v>
      </c>
      <c r="Q64" s="188">
        <f>ROUND(E64*P64,2)</f>
        <v>0.04</v>
      </c>
      <c r="R64" s="188" t="s">
        <v>213</v>
      </c>
      <c r="S64" s="188" t="s">
        <v>143</v>
      </c>
      <c r="T64" s="189" t="s">
        <v>143</v>
      </c>
      <c r="U64" s="160">
        <v>3.7999999999999999E-2</v>
      </c>
      <c r="V64" s="160">
        <f>ROUND(E64*U64,2)</f>
        <v>0.75</v>
      </c>
      <c r="W64" s="160"/>
      <c r="X64" s="160" t="s">
        <v>144</v>
      </c>
      <c r="Y64" s="151"/>
      <c r="Z64" s="151"/>
      <c r="AA64" s="151"/>
      <c r="AB64" s="151"/>
      <c r="AC64" s="151"/>
      <c r="AD64" s="151"/>
      <c r="AE64" s="151"/>
      <c r="AF64" s="151"/>
      <c r="AG64" s="151" t="s">
        <v>145</v>
      </c>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row>
    <row r="65" spans="1:60">
      <c r="A65" s="169" t="s">
        <v>137</v>
      </c>
      <c r="B65" s="170" t="s">
        <v>82</v>
      </c>
      <c r="C65" s="191" t="s">
        <v>83</v>
      </c>
      <c r="D65" s="171"/>
      <c r="E65" s="172"/>
      <c r="F65" s="173"/>
      <c r="G65" s="173">
        <f>SUMIF(AG66:AG66,"&lt;&gt;NOR",G66:G66)</f>
        <v>0</v>
      </c>
      <c r="H65" s="173"/>
      <c r="I65" s="173">
        <f>SUM(I66:I66)</f>
        <v>0</v>
      </c>
      <c r="J65" s="173"/>
      <c r="K65" s="173">
        <f>SUM(K66:K66)</f>
        <v>0</v>
      </c>
      <c r="L65" s="173"/>
      <c r="M65" s="173">
        <f>SUM(M66:M66)</f>
        <v>0</v>
      </c>
      <c r="N65" s="173"/>
      <c r="O65" s="173">
        <f>SUM(O66:O66)</f>
        <v>0</v>
      </c>
      <c r="P65" s="173"/>
      <c r="Q65" s="173">
        <f>SUM(Q66:Q66)</f>
        <v>0.06</v>
      </c>
      <c r="R65" s="173"/>
      <c r="S65" s="173"/>
      <c r="T65" s="174"/>
      <c r="U65" s="168"/>
      <c r="V65" s="168">
        <f>SUM(V66:V66)</f>
        <v>1.01</v>
      </c>
      <c r="W65" s="168"/>
      <c r="X65" s="168"/>
      <c r="AG65" t="s">
        <v>138</v>
      </c>
    </row>
    <row r="66" spans="1:60" outlineLevel="1">
      <c r="A66" s="183">
        <v>16</v>
      </c>
      <c r="B66" s="184" t="s">
        <v>216</v>
      </c>
      <c r="C66" s="196" t="s">
        <v>217</v>
      </c>
      <c r="D66" s="185" t="s">
        <v>174</v>
      </c>
      <c r="E66" s="186">
        <v>2</v>
      </c>
      <c r="F66" s="187"/>
      <c r="G66" s="188">
        <f>ROUND(E66*F66,2)</f>
        <v>0</v>
      </c>
      <c r="H66" s="187"/>
      <c r="I66" s="188">
        <f>ROUND(E66*H66,2)</f>
        <v>0</v>
      </c>
      <c r="J66" s="187"/>
      <c r="K66" s="188">
        <f>ROUND(E66*J66,2)</f>
        <v>0</v>
      </c>
      <c r="L66" s="188">
        <v>21</v>
      </c>
      <c r="M66" s="188">
        <f>G66*(1+L66/100)</f>
        <v>0</v>
      </c>
      <c r="N66" s="188">
        <v>0</v>
      </c>
      <c r="O66" s="188">
        <f>ROUND(E66*N66,2)</f>
        <v>0</v>
      </c>
      <c r="P66" s="188">
        <v>2.9610000000000001E-2</v>
      </c>
      <c r="Q66" s="188">
        <f>ROUND(E66*P66,2)</f>
        <v>0.06</v>
      </c>
      <c r="R66" s="188" t="s">
        <v>218</v>
      </c>
      <c r="S66" s="188" t="s">
        <v>143</v>
      </c>
      <c r="T66" s="189" t="s">
        <v>143</v>
      </c>
      <c r="U66" s="160">
        <v>0.50700000000000001</v>
      </c>
      <c r="V66" s="160">
        <f>ROUND(E66*U66,2)</f>
        <v>1.01</v>
      </c>
      <c r="W66" s="160"/>
      <c r="X66" s="160" t="s">
        <v>144</v>
      </c>
      <c r="Y66" s="151"/>
      <c r="Z66" s="151"/>
      <c r="AA66" s="151"/>
      <c r="AB66" s="151"/>
      <c r="AC66" s="151"/>
      <c r="AD66" s="151"/>
      <c r="AE66" s="151"/>
      <c r="AF66" s="151"/>
      <c r="AG66" s="151" t="s">
        <v>145</v>
      </c>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row>
    <row r="67" spans="1:60">
      <c r="A67" s="169" t="s">
        <v>137</v>
      </c>
      <c r="B67" s="170" t="s">
        <v>86</v>
      </c>
      <c r="C67" s="191" t="s">
        <v>87</v>
      </c>
      <c r="D67" s="171"/>
      <c r="E67" s="172"/>
      <c r="F67" s="173"/>
      <c r="G67" s="173">
        <f>SUMIF(AG68:AG71,"&lt;&gt;NOR",G68:G71)</f>
        <v>0</v>
      </c>
      <c r="H67" s="173"/>
      <c r="I67" s="173">
        <f>SUM(I68:I71)</f>
        <v>0</v>
      </c>
      <c r="J67" s="173"/>
      <c r="K67" s="173">
        <f>SUM(K68:K71)</f>
        <v>0</v>
      </c>
      <c r="L67" s="173"/>
      <c r="M67" s="173">
        <f>SUM(M68:M71)</f>
        <v>0</v>
      </c>
      <c r="N67" s="173"/>
      <c r="O67" s="173">
        <f>SUM(O68:O71)</f>
        <v>0</v>
      </c>
      <c r="P67" s="173"/>
      <c r="Q67" s="173">
        <f>SUM(Q68:Q71)</f>
        <v>0.28000000000000003</v>
      </c>
      <c r="R67" s="173"/>
      <c r="S67" s="173"/>
      <c r="T67" s="174"/>
      <c r="U67" s="168"/>
      <c r="V67" s="168">
        <f>SUM(V68:V71)</f>
        <v>5.5200000000000005</v>
      </c>
      <c r="W67" s="168"/>
      <c r="X67" s="168"/>
      <c r="AG67" t="s">
        <v>138</v>
      </c>
    </row>
    <row r="68" spans="1:60" outlineLevel="1">
      <c r="A68" s="183">
        <v>17</v>
      </c>
      <c r="B68" s="184" t="s">
        <v>219</v>
      </c>
      <c r="C68" s="196" t="s">
        <v>220</v>
      </c>
      <c r="D68" s="185" t="s">
        <v>221</v>
      </c>
      <c r="E68" s="186">
        <v>5</v>
      </c>
      <c r="F68" s="187"/>
      <c r="G68" s="188">
        <f>ROUND(E68*F68,2)</f>
        <v>0</v>
      </c>
      <c r="H68" s="187"/>
      <c r="I68" s="188">
        <f>ROUND(E68*H68,2)</f>
        <v>0</v>
      </c>
      <c r="J68" s="187"/>
      <c r="K68" s="188">
        <f>ROUND(E68*J68,2)</f>
        <v>0</v>
      </c>
      <c r="L68" s="188">
        <v>21</v>
      </c>
      <c r="M68" s="188">
        <f>G68*(1+L68/100)</f>
        <v>0</v>
      </c>
      <c r="N68" s="188">
        <v>0</v>
      </c>
      <c r="O68" s="188">
        <f>ROUND(E68*N68,2)</f>
        <v>0</v>
      </c>
      <c r="P68" s="188">
        <v>3.4200000000000001E-2</v>
      </c>
      <c r="Q68" s="188">
        <f>ROUND(E68*P68,2)</f>
        <v>0.17</v>
      </c>
      <c r="R68" s="188" t="s">
        <v>218</v>
      </c>
      <c r="S68" s="188" t="s">
        <v>143</v>
      </c>
      <c r="T68" s="189" t="s">
        <v>143</v>
      </c>
      <c r="U68" s="160">
        <v>0.46500000000000002</v>
      </c>
      <c r="V68" s="160">
        <f>ROUND(E68*U68,2)</f>
        <v>2.33</v>
      </c>
      <c r="W68" s="160"/>
      <c r="X68" s="160" t="s">
        <v>144</v>
      </c>
      <c r="Y68" s="151"/>
      <c r="Z68" s="151"/>
      <c r="AA68" s="151"/>
      <c r="AB68" s="151"/>
      <c r="AC68" s="151"/>
      <c r="AD68" s="151"/>
      <c r="AE68" s="151"/>
      <c r="AF68" s="151"/>
      <c r="AG68" s="151" t="s">
        <v>145</v>
      </c>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row>
    <row r="69" spans="1:60" outlineLevel="1">
      <c r="A69" s="183">
        <v>18</v>
      </c>
      <c r="B69" s="184" t="s">
        <v>222</v>
      </c>
      <c r="C69" s="196" t="s">
        <v>223</v>
      </c>
      <c r="D69" s="185" t="s">
        <v>221</v>
      </c>
      <c r="E69" s="186">
        <v>5</v>
      </c>
      <c r="F69" s="187"/>
      <c r="G69" s="188">
        <f>ROUND(E69*F69,2)</f>
        <v>0</v>
      </c>
      <c r="H69" s="187"/>
      <c r="I69" s="188">
        <f>ROUND(E69*H69,2)</f>
        <v>0</v>
      </c>
      <c r="J69" s="187"/>
      <c r="K69" s="188">
        <f>ROUND(E69*J69,2)</f>
        <v>0</v>
      </c>
      <c r="L69" s="188">
        <v>21</v>
      </c>
      <c r="M69" s="188">
        <f>G69*(1+L69/100)</f>
        <v>0</v>
      </c>
      <c r="N69" s="188">
        <v>0</v>
      </c>
      <c r="O69" s="188">
        <f>ROUND(E69*N69,2)</f>
        <v>0</v>
      </c>
      <c r="P69" s="188">
        <v>1.9460000000000002E-2</v>
      </c>
      <c r="Q69" s="188">
        <f>ROUND(E69*P69,2)</f>
        <v>0.1</v>
      </c>
      <c r="R69" s="188" t="s">
        <v>218</v>
      </c>
      <c r="S69" s="188" t="s">
        <v>143</v>
      </c>
      <c r="T69" s="189" t="s">
        <v>143</v>
      </c>
      <c r="U69" s="160">
        <v>0.38200000000000001</v>
      </c>
      <c r="V69" s="160">
        <f>ROUND(E69*U69,2)</f>
        <v>1.91</v>
      </c>
      <c r="W69" s="160"/>
      <c r="X69" s="160" t="s">
        <v>144</v>
      </c>
      <c r="Y69" s="151"/>
      <c r="Z69" s="151"/>
      <c r="AA69" s="151"/>
      <c r="AB69" s="151"/>
      <c r="AC69" s="151"/>
      <c r="AD69" s="151"/>
      <c r="AE69" s="151"/>
      <c r="AF69" s="151"/>
      <c r="AG69" s="151" t="s">
        <v>145</v>
      </c>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row>
    <row r="70" spans="1:60" outlineLevel="1">
      <c r="A70" s="183">
        <v>19</v>
      </c>
      <c r="B70" s="184" t="s">
        <v>224</v>
      </c>
      <c r="C70" s="196" t="s">
        <v>225</v>
      </c>
      <c r="D70" s="185" t="s">
        <v>221</v>
      </c>
      <c r="E70" s="186">
        <v>5</v>
      </c>
      <c r="F70" s="187"/>
      <c r="G70" s="188">
        <f>ROUND(E70*F70,2)</f>
        <v>0</v>
      </c>
      <c r="H70" s="187"/>
      <c r="I70" s="188">
        <f>ROUND(E70*H70,2)</f>
        <v>0</v>
      </c>
      <c r="J70" s="187"/>
      <c r="K70" s="188">
        <f>ROUND(E70*J70,2)</f>
        <v>0</v>
      </c>
      <c r="L70" s="188">
        <v>21</v>
      </c>
      <c r="M70" s="188">
        <f>G70*(1+L70/100)</f>
        <v>0</v>
      </c>
      <c r="N70" s="188">
        <v>0</v>
      </c>
      <c r="O70" s="188">
        <f>ROUND(E70*N70,2)</f>
        <v>0</v>
      </c>
      <c r="P70" s="188">
        <v>1.56E-3</v>
      </c>
      <c r="Q70" s="188">
        <f>ROUND(E70*P70,2)</f>
        <v>0.01</v>
      </c>
      <c r="R70" s="188" t="s">
        <v>218</v>
      </c>
      <c r="S70" s="188" t="s">
        <v>143</v>
      </c>
      <c r="T70" s="189" t="s">
        <v>143</v>
      </c>
      <c r="U70" s="160">
        <v>0.217</v>
      </c>
      <c r="V70" s="160">
        <f>ROUND(E70*U70,2)</f>
        <v>1.0900000000000001</v>
      </c>
      <c r="W70" s="160"/>
      <c r="X70" s="160" t="s">
        <v>144</v>
      </c>
      <c r="Y70" s="151"/>
      <c r="Z70" s="151"/>
      <c r="AA70" s="151"/>
      <c r="AB70" s="151"/>
      <c r="AC70" s="151"/>
      <c r="AD70" s="151"/>
      <c r="AE70" s="151"/>
      <c r="AF70" s="151"/>
      <c r="AG70" s="151" t="s">
        <v>145</v>
      </c>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row>
    <row r="71" spans="1:60" outlineLevel="1">
      <c r="A71" s="183">
        <v>20</v>
      </c>
      <c r="B71" s="184" t="s">
        <v>226</v>
      </c>
      <c r="C71" s="196" t="s">
        <v>227</v>
      </c>
      <c r="D71" s="185" t="s">
        <v>174</v>
      </c>
      <c r="E71" s="186">
        <v>5</v>
      </c>
      <c r="F71" s="187"/>
      <c r="G71" s="188">
        <f>ROUND(E71*F71,2)</f>
        <v>0</v>
      </c>
      <c r="H71" s="187"/>
      <c r="I71" s="188">
        <f>ROUND(E71*H71,2)</f>
        <v>0</v>
      </c>
      <c r="J71" s="187"/>
      <c r="K71" s="188">
        <f>ROUND(E71*J71,2)</f>
        <v>0</v>
      </c>
      <c r="L71" s="188">
        <v>21</v>
      </c>
      <c r="M71" s="188">
        <f>G71*(1+L71/100)</f>
        <v>0</v>
      </c>
      <c r="N71" s="188">
        <v>0</v>
      </c>
      <c r="O71" s="188">
        <f>ROUND(E71*N71,2)</f>
        <v>0</v>
      </c>
      <c r="P71" s="188">
        <v>8.4999999999999995E-4</v>
      </c>
      <c r="Q71" s="188">
        <f>ROUND(E71*P71,2)</f>
        <v>0</v>
      </c>
      <c r="R71" s="188" t="s">
        <v>218</v>
      </c>
      <c r="S71" s="188" t="s">
        <v>143</v>
      </c>
      <c r="T71" s="189" t="s">
        <v>143</v>
      </c>
      <c r="U71" s="160">
        <v>3.7999999999999999E-2</v>
      </c>
      <c r="V71" s="160">
        <f>ROUND(E71*U71,2)</f>
        <v>0.19</v>
      </c>
      <c r="W71" s="160"/>
      <c r="X71" s="160" t="s">
        <v>144</v>
      </c>
      <c r="Y71" s="151"/>
      <c r="Z71" s="151"/>
      <c r="AA71" s="151"/>
      <c r="AB71" s="151"/>
      <c r="AC71" s="151"/>
      <c r="AD71" s="151"/>
      <c r="AE71" s="151"/>
      <c r="AF71" s="151"/>
      <c r="AG71" s="151" t="s">
        <v>145</v>
      </c>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row>
    <row r="72" spans="1:60">
      <c r="A72" s="169" t="s">
        <v>137</v>
      </c>
      <c r="B72" s="170" t="s">
        <v>90</v>
      </c>
      <c r="C72" s="191" t="s">
        <v>91</v>
      </c>
      <c r="D72" s="171"/>
      <c r="E72" s="172"/>
      <c r="F72" s="173"/>
      <c r="G72" s="173">
        <f>SUMIF(AG73:AG73,"&lt;&gt;NOR",G73:G73)</f>
        <v>0</v>
      </c>
      <c r="H72" s="173"/>
      <c r="I72" s="173">
        <f>SUM(I73:I73)</f>
        <v>0</v>
      </c>
      <c r="J72" s="173"/>
      <c r="K72" s="173">
        <f>SUM(K73:K73)</f>
        <v>0</v>
      </c>
      <c r="L72" s="173"/>
      <c r="M72" s="173">
        <f>SUM(M73:M73)</f>
        <v>0</v>
      </c>
      <c r="N72" s="173"/>
      <c r="O72" s="173">
        <f>SUM(O73:O73)</f>
        <v>0</v>
      </c>
      <c r="P72" s="173"/>
      <c r="Q72" s="173">
        <f>SUM(Q73:Q73)</f>
        <v>0</v>
      </c>
      <c r="R72" s="173"/>
      <c r="S72" s="173"/>
      <c r="T72" s="174"/>
      <c r="U72" s="168"/>
      <c r="V72" s="168">
        <f>SUM(V73:V73)</f>
        <v>7.0000000000000007E-2</v>
      </c>
      <c r="W72" s="168"/>
      <c r="X72" s="168"/>
      <c r="AG72" t="s">
        <v>138</v>
      </c>
    </row>
    <row r="73" spans="1:60" outlineLevel="1">
      <c r="A73" s="183">
        <v>21</v>
      </c>
      <c r="B73" s="184" t="s">
        <v>228</v>
      </c>
      <c r="C73" s="196" t="s">
        <v>229</v>
      </c>
      <c r="D73" s="185" t="s">
        <v>141</v>
      </c>
      <c r="E73" s="186">
        <v>2.1949999999999998</v>
      </c>
      <c r="F73" s="187"/>
      <c r="G73" s="188">
        <f>ROUND(E73*F73,2)</f>
        <v>0</v>
      </c>
      <c r="H73" s="187"/>
      <c r="I73" s="188">
        <f>ROUND(E73*H73,2)</f>
        <v>0</v>
      </c>
      <c r="J73" s="187"/>
      <c r="K73" s="188">
        <f>ROUND(E73*J73,2)</f>
        <v>0</v>
      </c>
      <c r="L73" s="188">
        <v>21</v>
      </c>
      <c r="M73" s="188">
        <f>G73*(1+L73/100)</f>
        <v>0</v>
      </c>
      <c r="N73" s="188">
        <v>0</v>
      </c>
      <c r="O73" s="188">
        <f>ROUND(E73*N73,2)</f>
        <v>0</v>
      </c>
      <c r="P73" s="188">
        <v>1.8000000000000001E-4</v>
      </c>
      <c r="Q73" s="188">
        <f>ROUND(E73*P73,2)</f>
        <v>0</v>
      </c>
      <c r="R73" s="188" t="s">
        <v>230</v>
      </c>
      <c r="S73" s="188" t="s">
        <v>143</v>
      </c>
      <c r="T73" s="189" t="s">
        <v>143</v>
      </c>
      <c r="U73" s="160">
        <v>0.03</v>
      </c>
      <c r="V73" s="160">
        <f>ROUND(E73*U73,2)</f>
        <v>7.0000000000000007E-2</v>
      </c>
      <c r="W73" s="160"/>
      <c r="X73" s="160" t="s">
        <v>144</v>
      </c>
      <c r="Y73" s="151"/>
      <c r="Z73" s="151"/>
      <c r="AA73" s="151"/>
      <c r="AB73" s="151"/>
      <c r="AC73" s="151"/>
      <c r="AD73" s="151"/>
      <c r="AE73" s="151"/>
      <c r="AF73" s="151"/>
      <c r="AG73" s="151" t="s">
        <v>145</v>
      </c>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row>
    <row r="74" spans="1:60">
      <c r="A74" s="169" t="s">
        <v>137</v>
      </c>
      <c r="B74" s="170" t="s">
        <v>92</v>
      </c>
      <c r="C74" s="191" t="s">
        <v>93</v>
      </c>
      <c r="D74" s="171"/>
      <c r="E74" s="172"/>
      <c r="F74" s="173"/>
      <c r="G74" s="173">
        <f>SUMIF(AG75:AG75,"&lt;&gt;NOR",G75:G75)</f>
        <v>0</v>
      </c>
      <c r="H74" s="173"/>
      <c r="I74" s="173">
        <f>SUM(I75:I75)</f>
        <v>0</v>
      </c>
      <c r="J74" s="173"/>
      <c r="K74" s="173">
        <f>SUM(K75:K75)</f>
        <v>0</v>
      </c>
      <c r="L74" s="173"/>
      <c r="M74" s="173">
        <f>SUM(M75:M75)</f>
        <v>0</v>
      </c>
      <c r="N74" s="173"/>
      <c r="O74" s="173">
        <f>SUM(O75:O75)</f>
        <v>0</v>
      </c>
      <c r="P74" s="173"/>
      <c r="Q74" s="173">
        <f>SUM(Q75:Q75)</f>
        <v>0.05</v>
      </c>
      <c r="R74" s="173"/>
      <c r="S74" s="173"/>
      <c r="T74" s="174"/>
      <c r="U74" s="168"/>
      <c r="V74" s="168">
        <f>SUM(V75:V75)</f>
        <v>0.66</v>
      </c>
      <c r="W74" s="168"/>
      <c r="X74" s="168"/>
      <c r="AG74" t="s">
        <v>138</v>
      </c>
    </row>
    <row r="75" spans="1:60" outlineLevel="1">
      <c r="A75" s="183">
        <v>22</v>
      </c>
      <c r="B75" s="184" t="s">
        <v>231</v>
      </c>
      <c r="C75" s="196" t="s">
        <v>232</v>
      </c>
      <c r="D75" s="185" t="s">
        <v>141</v>
      </c>
      <c r="E75" s="186">
        <v>2.1949999999999998</v>
      </c>
      <c r="F75" s="187"/>
      <c r="G75" s="188">
        <f>ROUND(E75*F75,2)</f>
        <v>0</v>
      </c>
      <c r="H75" s="187"/>
      <c r="I75" s="188">
        <f>ROUND(E75*H75,2)</f>
        <v>0</v>
      </c>
      <c r="J75" s="187"/>
      <c r="K75" s="188">
        <f>ROUND(E75*J75,2)</f>
        <v>0</v>
      </c>
      <c r="L75" s="188">
        <v>21</v>
      </c>
      <c r="M75" s="188">
        <f>G75*(1+L75/100)</f>
        <v>0</v>
      </c>
      <c r="N75" s="188">
        <v>0</v>
      </c>
      <c r="O75" s="188">
        <f>ROUND(E75*N75,2)</f>
        <v>0</v>
      </c>
      <c r="P75" s="188">
        <v>2.4649999999999998E-2</v>
      </c>
      <c r="Q75" s="188">
        <f>ROUND(E75*P75,2)</f>
        <v>0.05</v>
      </c>
      <c r="R75" s="188" t="s">
        <v>233</v>
      </c>
      <c r="S75" s="188" t="s">
        <v>143</v>
      </c>
      <c r="T75" s="189" t="s">
        <v>143</v>
      </c>
      <c r="U75" s="160">
        <v>0.3</v>
      </c>
      <c r="V75" s="160">
        <f>ROUND(E75*U75,2)</f>
        <v>0.66</v>
      </c>
      <c r="W75" s="160"/>
      <c r="X75" s="160" t="s">
        <v>144</v>
      </c>
      <c r="Y75" s="151"/>
      <c r="Z75" s="151"/>
      <c r="AA75" s="151"/>
      <c r="AB75" s="151"/>
      <c r="AC75" s="151"/>
      <c r="AD75" s="151"/>
      <c r="AE75" s="151"/>
      <c r="AF75" s="151"/>
      <c r="AG75" s="151" t="s">
        <v>145</v>
      </c>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row>
    <row r="76" spans="1:60">
      <c r="A76" s="169" t="s">
        <v>137</v>
      </c>
      <c r="B76" s="170" t="s">
        <v>94</v>
      </c>
      <c r="C76" s="191" t="s">
        <v>95</v>
      </c>
      <c r="D76" s="171"/>
      <c r="E76" s="172"/>
      <c r="F76" s="173"/>
      <c r="G76" s="173">
        <f>SUMIF(AG77:AG78,"&lt;&gt;NOR",G77:G78)</f>
        <v>0</v>
      </c>
      <c r="H76" s="173"/>
      <c r="I76" s="173">
        <f>SUM(I77:I78)</f>
        <v>0</v>
      </c>
      <c r="J76" s="173"/>
      <c r="K76" s="173">
        <f>SUM(K77:K78)</f>
        <v>0</v>
      </c>
      <c r="L76" s="173"/>
      <c r="M76" s="173">
        <f>SUM(M77:M78)</f>
        <v>0</v>
      </c>
      <c r="N76" s="173"/>
      <c r="O76" s="173">
        <f>SUM(O77:O78)</f>
        <v>0</v>
      </c>
      <c r="P76" s="173"/>
      <c r="Q76" s="173">
        <f>SUM(Q77:Q78)</f>
        <v>0</v>
      </c>
      <c r="R76" s="173"/>
      <c r="S76" s="173"/>
      <c r="T76" s="174"/>
      <c r="U76" s="168"/>
      <c r="V76" s="168">
        <f>SUM(V77:V78)</f>
        <v>0.22</v>
      </c>
      <c r="W76" s="168"/>
      <c r="X76" s="168"/>
      <c r="AG76" t="s">
        <v>138</v>
      </c>
    </row>
    <row r="77" spans="1:60" outlineLevel="1">
      <c r="A77" s="175">
        <v>23</v>
      </c>
      <c r="B77" s="176" t="s">
        <v>234</v>
      </c>
      <c r="C77" s="192" t="s">
        <v>235</v>
      </c>
      <c r="D77" s="177" t="s">
        <v>141</v>
      </c>
      <c r="E77" s="178">
        <v>2.1949999999999998</v>
      </c>
      <c r="F77" s="179"/>
      <c r="G77" s="180">
        <f>ROUND(E77*F77,2)</f>
        <v>0</v>
      </c>
      <c r="H77" s="179"/>
      <c r="I77" s="180">
        <f>ROUND(E77*H77,2)</f>
        <v>0</v>
      </c>
      <c r="J77" s="179"/>
      <c r="K77" s="180">
        <f>ROUND(E77*J77,2)</f>
        <v>0</v>
      </c>
      <c r="L77" s="180">
        <v>21</v>
      </c>
      <c r="M77" s="180">
        <f>G77*(1+L77/100)</f>
        <v>0</v>
      </c>
      <c r="N77" s="180">
        <v>0</v>
      </c>
      <c r="O77" s="180">
        <f>ROUND(E77*N77,2)</f>
        <v>0</v>
      </c>
      <c r="P77" s="180">
        <v>2E-3</v>
      </c>
      <c r="Q77" s="180">
        <f>ROUND(E77*P77,2)</f>
        <v>0</v>
      </c>
      <c r="R77" s="180" t="s">
        <v>236</v>
      </c>
      <c r="S77" s="180" t="s">
        <v>143</v>
      </c>
      <c r="T77" s="181" t="s">
        <v>143</v>
      </c>
      <c r="U77" s="160">
        <v>0.1</v>
      </c>
      <c r="V77" s="160">
        <f>ROUND(E77*U77,2)</f>
        <v>0.22</v>
      </c>
      <c r="W77" s="160"/>
      <c r="X77" s="160" t="s">
        <v>144</v>
      </c>
      <c r="Y77" s="151"/>
      <c r="Z77" s="151"/>
      <c r="AA77" s="151"/>
      <c r="AB77" s="151"/>
      <c r="AC77" s="151"/>
      <c r="AD77" s="151"/>
      <c r="AE77" s="151"/>
      <c r="AF77" s="151"/>
      <c r="AG77" s="151" t="s">
        <v>145</v>
      </c>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row>
    <row r="78" spans="1:60" outlineLevel="1">
      <c r="A78" s="158"/>
      <c r="B78" s="159"/>
      <c r="C78" s="193" t="s">
        <v>237</v>
      </c>
      <c r="D78" s="161"/>
      <c r="E78" s="162">
        <v>2.1949999999999998</v>
      </c>
      <c r="F78" s="160"/>
      <c r="G78" s="160"/>
      <c r="H78" s="160"/>
      <c r="I78" s="160"/>
      <c r="J78" s="160"/>
      <c r="K78" s="160"/>
      <c r="L78" s="160"/>
      <c r="M78" s="160"/>
      <c r="N78" s="160"/>
      <c r="O78" s="160"/>
      <c r="P78" s="160"/>
      <c r="Q78" s="160"/>
      <c r="R78" s="160"/>
      <c r="S78" s="160"/>
      <c r="T78" s="160"/>
      <c r="U78" s="160"/>
      <c r="V78" s="160"/>
      <c r="W78" s="160"/>
      <c r="X78" s="160"/>
      <c r="Y78" s="151"/>
      <c r="Z78" s="151"/>
      <c r="AA78" s="151"/>
      <c r="AB78" s="151"/>
      <c r="AC78" s="151"/>
      <c r="AD78" s="151"/>
      <c r="AE78" s="151"/>
      <c r="AF78" s="151"/>
      <c r="AG78" s="151" t="s">
        <v>147</v>
      </c>
      <c r="AH78" s="151">
        <v>0</v>
      </c>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row>
    <row r="79" spans="1:60">
      <c r="A79" s="169" t="s">
        <v>137</v>
      </c>
      <c r="B79" s="170" t="s">
        <v>106</v>
      </c>
      <c r="C79" s="191" t="s">
        <v>107</v>
      </c>
      <c r="D79" s="171"/>
      <c r="E79" s="172"/>
      <c r="F79" s="173"/>
      <c r="G79" s="173">
        <f>SUMIF(AG80:AG92,"&lt;&gt;NOR",G80:G92)</f>
        <v>0</v>
      </c>
      <c r="H79" s="173"/>
      <c r="I79" s="173">
        <f>SUM(I80:I92)</f>
        <v>0</v>
      </c>
      <c r="J79" s="173"/>
      <c r="K79" s="173">
        <f>SUM(K80:K92)</f>
        <v>0</v>
      </c>
      <c r="L79" s="173"/>
      <c r="M79" s="173">
        <f>SUM(M80:M92)</f>
        <v>0</v>
      </c>
      <c r="N79" s="173"/>
      <c r="O79" s="173">
        <f>SUM(O80:O92)</f>
        <v>0</v>
      </c>
      <c r="P79" s="173"/>
      <c r="Q79" s="173">
        <f>SUM(Q80:Q92)</f>
        <v>0</v>
      </c>
      <c r="R79" s="173"/>
      <c r="S79" s="173"/>
      <c r="T79" s="174"/>
      <c r="U79" s="168"/>
      <c r="V79" s="168">
        <f>SUM(V80:V92)</f>
        <v>19.11</v>
      </c>
      <c r="W79" s="168"/>
      <c r="X79" s="168"/>
      <c r="AG79" t="s">
        <v>138</v>
      </c>
    </row>
    <row r="80" spans="1:60" ht="22.5" outlineLevel="1">
      <c r="A80" s="175">
        <v>24</v>
      </c>
      <c r="B80" s="176" t="s">
        <v>238</v>
      </c>
      <c r="C80" s="192" t="s">
        <v>239</v>
      </c>
      <c r="D80" s="177" t="s">
        <v>240</v>
      </c>
      <c r="E80" s="178">
        <v>19.808</v>
      </c>
      <c r="F80" s="179"/>
      <c r="G80" s="180">
        <f>ROUND(E80*F80,2)</f>
        <v>0</v>
      </c>
      <c r="H80" s="179"/>
      <c r="I80" s="180">
        <f>ROUND(E80*H80,2)</f>
        <v>0</v>
      </c>
      <c r="J80" s="179"/>
      <c r="K80" s="180">
        <f>ROUND(E80*J80,2)</f>
        <v>0</v>
      </c>
      <c r="L80" s="180">
        <v>21</v>
      </c>
      <c r="M80" s="180">
        <f>G80*(1+L80/100)</f>
        <v>0</v>
      </c>
      <c r="N80" s="180">
        <v>0</v>
      </c>
      <c r="O80" s="180">
        <f>ROUND(E80*N80,2)</f>
        <v>0</v>
      </c>
      <c r="P80" s="180">
        <v>0</v>
      </c>
      <c r="Q80" s="180">
        <f>ROUND(E80*P80,2)</f>
        <v>0</v>
      </c>
      <c r="R80" s="180" t="s">
        <v>151</v>
      </c>
      <c r="S80" s="180" t="s">
        <v>143</v>
      </c>
      <c r="T80" s="181" t="s">
        <v>143</v>
      </c>
      <c r="U80" s="160">
        <v>0.11</v>
      </c>
      <c r="V80" s="160">
        <f>ROUND(E80*U80,2)</f>
        <v>2.1800000000000002</v>
      </c>
      <c r="W80" s="160"/>
      <c r="X80" s="160" t="s">
        <v>144</v>
      </c>
      <c r="Y80" s="151"/>
      <c r="Z80" s="151"/>
      <c r="AA80" s="151"/>
      <c r="AB80" s="151"/>
      <c r="AC80" s="151"/>
      <c r="AD80" s="151"/>
      <c r="AE80" s="151"/>
      <c r="AF80" s="151"/>
      <c r="AG80" s="151" t="s">
        <v>145</v>
      </c>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row>
    <row r="81" spans="1:60" outlineLevel="1">
      <c r="A81" s="158"/>
      <c r="B81" s="159"/>
      <c r="C81" s="193" t="s">
        <v>241</v>
      </c>
      <c r="D81" s="161"/>
      <c r="E81" s="162">
        <v>19.808</v>
      </c>
      <c r="F81" s="160"/>
      <c r="G81" s="160"/>
      <c r="H81" s="160"/>
      <c r="I81" s="160"/>
      <c r="J81" s="160"/>
      <c r="K81" s="160"/>
      <c r="L81" s="160"/>
      <c r="M81" s="160"/>
      <c r="N81" s="160"/>
      <c r="O81" s="160"/>
      <c r="P81" s="160"/>
      <c r="Q81" s="160"/>
      <c r="R81" s="160"/>
      <c r="S81" s="160"/>
      <c r="T81" s="160"/>
      <c r="U81" s="160"/>
      <c r="V81" s="160"/>
      <c r="W81" s="160"/>
      <c r="X81" s="160"/>
      <c r="Y81" s="151"/>
      <c r="Z81" s="151"/>
      <c r="AA81" s="151"/>
      <c r="AB81" s="151"/>
      <c r="AC81" s="151"/>
      <c r="AD81" s="151"/>
      <c r="AE81" s="151"/>
      <c r="AF81" s="151"/>
      <c r="AG81" s="151" t="s">
        <v>147</v>
      </c>
      <c r="AH81" s="151">
        <v>0</v>
      </c>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row>
    <row r="82" spans="1:60" outlineLevel="1">
      <c r="A82" s="183">
        <v>25</v>
      </c>
      <c r="B82" s="184" t="s">
        <v>242</v>
      </c>
      <c r="C82" s="196" t="s">
        <v>243</v>
      </c>
      <c r="D82" s="185" t="s">
        <v>240</v>
      </c>
      <c r="E82" s="186">
        <v>9.4700000000000006</v>
      </c>
      <c r="F82" s="187"/>
      <c r="G82" s="188">
        <f t="shared" ref="G82:G87" si="0">ROUND(E82*F82,2)</f>
        <v>0</v>
      </c>
      <c r="H82" s="187"/>
      <c r="I82" s="188">
        <f t="shared" ref="I82:I87" si="1">ROUND(E82*H82,2)</f>
        <v>0</v>
      </c>
      <c r="J82" s="187"/>
      <c r="K82" s="188">
        <f t="shared" ref="K82:K87" si="2">ROUND(E82*J82,2)</f>
        <v>0</v>
      </c>
      <c r="L82" s="188">
        <v>21</v>
      </c>
      <c r="M82" s="188">
        <f t="shared" ref="M82:M87" si="3">G82*(1+L82/100)</f>
        <v>0</v>
      </c>
      <c r="N82" s="188">
        <v>0</v>
      </c>
      <c r="O82" s="188">
        <f t="shared" ref="O82:O87" si="4">ROUND(E82*N82,2)</f>
        <v>0</v>
      </c>
      <c r="P82" s="188">
        <v>0</v>
      </c>
      <c r="Q82" s="188">
        <f t="shared" ref="Q82:Q87" si="5">ROUND(E82*P82,2)</f>
        <v>0</v>
      </c>
      <c r="R82" s="188" t="s">
        <v>151</v>
      </c>
      <c r="S82" s="188" t="s">
        <v>244</v>
      </c>
      <c r="T82" s="189" t="s">
        <v>245</v>
      </c>
      <c r="U82" s="160">
        <v>0</v>
      </c>
      <c r="V82" s="160">
        <f t="shared" ref="V82:V87" si="6">ROUND(E82*U82,2)</f>
        <v>0</v>
      </c>
      <c r="W82" s="160"/>
      <c r="X82" s="160" t="s">
        <v>144</v>
      </c>
      <c r="Y82" s="151"/>
      <c r="Z82" s="151"/>
      <c r="AA82" s="151"/>
      <c r="AB82" s="151"/>
      <c r="AC82" s="151"/>
      <c r="AD82" s="151"/>
      <c r="AE82" s="151"/>
      <c r="AF82" s="151"/>
      <c r="AG82" s="151" t="s">
        <v>145</v>
      </c>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row>
    <row r="83" spans="1:60" outlineLevel="1">
      <c r="A83" s="183">
        <v>26</v>
      </c>
      <c r="B83" s="184" t="s">
        <v>246</v>
      </c>
      <c r="C83" s="196" t="s">
        <v>247</v>
      </c>
      <c r="D83" s="185" t="s">
        <v>240</v>
      </c>
      <c r="E83" s="186">
        <v>0.28000000000000003</v>
      </c>
      <c r="F83" s="187"/>
      <c r="G83" s="188">
        <f t="shared" si="0"/>
        <v>0</v>
      </c>
      <c r="H83" s="187"/>
      <c r="I83" s="188">
        <f t="shared" si="1"/>
        <v>0</v>
      </c>
      <c r="J83" s="187"/>
      <c r="K83" s="188">
        <f t="shared" si="2"/>
        <v>0</v>
      </c>
      <c r="L83" s="188">
        <v>21</v>
      </c>
      <c r="M83" s="188">
        <f t="shared" si="3"/>
        <v>0</v>
      </c>
      <c r="N83" s="188">
        <v>0</v>
      </c>
      <c r="O83" s="188">
        <f t="shared" si="4"/>
        <v>0</v>
      </c>
      <c r="P83" s="188">
        <v>0</v>
      </c>
      <c r="Q83" s="188">
        <f t="shared" si="5"/>
        <v>0</v>
      </c>
      <c r="R83" s="188" t="s">
        <v>151</v>
      </c>
      <c r="S83" s="188" t="s">
        <v>143</v>
      </c>
      <c r="T83" s="189" t="s">
        <v>143</v>
      </c>
      <c r="U83" s="160">
        <v>0</v>
      </c>
      <c r="V83" s="160">
        <f t="shared" si="6"/>
        <v>0</v>
      </c>
      <c r="W83" s="160"/>
      <c r="X83" s="160" t="s">
        <v>144</v>
      </c>
      <c r="Y83" s="151"/>
      <c r="Z83" s="151"/>
      <c r="AA83" s="151"/>
      <c r="AB83" s="151"/>
      <c r="AC83" s="151"/>
      <c r="AD83" s="151"/>
      <c r="AE83" s="151"/>
      <c r="AF83" s="151"/>
      <c r="AG83" s="151" t="s">
        <v>145</v>
      </c>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row>
    <row r="84" spans="1:60" outlineLevel="1">
      <c r="A84" s="183">
        <v>27</v>
      </c>
      <c r="B84" s="184" t="s">
        <v>248</v>
      </c>
      <c r="C84" s="196" t="s">
        <v>249</v>
      </c>
      <c r="D84" s="185" t="s">
        <v>240</v>
      </c>
      <c r="E84" s="186">
        <v>9.6000000000000002E-2</v>
      </c>
      <c r="F84" s="187"/>
      <c r="G84" s="188">
        <f t="shared" si="0"/>
        <v>0</v>
      </c>
      <c r="H84" s="187"/>
      <c r="I84" s="188">
        <f t="shared" si="1"/>
        <v>0</v>
      </c>
      <c r="J84" s="187"/>
      <c r="K84" s="188">
        <f t="shared" si="2"/>
        <v>0</v>
      </c>
      <c r="L84" s="188">
        <v>21</v>
      </c>
      <c r="M84" s="188">
        <f t="shared" si="3"/>
        <v>0</v>
      </c>
      <c r="N84" s="188">
        <v>0</v>
      </c>
      <c r="O84" s="188">
        <f t="shared" si="4"/>
        <v>0</v>
      </c>
      <c r="P84" s="188">
        <v>0</v>
      </c>
      <c r="Q84" s="188">
        <f t="shared" si="5"/>
        <v>0</v>
      </c>
      <c r="R84" s="188" t="s">
        <v>151</v>
      </c>
      <c r="S84" s="188" t="s">
        <v>143</v>
      </c>
      <c r="T84" s="189" t="s">
        <v>143</v>
      </c>
      <c r="U84" s="160">
        <v>0</v>
      </c>
      <c r="V84" s="160">
        <f t="shared" si="6"/>
        <v>0</v>
      </c>
      <c r="W84" s="160"/>
      <c r="X84" s="160" t="s">
        <v>144</v>
      </c>
      <c r="Y84" s="151"/>
      <c r="Z84" s="151"/>
      <c r="AA84" s="151"/>
      <c r="AB84" s="151"/>
      <c r="AC84" s="151"/>
      <c r="AD84" s="151"/>
      <c r="AE84" s="151"/>
      <c r="AF84" s="151"/>
      <c r="AG84" s="151" t="s">
        <v>145</v>
      </c>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row>
    <row r="85" spans="1:60" outlineLevel="1">
      <c r="A85" s="183">
        <v>28</v>
      </c>
      <c r="B85" s="184" t="s">
        <v>250</v>
      </c>
      <c r="C85" s="196" t="s">
        <v>251</v>
      </c>
      <c r="D85" s="185" t="s">
        <v>240</v>
      </c>
      <c r="E85" s="186">
        <v>0.04</v>
      </c>
      <c r="F85" s="187"/>
      <c r="G85" s="188">
        <f t="shared" si="0"/>
        <v>0</v>
      </c>
      <c r="H85" s="187"/>
      <c r="I85" s="188">
        <f t="shared" si="1"/>
        <v>0</v>
      </c>
      <c r="J85" s="187"/>
      <c r="K85" s="188">
        <f t="shared" si="2"/>
        <v>0</v>
      </c>
      <c r="L85" s="188">
        <v>21</v>
      </c>
      <c r="M85" s="188">
        <f t="shared" si="3"/>
        <v>0</v>
      </c>
      <c r="N85" s="188">
        <v>0</v>
      </c>
      <c r="O85" s="188">
        <f t="shared" si="4"/>
        <v>0</v>
      </c>
      <c r="P85" s="188">
        <v>0</v>
      </c>
      <c r="Q85" s="188">
        <f t="shared" si="5"/>
        <v>0</v>
      </c>
      <c r="R85" s="188" t="s">
        <v>151</v>
      </c>
      <c r="S85" s="188" t="s">
        <v>252</v>
      </c>
      <c r="T85" s="189" t="s">
        <v>252</v>
      </c>
      <c r="U85" s="160">
        <v>0</v>
      </c>
      <c r="V85" s="160">
        <f t="shared" si="6"/>
        <v>0</v>
      </c>
      <c r="W85" s="160"/>
      <c r="X85" s="160" t="s">
        <v>144</v>
      </c>
      <c r="Y85" s="151"/>
      <c r="Z85" s="151"/>
      <c r="AA85" s="151"/>
      <c r="AB85" s="151"/>
      <c r="AC85" s="151"/>
      <c r="AD85" s="151"/>
      <c r="AE85" s="151"/>
      <c r="AF85" s="151"/>
      <c r="AG85" s="151" t="s">
        <v>145</v>
      </c>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row>
    <row r="86" spans="1:60" outlineLevel="1">
      <c r="A86" s="183">
        <v>29</v>
      </c>
      <c r="B86" s="184" t="s">
        <v>253</v>
      </c>
      <c r="C86" s="196" t="s">
        <v>254</v>
      </c>
      <c r="D86" s="185" t="s">
        <v>240</v>
      </c>
      <c r="E86" s="186">
        <v>1.7999999999999999E-2</v>
      </c>
      <c r="F86" s="187"/>
      <c r="G86" s="188">
        <f t="shared" si="0"/>
        <v>0</v>
      </c>
      <c r="H86" s="187"/>
      <c r="I86" s="188">
        <f t="shared" si="1"/>
        <v>0</v>
      </c>
      <c r="J86" s="187"/>
      <c r="K86" s="188">
        <f t="shared" si="2"/>
        <v>0</v>
      </c>
      <c r="L86" s="188">
        <v>21</v>
      </c>
      <c r="M86" s="188">
        <f t="shared" si="3"/>
        <v>0</v>
      </c>
      <c r="N86" s="188">
        <v>0</v>
      </c>
      <c r="O86" s="188">
        <f t="shared" si="4"/>
        <v>0</v>
      </c>
      <c r="P86" s="188">
        <v>0</v>
      </c>
      <c r="Q86" s="188">
        <f t="shared" si="5"/>
        <v>0</v>
      </c>
      <c r="R86" s="188" t="s">
        <v>151</v>
      </c>
      <c r="S86" s="188" t="s">
        <v>143</v>
      </c>
      <c r="T86" s="189" t="s">
        <v>143</v>
      </c>
      <c r="U86" s="160">
        <v>0</v>
      </c>
      <c r="V86" s="160">
        <f t="shared" si="6"/>
        <v>0</v>
      </c>
      <c r="W86" s="160"/>
      <c r="X86" s="160" t="s">
        <v>144</v>
      </c>
      <c r="Y86" s="151"/>
      <c r="Z86" s="151"/>
      <c r="AA86" s="151"/>
      <c r="AB86" s="151"/>
      <c r="AC86" s="151"/>
      <c r="AD86" s="151"/>
      <c r="AE86" s="151"/>
      <c r="AF86" s="151"/>
      <c r="AG86" s="151" t="s">
        <v>145</v>
      </c>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row>
    <row r="87" spans="1:60" outlineLevel="1">
      <c r="A87" s="175">
        <v>30</v>
      </c>
      <c r="B87" s="176" t="s">
        <v>255</v>
      </c>
      <c r="C87" s="192" t="s">
        <v>256</v>
      </c>
      <c r="D87" s="177" t="s">
        <v>240</v>
      </c>
      <c r="E87" s="178">
        <v>217.88800000000001</v>
      </c>
      <c r="F87" s="179"/>
      <c r="G87" s="180">
        <f t="shared" si="0"/>
        <v>0</v>
      </c>
      <c r="H87" s="179"/>
      <c r="I87" s="180">
        <f t="shared" si="1"/>
        <v>0</v>
      </c>
      <c r="J87" s="179"/>
      <c r="K87" s="180">
        <f t="shared" si="2"/>
        <v>0</v>
      </c>
      <c r="L87" s="180">
        <v>21</v>
      </c>
      <c r="M87" s="180">
        <f t="shared" si="3"/>
        <v>0</v>
      </c>
      <c r="N87" s="180">
        <v>0</v>
      </c>
      <c r="O87" s="180">
        <f t="shared" si="4"/>
        <v>0</v>
      </c>
      <c r="P87" s="180">
        <v>0</v>
      </c>
      <c r="Q87" s="180">
        <f t="shared" si="5"/>
        <v>0</v>
      </c>
      <c r="R87" s="180" t="s">
        <v>151</v>
      </c>
      <c r="S87" s="180" t="s">
        <v>143</v>
      </c>
      <c r="T87" s="181" t="s">
        <v>143</v>
      </c>
      <c r="U87" s="160">
        <v>0</v>
      </c>
      <c r="V87" s="160">
        <f t="shared" si="6"/>
        <v>0</v>
      </c>
      <c r="W87" s="160"/>
      <c r="X87" s="160" t="s">
        <v>257</v>
      </c>
      <c r="Y87" s="151"/>
      <c r="Z87" s="151"/>
      <c r="AA87" s="151"/>
      <c r="AB87" s="151"/>
      <c r="AC87" s="151"/>
      <c r="AD87" s="151"/>
      <c r="AE87" s="151"/>
      <c r="AF87" s="151"/>
      <c r="AG87" s="151" t="s">
        <v>258</v>
      </c>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row>
    <row r="88" spans="1:60" ht="22.5" outlineLevel="1">
      <c r="A88" s="158"/>
      <c r="B88" s="159"/>
      <c r="C88" s="193" t="s">
        <v>259</v>
      </c>
      <c r="D88" s="161"/>
      <c r="E88" s="162">
        <v>217.88800000000001</v>
      </c>
      <c r="F88" s="160"/>
      <c r="G88" s="160"/>
      <c r="H88" s="160"/>
      <c r="I88" s="160"/>
      <c r="J88" s="160"/>
      <c r="K88" s="160"/>
      <c r="L88" s="160"/>
      <c r="M88" s="160"/>
      <c r="N88" s="160"/>
      <c r="O88" s="160"/>
      <c r="P88" s="160"/>
      <c r="Q88" s="160"/>
      <c r="R88" s="160"/>
      <c r="S88" s="160"/>
      <c r="T88" s="160"/>
      <c r="U88" s="160"/>
      <c r="V88" s="160"/>
      <c r="W88" s="160"/>
      <c r="X88" s="160"/>
      <c r="Y88" s="151"/>
      <c r="Z88" s="151"/>
      <c r="AA88" s="151"/>
      <c r="AB88" s="151"/>
      <c r="AC88" s="151"/>
      <c r="AD88" s="151"/>
      <c r="AE88" s="151"/>
      <c r="AF88" s="151"/>
      <c r="AG88" s="151" t="s">
        <v>147</v>
      </c>
      <c r="AH88" s="151">
        <v>0</v>
      </c>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row>
    <row r="89" spans="1:60" outlineLevel="1">
      <c r="A89" s="175">
        <v>31</v>
      </c>
      <c r="B89" s="176" t="s">
        <v>260</v>
      </c>
      <c r="C89" s="192" t="s">
        <v>261</v>
      </c>
      <c r="D89" s="177" t="s">
        <v>240</v>
      </c>
      <c r="E89" s="178">
        <v>9.9044799999999995</v>
      </c>
      <c r="F89" s="179"/>
      <c r="G89" s="180">
        <f>ROUND(E89*F89,2)</f>
        <v>0</v>
      </c>
      <c r="H89" s="179"/>
      <c r="I89" s="180">
        <f>ROUND(E89*H89,2)</f>
        <v>0</v>
      </c>
      <c r="J89" s="179"/>
      <c r="K89" s="180">
        <f>ROUND(E89*J89,2)</f>
        <v>0</v>
      </c>
      <c r="L89" s="180">
        <v>21</v>
      </c>
      <c r="M89" s="180">
        <f>G89*(1+L89/100)</f>
        <v>0</v>
      </c>
      <c r="N89" s="180">
        <v>0</v>
      </c>
      <c r="O89" s="180">
        <f>ROUND(E89*N89,2)</f>
        <v>0</v>
      </c>
      <c r="P89" s="180">
        <v>0</v>
      </c>
      <c r="Q89" s="180">
        <f>ROUND(E89*P89,2)</f>
        <v>0</v>
      </c>
      <c r="R89" s="180"/>
      <c r="S89" s="180" t="s">
        <v>143</v>
      </c>
      <c r="T89" s="181" t="s">
        <v>143</v>
      </c>
      <c r="U89" s="160">
        <v>0.49</v>
      </c>
      <c r="V89" s="160">
        <f>ROUND(E89*U89,2)</f>
        <v>4.8499999999999996</v>
      </c>
      <c r="W89" s="160"/>
      <c r="X89" s="160" t="s">
        <v>262</v>
      </c>
      <c r="Y89" s="151"/>
      <c r="Z89" s="151"/>
      <c r="AA89" s="151"/>
      <c r="AB89" s="151"/>
      <c r="AC89" s="151"/>
      <c r="AD89" s="151"/>
      <c r="AE89" s="151"/>
      <c r="AF89" s="151"/>
      <c r="AG89" s="151" t="s">
        <v>263</v>
      </c>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row>
    <row r="90" spans="1:60" outlineLevel="1">
      <c r="A90" s="158"/>
      <c r="B90" s="159"/>
      <c r="C90" s="259" t="s">
        <v>264</v>
      </c>
      <c r="D90" s="260"/>
      <c r="E90" s="260"/>
      <c r="F90" s="260"/>
      <c r="G90" s="260"/>
      <c r="H90" s="160"/>
      <c r="I90" s="160"/>
      <c r="J90" s="160"/>
      <c r="K90" s="160"/>
      <c r="L90" s="160"/>
      <c r="M90" s="160"/>
      <c r="N90" s="160"/>
      <c r="O90" s="160"/>
      <c r="P90" s="160"/>
      <c r="Q90" s="160"/>
      <c r="R90" s="160"/>
      <c r="S90" s="160"/>
      <c r="T90" s="160"/>
      <c r="U90" s="160"/>
      <c r="V90" s="160"/>
      <c r="W90" s="160"/>
      <c r="X90" s="160"/>
      <c r="Y90" s="151"/>
      <c r="Z90" s="151"/>
      <c r="AA90" s="151"/>
      <c r="AB90" s="151"/>
      <c r="AC90" s="151"/>
      <c r="AD90" s="151"/>
      <c r="AE90" s="151"/>
      <c r="AF90" s="151"/>
      <c r="AG90" s="151" t="s">
        <v>186</v>
      </c>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row>
    <row r="91" spans="1:60" outlineLevel="1">
      <c r="A91" s="183">
        <v>32</v>
      </c>
      <c r="B91" s="184" t="s">
        <v>265</v>
      </c>
      <c r="C91" s="196" t="s">
        <v>266</v>
      </c>
      <c r="D91" s="185" t="s">
        <v>240</v>
      </c>
      <c r="E91" s="186">
        <v>9.9044799999999995</v>
      </c>
      <c r="F91" s="187"/>
      <c r="G91" s="188">
        <f>ROUND(E91*F91,2)</f>
        <v>0</v>
      </c>
      <c r="H91" s="187"/>
      <c r="I91" s="188">
        <f>ROUND(E91*H91,2)</f>
        <v>0</v>
      </c>
      <c r="J91" s="187"/>
      <c r="K91" s="188">
        <f>ROUND(E91*J91,2)</f>
        <v>0</v>
      </c>
      <c r="L91" s="188">
        <v>21</v>
      </c>
      <c r="M91" s="188">
        <f>G91*(1+L91/100)</f>
        <v>0</v>
      </c>
      <c r="N91" s="188">
        <v>0</v>
      </c>
      <c r="O91" s="188">
        <f>ROUND(E91*N91,2)</f>
        <v>0</v>
      </c>
      <c r="P91" s="188">
        <v>0</v>
      </c>
      <c r="Q91" s="188">
        <f>ROUND(E91*P91,2)</f>
        <v>0</v>
      </c>
      <c r="R91" s="188"/>
      <c r="S91" s="188" t="s">
        <v>143</v>
      </c>
      <c r="T91" s="189" t="s">
        <v>143</v>
      </c>
      <c r="U91" s="160">
        <v>0.94</v>
      </c>
      <c r="V91" s="160">
        <f>ROUND(E91*U91,2)</f>
        <v>9.31</v>
      </c>
      <c r="W91" s="160"/>
      <c r="X91" s="160" t="s">
        <v>262</v>
      </c>
      <c r="Y91" s="151"/>
      <c r="Z91" s="151"/>
      <c r="AA91" s="151"/>
      <c r="AB91" s="151"/>
      <c r="AC91" s="151"/>
      <c r="AD91" s="151"/>
      <c r="AE91" s="151"/>
      <c r="AF91" s="151"/>
      <c r="AG91" s="151" t="s">
        <v>263</v>
      </c>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row>
    <row r="92" spans="1:60" ht="22.5" outlineLevel="1">
      <c r="A92" s="183">
        <v>33</v>
      </c>
      <c r="B92" s="184" t="s">
        <v>267</v>
      </c>
      <c r="C92" s="196" t="s">
        <v>268</v>
      </c>
      <c r="D92" s="185" t="s">
        <v>240</v>
      </c>
      <c r="E92" s="186">
        <v>9.9044799999999995</v>
      </c>
      <c r="F92" s="187"/>
      <c r="G92" s="188">
        <f>ROUND(E92*F92,2)</f>
        <v>0</v>
      </c>
      <c r="H92" s="187"/>
      <c r="I92" s="188">
        <f>ROUND(E92*H92,2)</f>
        <v>0</v>
      </c>
      <c r="J92" s="187"/>
      <c r="K92" s="188">
        <f>ROUND(E92*J92,2)</f>
        <v>0</v>
      </c>
      <c r="L92" s="188">
        <v>21</v>
      </c>
      <c r="M92" s="188">
        <f>G92*(1+L92/100)</f>
        <v>0</v>
      </c>
      <c r="N92" s="188">
        <v>0</v>
      </c>
      <c r="O92" s="188">
        <f>ROUND(E92*N92,2)</f>
        <v>0</v>
      </c>
      <c r="P92" s="188">
        <v>0</v>
      </c>
      <c r="Q92" s="188">
        <f>ROUND(E92*P92,2)</f>
        <v>0</v>
      </c>
      <c r="R92" s="188"/>
      <c r="S92" s="188" t="s">
        <v>143</v>
      </c>
      <c r="T92" s="189" t="s">
        <v>143</v>
      </c>
      <c r="U92" s="160">
        <v>0.28000000000000003</v>
      </c>
      <c r="V92" s="160">
        <f>ROUND(E92*U92,2)</f>
        <v>2.77</v>
      </c>
      <c r="W92" s="160"/>
      <c r="X92" s="160" t="s">
        <v>262</v>
      </c>
      <c r="Y92" s="151"/>
      <c r="Z92" s="151"/>
      <c r="AA92" s="151"/>
      <c r="AB92" s="151"/>
      <c r="AC92" s="151"/>
      <c r="AD92" s="151"/>
      <c r="AE92" s="151"/>
      <c r="AF92" s="151"/>
      <c r="AG92" s="151" t="s">
        <v>263</v>
      </c>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row>
    <row r="93" spans="1:60">
      <c r="A93" s="169" t="s">
        <v>137</v>
      </c>
      <c r="B93" s="170" t="s">
        <v>109</v>
      </c>
      <c r="C93" s="191" t="s">
        <v>27</v>
      </c>
      <c r="D93" s="171"/>
      <c r="E93" s="172"/>
      <c r="F93" s="173"/>
      <c r="G93" s="173">
        <f>SUMIF(AG94:AG95,"&lt;&gt;NOR",G94:G95)</f>
        <v>0</v>
      </c>
      <c r="H93" s="173"/>
      <c r="I93" s="173">
        <f>SUM(I94:I95)</f>
        <v>0</v>
      </c>
      <c r="J93" s="173"/>
      <c r="K93" s="173">
        <f>SUM(K94:K95)</f>
        <v>0</v>
      </c>
      <c r="L93" s="173"/>
      <c r="M93" s="173">
        <f>SUM(M94:M95)</f>
        <v>0</v>
      </c>
      <c r="N93" s="173"/>
      <c r="O93" s="173">
        <f>SUM(O94:O95)</f>
        <v>0</v>
      </c>
      <c r="P93" s="173"/>
      <c r="Q93" s="173">
        <f>SUM(Q94:Q95)</f>
        <v>0</v>
      </c>
      <c r="R93" s="173"/>
      <c r="S93" s="173"/>
      <c r="T93" s="174"/>
      <c r="U93" s="168"/>
      <c r="V93" s="168">
        <f>SUM(V94:V95)</f>
        <v>0</v>
      </c>
      <c r="W93" s="168"/>
      <c r="X93" s="168"/>
      <c r="AG93" t="s">
        <v>138</v>
      </c>
    </row>
    <row r="94" spans="1:60" outlineLevel="1">
      <c r="A94" s="175">
        <v>34</v>
      </c>
      <c r="B94" s="176" t="s">
        <v>269</v>
      </c>
      <c r="C94" s="192" t="s">
        <v>270</v>
      </c>
      <c r="D94" s="177" t="s">
        <v>271</v>
      </c>
      <c r="E94" s="178">
        <v>1</v>
      </c>
      <c r="F94" s="179"/>
      <c r="G94" s="180">
        <f>ROUND(E94*F94,2)</f>
        <v>0</v>
      </c>
      <c r="H94" s="179"/>
      <c r="I94" s="180">
        <f>ROUND(E94*H94,2)</f>
        <v>0</v>
      </c>
      <c r="J94" s="179"/>
      <c r="K94" s="180">
        <f>ROUND(E94*J94,2)</f>
        <v>0</v>
      </c>
      <c r="L94" s="180">
        <v>21</v>
      </c>
      <c r="M94" s="180">
        <f>G94*(1+L94/100)</f>
        <v>0</v>
      </c>
      <c r="N94" s="180">
        <v>0</v>
      </c>
      <c r="O94" s="180">
        <f>ROUND(E94*N94,2)</f>
        <v>0</v>
      </c>
      <c r="P94" s="180">
        <v>0</v>
      </c>
      <c r="Q94" s="180">
        <f>ROUND(E94*P94,2)</f>
        <v>0</v>
      </c>
      <c r="R94" s="180"/>
      <c r="S94" s="180" t="s">
        <v>143</v>
      </c>
      <c r="T94" s="181" t="s">
        <v>272</v>
      </c>
      <c r="U94" s="160">
        <v>0</v>
      </c>
      <c r="V94" s="160">
        <f>ROUND(E94*U94,2)</f>
        <v>0</v>
      </c>
      <c r="W94" s="160"/>
      <c r="X94" s="160" t="s">
        <v>273</v>
      </c>
      <c r="Y94" s="151"/>
      <c r="Z94" s="151"/>
      <c r="AA94" s="151"/>
      <c r="AB94" s="151"/>
      <c r="AC94" s="151"/>
      <c r="AD94" s="151"/>
      <c r="AE94" s="151"/>
      <c r="AF94" s="151"/>
      <c r="AG94" s="151" t="s">
        <v>274</v>
      </c>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row>
    <row r="95" spans="1:60" outlineLevel="1">
      <c r="A95" s="158"/>
      <c r="B95" s="159"/>
      <c r="C95" s="259" t="s">
        <v>275</v>
      </c>
      <c r="D95" s="260"/>
      <c r="E95" s="260"/>
      <c r="F95" s="260"/>
      <c r="G95" s="260"/>
      <c r="H95" s="160"/>
      <c r="I95" s="160"/>
      <c r="J95" s="160"/>
      <c r="K95" s="160"/>
      <c r="L95" s="160"/>
      <c r="M95" s="160"/>
      <c r="N95" s="160"/>
      <c r="O95" s="160"/>
      <c r="P95" s="160"/>
      <c r="Q95" s="160"/>
      <c r="R95" s="160"/>
      <c r="S95" s="160"/>
      <c r="T95" s="160"/>
      <c r="U95" s="160"/>
      <c r="V95" s="160"/>
      <c r="W95" s="160"/>
      <c r="X95" s="160"/>
      <c r="Y95" s="151"/>
      <c r="Z95" s="151"/>
      <c r="AA95" s="151"/>
      <c r="AB95" s="151"/>
      <c r="AC95" s="151"/>
      <c r="AD95" s="151"/>
      <c r="AE95" s="151"/>
      <c r="AF95" s="151"/>
      <c r="AG95" s="151" t="s">
        <v>186</v>
      </c>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row>
    <row r="96" spans="1:60">
      <c r="A96" s="169" t="s">
        <v>137</v>
      </c>
      <c r="B96" s="170" t="s">
        <v>110</v>
      </c>
      <c r="C96" s="191" t="s">
        <v>28</v>
      </c>
      <c r="D96" s="171"/>
      <c r="E96" s="172"/>
      <c r="F96" s="173"/>
      <c r="G96" s="173">
        <f>SUMIF(AG97:AG99,"&lt;&gt;NOR",G97:G99)</f>
        <v>0</v>
      </c>
      <c r="H96" s="173"/>
      <c r="I96" s="173">
        <f>SUM(I97:I99)</f>
        <v>0</v>
      </c>
      <c r="J96" s="173"/>
      <c r="K96" s="173">
        <f>SUM(K97:K99)</f>
        <v>0</v>
      </c>
      <c r="L96" s="173"/>
      <c r="M96" s="173">
        <f>SUM(M97:M99)</f>
        <v>0</v>
      </c>
      <c r="N96" s="173"/>
      <c r="O96" s="173">
        <f>SUM(O97:O99)</f>
        <v>0</v>
      </c>
      <c r="P96" s="173"/>
      <c r="Q96" s="173">
        <f>SUM(Q97:Q99)</f>
        <v>0</v>
      </c>
      <c r="R96" s="173"/>
      <c r="S96" s="173"/>
      <c r="T96" s="174"/>
      <c r="U96" s="168"/>
      <c r="V96" s="168">
        <f>SUM(V97:V99)</f>
        <v>0.05</v>
      </c>
      <c r="W96" s="168"/>
      <c r="X96" s="168"/>
      <c r="AG96" t="s">
        <v>138</v>
      </c>
    </row>
    <row r="97" spans="1:60" outlineLevel="1">
      <c r="A97" s="175">
        <v>35</v>
      </c>
      <c r="B97" s="176" t="s">
        <v>276</v>
      </c>
      <c r="C97" s="192" t="s">
        <v>277</v>
      </c>
      <c r="D97" s="177" t="s">
        <v>278</v>
      </c>
      <c r="E97" s="178">
        <v>10</v>
      </c>
      <c r="F97" s="179"/>
      <c r="G97" s="180">
        <f>ROUND(E97*F97,2)</f>
        <v>0</v>
      </c>
      <c r="H97" s="179"/>
      <c r="I97" s="180">
        <f>ROUND(E97*H97,2)</f>
        <v>0</v>
      </c>
      <c r="J97" s="179"/>
      <c r="K97" s="180">
        <f>ROUND(E97*J97,2)</f>
        <v>0</v>
      </c>
      <c r="L97" s="180">
        <v>21</v>
      </c>
      <c r="M97" s="180">
        <f>G97*(1+L97/100)</f>
        <v>0</v>
      </c>
      <c r="N97" s="180">
        <v>0</v>
      </c>
      <c r="O97" s="180">
        <f>ROUND(E97*N97,2)</f>
        <v>0</v>
      </c>
      <c r="P97" s="180">
        <v>0</v>
      </c>
      <c r="Q97" s="180">
        <f>ROUND(E97*P97,2)</f>
        <v>0</v>
      </c>
      <c r="R97" s="180"/>
      <c r="S97" s="180" t="s">
        <v>279</v>
      </c>
      <c r="T97" s="181" t="s">
        <v>272</v>
      </c>
      <c r="U97" s="160">
        <v>4.7999999999999996E-3</v>
      </c>
      <c r="V97" s="160">
        <f>ROUND(E97*U97,2)</f>
        <v>0.05</v>
      </c>
      <c r="W97" s="160"/>
      <c r="X97" s="160" t="s">
        <v>144</v>
      </c>
      <c r="Y97" s="151"/>
      <c r="Z97" s="151"/>
      <c r="AA97" s="151"/>
      <c r="AB97" s="151"/>
      <c r="AC97" s="151"/>
      <c r="AD97" s="151"/>
      <c r="AE97" s="151"/>
      <c r="AF97" s="151"/>
      <c r="AG97" s="151" t="s">
        <v>145</v>
      </c>
      <c r="AH97" s="151"/>
      <c r="AI97" s="151"/>
      <c r="AJ97" s="151"/>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1"/>
      <c r="BH97" s="151"/>
    </row>
    <row r="98" spans="1:60" outlineLevel="1">
      <c r="A98" s="158"/>
      <c r="B98" s="159"/>
      <c r="C98" s="259" t="s">
        <v>280</v>
      </c>
      <c r="D98" s="260"/>
      <c r="E98" s="260"/>
      <c r="F98" s="260"/>
      <c r="G98" s="260"/>
      <c r="H98" s="160"/>
      <c r="I98" s="160"/>
      <c r="J98" s="160"/>
      <c r="K98" s="160"/>
      <c r="L98" s="160"/>
      <c r="M98" s="160"/>
      <c r="N98" s="160"/>
      <c r="O98" s="160"/>
      <c r="P98" s="160"/>
      <c r="Q98" s="160"/>
      <c r="R98" s="160"/>
      <c r="S98" s="160"/>
      <c r="T98" s="160"/>
      <c r="U98" s="160"/>
      <c r="V98" s="160"/>
      <c r="W98" s="160"/>
      <c r="X98" s="160"/>
      <c r="Y98" s="151"/>
      <c r="Z98" s="151"/>
      <c r="AA98" s="151"/>
      <c r="AB98" s="151"/>
      <c r="AC98" s="151"/>
      <c r="AD98" s="151"/>
      <c r="AE98" s="151"/>
      <c r="AF98" s="151"/>
      <c r="AG98" s="151" t="s">
        <v>186</v>
      </c>
      <c r="AH98" s="151"/>
      <c r="AI98" s="151"/>
      <c r="AJ98" s="151"/>
      <c r="AK98" s="151"/>
      <c r="AL98" s="151"/>
      <c r="AM98" s="151"/>
      <c r="AN98" s="151"/>
      <c r="AO98" s="151"/>
      <c r="AP98" s="151"/>
      <c r="AQ98" s="151"/>
      <c r="AR98" s="151"/>
      <c r="AS98" s="151"/>
      <c r="AT98" s="151"/>
      <c r="AU98" s="151"/>
      <c r="AV98" s="151"/>
      <c r="AW98" s="151"/>
      <c r="AX98" s="151"/>
      <c r="AY98" s="151"/>
      <c r="AZ98" s="151"/>
      <c r="BA98" s="182" t="str">
        <f>C98</f>
        <v>Jedná se o nespecifikované neočekávané práce, které bude nutné realizovat v průběhu stavebních úprav.</v>
      </c>
      <c r="BB98" s="151"/>
      <c r="BC98" s="151"/>
      <c r="BD98" s="151"/>
      <c r="BE98" s="151"/>
      <c r="BF98" s="151"/>
      <c r="BG98" s="151"/>
      <c r="BH98" s="151"/>
    </row>
    <row r="99" spans="1:60" outlineLevel="1">
      <c r="A99" s="158"/>
      <c r="B99" s="159"/>
      <c r="C99" s="261" t="s">
        <v>281</v>
      </c>
      <c r="D99" s="262"/>
      <c r="E99" s="262"/>
      <c r="F99" s="262"/>
      <c r="G99" s="262"/>
      <c r="H99" s="160"/>
      <c r="I99" s="160"/>
      <c r="J99" s="160"/>
      <c r="K99" s="160"/>
      <c r="L99" s="160"/>
      <c r="M99" s="160"/>
      <c r="N99" s="160"/>
      <c r="O99" s="160"/>
      <c r="P99" s="160"/>
      <c r="Q99" s="160"/>
      <c r="R99" s="160"/>
      <c r="S99" s="160"/>
      <c r="T99" s="160"/>
      <c r="U99" s="160"/>
      <c r="V99" s="160"/>
      <c r="W99" s="160"/>
      <c r="X99" s="160"/>
      <c r="Y99" s="151"/>
      <c r="Z99" s="151"/>
      <c r="AA99" s="151"/>
      <c r="AB99" s="151"/>
      <c r="AC99" s="151"/>
      <c r="AD99" s="151"/>
      <c r="AE99" s="151"/>
      <c r="AF99" s="151"/>
      <c r="AG99" s="151" t="s">
        <v>186</v>
      </c>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row>
    <row r="100" spans="1:60">
      <c r="A100" s="3"/>
      <c r="B100" s="4"/>
      <c r="C100" s="197"/>
      <c r="D100" s="6"/>
      <c r="E100" s="3"/>
      <c r="F100" s="3"/>
      <c r="G100" s="3"/>
      <c r="H100" s="3"/>
      <c r="I100" s="3"/>
      <c r="J100" s="3"/>
      <c r="K100" s="3"/>
      <c r="L100" s="3"/>
      <c r="M100" s="3"/>
      <c r="N100" s="3"/>
      <c r="O100" s="3"/>
      <c r="P100" s="3"/>
      <c r="Q100" s="3"/>
      <c r="R100" s="3"/>
      <c r="S100" s="3"/>
      <c r="T100" s="3"/>
      <c r="U100" s="3"/>
      <c r="V100" s="3"/>
      <c r="W100" s="3"/>
      <c r="X100" s="3"/>
      <c r="AE100">
        <v>15</v>
      </c>
      <c r="AF100">
        <v>21</v>
      </c>
      <c r="AG100" t="s">
        <v>124</v>
      </c>
    </row>
    <row r="101" spans="1:60">
      <c r="A101" s="154"/>
      <c r="B101" s="155" t="s">
        <v>29</v>
      </c>
      <c r="C101" s="198"/>
      <c r="D101" s="156"/>
      <c r="E101" s="157"/>
      <c r="F101" s="157"/>
      <c r="G101" s="190">
        <f>G8+G11+G59+G62+G65+G67+G72+G74+G76+G79+G93+G96</f>
        <v>0</v>
      </c>
      <c r="H101" s="3"/>
      <c r="I101" s="3"/>
      <c r="J101" s="3"/>
      <c r="K101" s="3"/>
      <c r="L101" s="3"/>
      <c r="M101" s="3"/>
      <c r="N101" s="3"/>
      <c r="O101" s="3"/>
      <c r="P101" s="3"/>
      <c r="Q101" s="3"/>
      <c r="R101" s="3"/>
      <c r="S101" s="3"/>
      <c r="T101" s="3"/>
      <c r="U101" s="3"/>
      <c r="V101" s="3"/>
      <c r="W101" s="3"/>
      <c r="X101" s="3"/>
      <c r="AE101">
        <f>SUMIF(L7:L99,AE100,G7:G99)</f>
        <v>0</v>
      </c>
      <c r="AF101">
        <f>SUMIF(L7:L99,AF100,G7:G99)</f>
        <v>0</v>
      </c>
      <c r="AG101" t="s">
        <v>282</v>
      </c>
    </row>
    <row r="102" spans="1:60">
      <c r="C102" s="199"/>
      <c r="D102" s="10"/>
      <c r="AG102" t="s">
        <v>283</v>
      </c>
    </row>
    <row r="103" spans="1:60">
      <c r="D103" s="10"/>
    </row>
    <row r="104" spans="1:60">
      <c r="D104" s="10"/>
    </row>
    <row r="105" spans="1:60">
      <c r="D105" s="10"/>
    </row>
    <row r="106" spans="1:60">
      <c r="D106" s="10"/>
    </row>
    <row r="107" spans="1:60">
      <c r="D107" s="10"/>
    </row>
    <row r="108" spans="1:60">
      <c r="D108" s="10"/>
    </row>
    <row r="109" spans="1:60">
      <c r="D109" s="10"/>
    </row>
    <row r="110" spans="1:60">
      <c r="D110" s="10"/>
    </row>
    <row r="111" spans="1:60">
      <c r="D111" s="10"/>
    </row>
    <row r="112" spans="1:60">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jEdAOEur6sZfly9NxbuVquww+gyiVIm5q6OW7YqkyOjcrrELipi6FFXDazmtxqAOqShs7a9kZhjnoSq/GAJ8sw==" saltValue="+1nHcWgU+RTp9l52IH2zRQ==" spinCount="100000" sheet="1"/>
  <mergeCells count="16">
    <mergeCell ref="C27:G27"/>
    <mergeCell ref="A1:G1"/>
    <mergeCell ref="C2:G2"/>
    <mergeCell ref="C3:G3"/>
    <mergeCell ref="C4:G4"/>
    <mergeCell ref="C13:G13"/>
    <mergeCell ref="C90:G90"/>
    <mergeCell ref="C95:G95"/>
    <mergeCell ref="C98:G98"/>
    <mergeCell ref="C99:G99"/>
    <mergeCell ref="C32:G32"/>
    <mergeCell ref="C38:G38"/>
    <mergeCell ref="C41:G41"/>
    <mergeCell ref="C44:G44"/>
    <mergeCell ref="C45:G45"/>
    <mergeCell ref="C56:G56"/>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sqref="A1:G1"/>
    </sheetView>
  </sheetViews>
  <sheetFormatPr defaultRowHeight="12.75" outlineLevelRow="1"/>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 min="53" max="53" width="98.7109375" customWidth="1"/>
  </cols>
  <sheetData>
    <row r="1" spans="1:60" ht="15.75" customHeight="1">
      <c r="A1" s="265" t="s">
        <v>111</v>
      </c>
      <c r="B1" s="265"/>
      <c r="C1" s="265"/>
      <c r="D1" s="265"/>
      <c r="E1" s="265"/>
      <c r="F1" s="265"/>
      <c r="G1" s="265"/>
      <c r="AG1" t="s">
        <v>112</v>
      </c>
    </row>
    <row r="2" spans="1:60" ht="24.95" customHeight="1">
      <c r="A2" s="143" t="s">
        <v>7</v>
      </c>
      <c r="B2" s="49" t="s">
        <v>43</v>
      </c>
      <c r="C2" s="266" t="s">
        <v>44</v>
      </c>
      <c r="D2" s="267"/>
      <c r="E2" s="267"/>
      <c r="F2" s="267"/>
      <c r="G2" s="268"/>
      <c r="AG2" t="s">
        <v>113</v>
      </c>
    </row>
    <row r="3" spans="1:60" ht="24.95" customHeight="1">
      <c r="A3" s="143" t="s">
        <v>8</v>
      </c>
      <c r="B3" s="49" t="s">
        <v>47</v>
      </c>
      <c r="C3" s="266" t="s">
        <v>48</v>
      </c>
      <c r="D3" s="267"/>
      <c r="E3" s="267"/>
      <c r="F3" s="267"/>
      <c r="G3" s="268"/>
      <c r="AC3" s="125" t="s">
        <v>113</v>
      </c>
      <c r="AG3" t="s">
        <v>114</v>
      </c>
    </row>
    <row r="4" spans="1:60" ht="24.95" customHeight="1">
      <c r="A4" s="144" t="s">
        <v>9</v>
      </c>
      <c r="B4" s="145" t="s">
        <v>50</v>
      </c>
      <c r="C4" s="269" t="s">
        <v>51</v>
      </c>
      <c r="D4" s="270"/>
      <c r="E4" s="270"/>
      <c r="F4" s="270"/>
      <c r="G4" s="271"/>
      <c r="AG4" t="s">
        <v>115</v>
      </c>
    </row>
    <row r="5" spans="1:60">
      <c r="D5" s="10"/>
    </row>
    <row r="6" spans="1:60" ht="38.25">
      <c r="A6" s="147" t="s">
        <v>116</v>
      </c>
      <c r="B6" s="149" t="s">
        <v>117</v>
      </c>
      <c r="C6" s="149" t="s">
        <v>118</v>
      </c>
      <c r="D6" s="148" t="s">
        <v>119</v>
      </c>
      <c r="E6" s="147" t="s">
        <v>120</v>
      </c>
      <c r="F6" s="146" t="s">
        <v>121</v>
      </c>
      <c r="G6" s="147" t="s">
        <v>29</v>
      </c>
      <c r="H6" s="150" t="s">
        <v>30</v>
      </c>
      <c r="I6" s="150" t="s">
        <v>122</v>
      </c>
      <c r="J6" s="150" t="s">
        <v>31</v>
      </c>
      <c r="K6" s="150" t="s">
        <v>123</v>
      </c>
      <c r="L6" s="150" t="s">
        <v>124</v>
      </c>
      <c r="M6" s="150" t="s">
        <v>125</v>
      </c>
      <c r="N6" s="150" t="s">
        <v>126</v>
      </c>
      <c r="O6" s="150" t="s">
        <v>127</v>
      </c>
      <c r="P6" s="150" t="s">
        <v>128</v>
      </c>
      <c r="Q6" s="150" t="s">
        <v>129</v>
      </c>
      <c r="R6" s="150" t="s">
        <v>130</v>
      </c>
      <c r="S6" s="150" t="s">
        <v>131</v>
      </c>
      <c r="T6" s="150" t="s">
        <v>132</v>
      </c>
      <c r="U6" s="150" t="s">
        <v>133</v>
      </c>
      <c r="V6" s="150" t="s">
        <v>134</v>
      </c>
      <c r="W6" s="150" t="s">
        <v>135</v>
      </c>
      <c r="X6" s="150" t="s">
        <v>136</v>
      </c>
    </row>
    <row r="7" spans="1:60" hidden="1">
      <c r="A7" s="3"/>
      <c r="B7" s="4"/>
      <c r="C7" s="4"/>
      <c r="D7" s="6"/>
      <c r="E7" s="152"/>
      <c r="F7" s="153"/>
      <c r="G7" s="153"/>
      <c r="H7" s="153"/>
      <c r="I7" s="153"/>
      <c r="J7" s="153"/>
      <c r="K7" s="153"/>
      <c r="L7" s="153"/>
      <c r="M7" s="153"/>
      <c r="N7" s="153"/>
      <c r="O7" s="153"/>
      <c r="P7" s="153"/>
      <c r="Q7" s="153"/>
      <c r="R7" s="153"/>
      <c r="S7" s="153"/>
      <c r="T7" s="153"/>
      <c r="U7" s="153"/>
      <c r="V7" s="153"/>
      <c r="W7" s="153"/>
      <c r="X7" s="153"/>
    </row>
    <row r="8" spans="1:60">
      <c r="A8" s="169" t="s">
        <v>137</v>
      </c>
      <c r="B8" s="170" t="s">
        <v>60</v>
      </c>
      <c r="C8" s="191" t="s">
        <v>61</v>
      </c>
      <c r="D8" s="171"/>
      <c r="E8" s="172"/>
      <c r="F8" s="173"/>
      <c r="G8" s="173">
        <f>SUMIF(AG9:AG17,"&lt;&gt;NOR",G9:G17)</f>
        <v>0</v>
      </c>
      <c r="H8" s="173"/>
      <c r="I8" s="173">
        <f>SUM(I9:I17)</f>
        <v>0</v>
      </c>
      <c r="J8" s="173"/>
      <c r="K8" s="173">
        <f>SUM(K9:K17)</f>
        <v>0</v>
      </c>
      <c r="L8" s="173"/>
      <c r="M8" s="173">
        <f>SUM(M9:M17)</f>
        <v>0</v>
      </c>
      <c r="N8" s="173"/>
      <c r="O8" s="173">
        <f>SUM(O9:O17)</f>
        <v>0.13</v>
      </c>
      <c r="P8" s="173"/>
      <c r="Q8" s="173">
        <f>SUM(Q9:Q17)</f>
        <v>0</v>
      </c>
      <c r="R8" s="173"/>
      <c r="S8" s="173"/>
      <c r="T8" s="174"/>
      <c r="U8" s="168"/>
      <c r="V8" s="168">
        <f>SUM(V9:V17)</f>
        <v>7.9500000000000011</v>
      </c>
      <c r="W8" s="168"/>
      <c r="X8" s="168"/>
      <c r="AG8" t="s">
        <v>138</v>
      </c>
    </row>
    <row r="9" spans="1:60" ht="33.75" outlineLevel="1">
      <c r="A9" s="175">
        <v>1</v>
      </c>
      <c r="B9" s="176" t="s">
        <v>284</v>
      </c>
      <c r="C9" s="192" t="s">
        <v>285</v>
      </c>
      <c r="D9" s="177" t="s">
        <v>141</v>
      </c>
      <c r="E9" s="178">
        <v>7.1630000000000003</v>
      </c>
      <c r="F9" s="179"/>
      <c r="G9" s="180">
        <f>ROUND(E9*F9,2)</f>
        <v>0</v>
      </c>
      <c r="H9" s="179"/>
      <c r="I9" s="180">
        <f>ROUND(E9*H9,2)</f>
        <v>0</v>
      </c>
      <c r="J9" s="179"/>
      <c r="K9" s="180">
        <f>ROUND(E9*J9,2)</f>
        <v>0</v>
      </c>
      <c r="L9" s="180">
        <v>21</v>
      </c>
      <c r="M9" s="180">
        <f>G9*(1+L9/100)</f>
        <v>0</v>
      </c>
      <c r="N9" s="180">
        <v>1.3440000000000001E-2</v>
      </c>
      <c r="O9" s="180">
        <f>ROUND(E9*N9,2)</f>
        <v>0.1</v>
      </c>
      <c r="P9" s="180">
        <v>0</v>
      </c>
      <c r="Q9" s="180">
        <f>ROUND(E9*P9,2)</f>
        <v>0</v>
      </c>
      <c r="R9" s="180" t="s">
        <v>142</v>
      </c>
      <c r="S9" s="180" t="s">
        <v>143</v>
      </c>
      <c r="T9" s="181" t="s">
        <v>143</v>
      </c>
      <c r="U9" s="160">
        <v>0.8</v>
      </c>
      <c r="V9" s="160">
        <f>ROUND(E9*U9,2)</f>
        <v>5.73</v>
      </c>
      <c r="W9" s="160"/>
      <c r="X9" s="160" t="s">
        <v>144</v>
      </c>
      <c r="Y9" s="151"/>
      <c r="Z9" s="151"/>
      <c r="AA9" s="151"/>
      <c r="AB9" s="151"/>
      <c r="AC9" s="151"/>
      <c r="AD9" s="151"/>
      <c r="AE9" s="151"/>
      <c r="AF9" s="151"/>
      <c r="AG9" s="151" t="s">
        <v>145</v>
      </c>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row>
    <row r="10" spans="1:60" outlineLevel="1">
      <c r="A10" s="158"/>
      <c r="B10" s="159"/>
      <c r="C10" s="259" t="s">
        <v>561</v>
      </c>
      <c r="D10" s="260"/>
      <c r="E10" s="260"/>
      <c r="F10" s="260"/>
      <c r="G10" s="260"/>
      <c r="H10" s="160"/>
      <c r="I10" s="160"/>
      <c r="J10" s="160"/>
      <c r="K10" s="160"/>
      <c r="L10" s="160"/>
      <c r="M10" s="160"/>
      <c r="N10" s="160"/>
      <c r="O10" s="160"/>
      <c r="P10" s="160"/>
      <c r="Q10" s="160"/>
      <c r="R10" s="160"/>
      <c r="S10" s="160"/>
      <c r="T10" s="160"/>
      <c r="U10" s="160"/>
      <c r="V10" s="160"/>
      <c r="W10" s="160"/>
      <c r="X10" s="160"/>
      <c r="Y10" s="151"/>
      <c r="Z10" s="151"/>
      <c r="AA10" s="151"/>
      <c r="AB10" s="151"/>
      <c r="AC10" s="151"/>
      <c r="AD10" s="151"/>
      <c r="AE10" s="151"/>
      <c r="AF10" s="151"/>
      <c r="AG10" s="151" t="s">
        <v>186</v>
      </c>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row>
    <row r="11" spans="1:60" outlineLevel="1">
      <c r="A11" s="158"/>
      <c r="B11" s="159"/>
      <c r="C11" s="261" t="s">
        <v>286</v>
      </c>
      <c r="D11" s="262"/>
      <c r="E11" s="262"/>
      <c r="F11" s="262"/>
      <c r="G11" s="262"/>
      <c r="H11" s="160"/>
      <c r="I11" s="160"/>
      <c r="J11" s="160"/>
      <c r="K11" s="160"/>
      <c r="L11" s="160"/>
      <c r="M11" s="160"/>
      <c r="N11" s="160"/>
      <c r="O11" s="160"/>
      <c r="P11" s="160"/>
      <c r="Q11" s="160"/>
      <c r="R11" s="160"/>
      <c r="S11" s="160"/>
      <c r="T11" s="160"/>
      <c r="U11" s="160"/>
      <c r="V11" s="160"/>
      <c r="W11" s="160"/>
      <c r="X11" s="160"/>
      <c r="Y11" s="151"/>
      <c r="Z11" s="151"/>
      <c r="AA11" s="151"/>
      <c r="AB11" s="151"/>
      <c r="AC11" s="151"/>
      <c r="AD11" s="151"/>
      <c r="AE11" s="151"/>
      <c r="AF11" s="151"/>
      <c r="AG11" s="151" t="s">
        <v>186</v>
      </c>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row>
    <row r="12" spans="1:60" outlineLevel="1">
      <c r="A12" s="158"/>
      <c r="B12" s="159"/>
      <c r="C12" s="261" t="s">
        <v>287</v>
      </c>
      <c r="D12" s="262"/>
      <c r="E12" s="262"/>
      <c r="F12" s="262"/>
      <c r="G12" s="262"/>
      <c r="H12" s="160"/>
      <c r="I12" s="160"/>
      <c r="J12" s="160"/>
      <c r="K12" s="160"/>
      <c r="L12" s="160"/>
      <c r="M12" s="160"/>
      <c r="N12" s="160"/>
      <c r="O12" s="160"/>
      <c r="P12" s="160"/>
      <c r="Q12" s="160"/>
      <c r="R12" s="160"/>
      <c r="S12" s="160"/>
      <c r="T12" s="160"/>
      <c r="U12" s="160"/>
      <c r="V12" s="160"/>
      <c r="W12" s="160"/>
      <c r="X12" s="160"/>
      <c r="Y12" s="151"/>
      <c r="Z12" s="151"/>
      <c r="AA12" s="151"/>
      <c r="AB12" s="151"/>
      <c r="AC12" s="151"/>
      <c r="AD12" s="151"/>
      <c r="AE12" s="151"/>
      <c r="AF12" s="151"/>
      <c r="AG12" s="151" t="s">
        <v>186</v>
      </c>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row>
    <row r="13" spans="1:60" outlineLevel="1">
      <c r="A13" s="158"/>
      <c r="B13" s="159"/>
      <c r="C13" s="261" t="s">
        <v>288</v>
      </c>
      <c r="D13" s="262"/>
      <c r="E13" s="262"/>
      <c r="F13" s="262"/>
      <c r="G13" s="262"/>
      <c r="H13" s="160"/>
      <c r="I13" s="160"/>
      <c r="J13" s="160"/>
      <c r="K13" s="160"/>
      <c r="L13" s="160"/>
      <c r="M13" s="160"/>
      <c r="N13" s="160"/>
      <c r="O13" s="160"/>
      <c r="P13" s="160"/>
      <c r="Q13" s="160"/>
      <c r="R13" s="160"/>
      <c r="S13" s="160"/>
      <c r="T13" s="160"/>
      <c r="U13" s="160"/>
      <c r="V13" s="160"/>
      <c r="W13" s="160"/>
      <c r="X13" s="160"/>
      <c r="Y13" s="151"/>
      <c r="Z13" s="151"/>
      <c r="AA13" s="151"/>
      <c r="AB13" s="151"/>
      <c r="AC13" s="151"/>
      <c r="AD13" s="151"/>
      <c r="AE13" s="151"/>
      <c r="AF13" s="151"/>
      <c r="AG13" s="151" t="s">
        <v>186</v>
      </c>
      <c r="AH13" s="151"/>
      <c r="AI13" s="151"/>
      <c r="AJ13" s="151"/>
      <c r="AK13" s="151"/>
      <c r="AL13" s="151"/>
      <c r="AM13" s="151"/>
      <c r="AN13" s="151"/>
      <c r="AO13" s="151"/>
      <c r="AP13" s="151"/>
      <c r="AQ13" s="151"/>
      <c r="AR13" s="151"/>
      <c r="AS13" s="151"/>
      <c r="AT13" s="151"/>
      <c r="AU13" s="151"/>
      <c r="AV13" s="151"/>
      <c r="AW13" s="151"/>
      <c r="AX13" s="151"/>
      <c r="AY13" s="151"/>
      <c r="AZ13" s="151"/>
      <c r="BA13" s="182" t="str">
        <f>C13</f>
        <v>- standardního tmelení Q2, to je: základní tmelení Q1+ dodatečné tmelení (tmelení najemno) a případné přebroušení.</v>
      </c>
      <c r="BB13" s="151"/>
      <c r="BC13" s="151"/>
      <c r="BD13" s="151"/>
      <c r="BE13" s="151"/>
      <c r="BF13" s="151"/>
      <c r="BG13" s="151"/>
      <c r="BH13" s="151"/>
    </row>
    <row r="14" spans="1:60" outlineLevel="1">
      <c r="A14" s="158"/>
      <c r="B14" s="159"/>
      <c r="C14" s="193" t="s">
        <v>289</v>
      </c>
      <c r="D14" s="161"/>
      <c r="E14" s="162">
        <v>1.0429999999999999</v>
      </c>
      <c r="F14" s="160"/>
      <c r="G14" s="160"/>
      <c r="H14" s="160"/>
      <c r="I14" s="160"/>
      <c r="J14" s="160"/>
      <c r="K14" s="160"/>
      <c r="L14" s="160"/>
      <c r="M14" s="160"/>
      <c r="N14" s="160"/>
      <c r="O14" s="160"/>
      <c r="P14" s="160"/>
      <c r="Q14" s="160"/>
      <c r="R14" s="160"/>
      <c r="S14" s="160"/>
      <c r="T14" s="160"/>
      <c r="U14" s="160"/>
      <c r="V14" s="160"/>
      <c r="W14" s="160"/>
      <c r="X14" s="160"/>
      <c r="Y14" s="151"/>
      <c r="Z14" s="151"/>
      <c r="AA14" s="151"/>
      <c r="AB14" s="151"/>
      <c r="AC14" s="151"/>
      <c r="AD14" s="151"/>
      <c r="AE14" s="151"/>
      <c r="AF14" s="151"/>
      <c r="AG14" s="151" t="s">
        <v>147</v>
      </c>
      <c r="AH14" s="151">
        <v>0</v>
      </c>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row>
    <row r="15" spans="1:60" ht="22.5" outlineLevel="1">
      <c r="A15" s="158"/>
      <c r="B15" s="159"/>
      <c r="C15" s="193" t="s">
        <v>290</v>
      </c>
      <c r="D15" s="161"/>
      <c r="E15" s="162">
        <v>6.12</v>
      </c>
      <c r="F15" s="160"/>
      <c r="G15" s="160"/>
      <c r="H15" s="160"/>
      <c r="I15" s="160"/>
      <c r="J15" s="160"/>
      <c r="K15" s="160"/>
      <c r="L15" s="160"/>
      <c r="M15" s="160"/>
      <c r="N15" s="160"/>
      <c r="O15" s="160"/>
      <c r="P15" s="160"/>
      <c r="Q15" s="160"/>
      <c r="R15" s="160"/>
      <c r="S15" s="160"/>
      <c r="T15" s="160"/>
      <c r="U15" s="160"/>
      <c r="V15" s="160"/>
      <c r="W15" s="160"/>
      <c r="X15" s="160"/>
      <c r="Y15" s="151"/>
      <c r="Z15" s="151"/>
      <c r="AA15" s="151"/>
      <c r="AB15" s="151"/>
      <c r="AC15" s="151"/>
      <c r="AD15" s="151"/>
      <c r="AE15" s="151"/>
      <c r="AF15" s="151"/>
      <c r="AG15" s="151" t="s">
        <v>147</v>
      </c>
      <c r="AH15" s="151">
        <v>0</v>
      </c>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row>
    <row r="16" spans="1:60" ht="33.75" outlineLevel="1">
      <c r="A16" s="175">
        <v>2</v>
      </c>
      <c r="B16" s="176" t="s">
        <v>291</v>
      </c>
      <c r="C16" s="192" t="s">
        <v>292</v>
      </c>
      <c r="D16" s="177" t="s">
        <v>141</v>
      </c>
      <c r="E16" s="178">
        <v>2.1949999999999998</v>
      </c>
      <c r="F16" s="179"/>
      <c r="G16" s="180">
        <f>ROUND(E16*F16,2)</f>
        <v>0</v>
      </c>
      <c r="H16" s="179"/>
      <c r="I16" s="180">
        <f>ROUND(E16*H16,2)</f>
        <v>0</v>
      </c>
      <c r="J16" s="179"/>
      <c r="K16" s="180">
        <f>ROUND(E16*J16,2)</f>
        <v>0</v>
      </c>
      <c r="L16" s="180">
        <v>21</v>
      </c>
      <c r="M16" s="180">
        <f>G16*(1+L16/100)</f>
        <v>0</v>
      </c>
      <c r="N16" s="180">
        <v>1.2149999999999999E-2</v>
      </c>
      <c r="O16" s="180">
        <f>ROUND(E16*N16,2)</f>
        <v>0.03</v>
      </c>
      <c r="P16" s="180">
        <v>0</v>
      </c>
      <c r="Q16" s="180">
        <f>ROUND(E16*P16,2)</f>
        <v>0</v>
      </c>
      <c r="R16" s="180" t="s">
        <v>142</v>
      </c>
      <c r="S16" s="180" t="s">
        <v>143</v>
      </c>
      <c r="T16" s="181" t="s">
        <v>143</v>
      </c>
      <c r="U16" s="160">
        <v>1.0109999999999999</v>
      </c>
      <c r="V16" s="160">
        <f>ROUND(E16*U16,2)</f>
        <v>2.2200000000000002</v>
      </c>
      <c r="W16" s="160"/>
      <c r="X16" s="160" t="s">
        <v>144</v>
      </c>
      <c r="Y16" s="151"/>
      <c r="Z16" s="151"/>
      <c r="AA16" s="151"/>
      <c r="AB16" s="151"/>
      <c r="AC16" s="151"/>
      <c r="AD16" s="151"/>
      <c r="AE16" s="151"/>
      <c r="AF16" s="151"/>
      <c r="AG16" s="151" t="s">
        <v>145</v>
      </c>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row>
    <row r="17" spans="1:60" outlineLevel="1">
      <c r="A17" s="158"/>
      <c r="B17" s="159"/>
      <c r="C17" s="193" t="s">
        <v>293</v>
      </c>
      <c r="D17" s="161"/>
      <c r="E17" s="162">
        <v>2.1949999999999998</v>
      </c>
      <c r="F17" s="160"/>
      <c r="G17" s="160"/>
      <c r="H17" s="160"/>
      <c r="I17" s="160"/>
      <c r="J17" s="160"/>
      <c r="K17" s="160"/>
      <c r="L17" s="160"/>
      <c r="M17" s="160"/>
      <c r="N17" s="160"/>
      <c r="O17" s="160"/>
      <c r="P17" s="160"/>
      <c r="Q17" s="160"/>
      <c r="R17" s="160"/>
      <c r="S17" s="160"/>
      <c r="T17" s="160"/>
      <c r="U17" s="160"/>
      <c r="V17" s="160"/>
      <c r="W17" s="160"/>
      <c r="X17" s="160"/>
      <c r="Y17" s="151"/>
      <c r="Z17" s="151"/>
      <c r="AA17" s="151"/>
      <c r="AB17" s="151"/>
      <c r="AC17" s="151"/>
      <c r="AD17" s="151"/>
      <c r="AE17" s="151"/>
      <c r="AF17" s="151"/>
      <c r="AG17" s="151" t="s">
        <v>147</v>
      </c>
      <c r="AH17" s="151">
        <v>0</v>
      </c>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row>
    <row r="18" spans="1:60">
      <c r="A18" s="169" t="s">
        <v>137</v>
      </c>
      <c r="B18" s="170" t="s">
        <v>62</v>
      </c>
      <c r="C18" s="191" t="s">
        <v>63</v>
      </c>
      <c r="D18" s="171"/>
      <c r="E18" s="172"/>
      <c r="F18" s="173"/>
      <c r="G18" s="173">
        <f>SUMIF(AG19:AG76,"&lt;&gt;NOR",G19:G76)</f>
        <v>0</v>
      </c>
      <c r="H18" s="173"/>
      <c r="I18" s="173">
        <f>SUM(I19:I76)</f>
        <v>0</v>
      </c>
      <c r="J18" s="173"/>
      <c r="K18" s="173">
        <f>SUM(K19:K76)</f>
        <v>0</v>
      </c>
      <c r="L18" s="173"/>
      <c r="M18" s="173">
        <f>SUM(M19:M76)</f>
        <v>0</v>
      </c>
      <c r="N18" s="173"/>
      <c r="O18" s="173">
        <f>SUM(O19:O76)</f>
        <v>3.4599999999999995</v>
      </c>
      <c r="P18" s="173"/>
      <c r="Q18" s="173">
        <f>SUM(Q19:Q76)</f>
        <v>0</v>
      </c>
      <c r="R18" s="173"/>
      <c r="S18" s="173"/>
      <c r="T18" s="174"/>
      <c r="U18" s="168"/>
      <c r="V18" s="168">
        <f>SUM(V19:V76)</f>
        <v>74.61999999999999</v>
      </c>
      <c r="W18" s="168"/>
      <c r="X18" s="168"/>
      <c r="AG18" t="s">
        <v>138</v>
      </c>
    </row>
    <row r="19" spans="1:60" outlineLevel="1">
      <c r="A19" s="175">
        <v>3</v>
      </c>
      <c r="B19" s="176" t="s">
        <v>294</v>
      </c>
      <c r="C19" s="192" t="s">
        <v>295</v>
      </c>
      <c r="D19" s="177" t="s">
        <v>141</v>
      </c>
      <c r="E19" s="178">
        <v>34.152000000000001</v>
      </c>
      <c r="F19" s="179"/>
      <c r="G19" s="180">
        <f>ROUND(E19*F19,2)</f>
        <v>0</v>
      </c>
      <c r="H19" s="179"/>
      <c r="I19" s="180">
        <f>ROUND(E19*H19,2)</f>
        <v>0</v>
      </c>
      <c r="J19" s="179"/>
      <c r="K19" s="180">
        <f>ROUND(E19*J19,2)</f>
        <v>0</v>
      </c>
      <c r="L19" s="180">
        <v>21</v>
      </c>
      <c r="M19" s="180">
        <f>G19*(1+L19/100)</f>
        <v>0</v>
      </c>
      <c r="N19" s="180">
        <v>8.2500000000000004E-3</v>
      </c>
      <c r="O19" s="180">
        <f>ROUND(E19*N19,2)</f>
        <v>0.28000000000000003</v>
      </c>
      <c r="P19" s="180">
        <v>0</v>
      </c>
      <c r="Q19" s="180">
        <f>ROUND(E19*P19,2)</f>
        <v>0</v>
      </c>
      <c r="R19" s="180" t="s">
        <v>142</v>
      </c>
      <c r="S19" s="180" t="s">
        <v>143</v>
      </c>
      <c r="T19" s="181" t="s">
        <v>143</v>
      </c>
      <c r="U19" s="160">
        <v>0.3</v>
      </c>
      <c r="V19" s="160">
        <f>ROUND(E19*U19,2)</f>
        <v>10.25</v>
      </c>
      <c r="W19" s="160"/>
      <c r="X19" s="160" t="s">
        <v>144</v>
      </c>
      <c r="Y19" s="151"/>
      <c r="Z19" s="151"/>
      <c r="AA19" s="151"/>
      <c r="AB19" s="151"/>
      <c r="AC19" s="151"/>
      <c r="AD19" s="151"/>
      <c r="AE19" s="151"/>
      <c r="AF19" s="151"/>
      <c r="AG19" s="151" t="s">
        <v>145</v>
      </c>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row>
    <row r="20" spans="1:60" outlineLevel="1">
      <c r="A20" s="158"/>
      <c r="B20" s="159"/>
      <c r="C20" s="263" t="s">
        <v>296</v>
      </c>
      <c r="D20" s="264"/>
      <c r="E20" s="264"/>
      <c r="F20" s="264"/>
      <c r="G20" s="264"/>
      <c r="H20" s="160"/>
      <c r="I20" s="160"/>
      <c r="J20" s="160"/>
      <c r="K20" s="160"/>
      <c r="L20" s="160"/>
      <c r="M20" s="160"/>
      <c r="N20" s="160"/>
      <c r="O20" s="160"/>
      <c r="P20" s="160"/>
      <c r="Q20" s="160"/>
      <c r="R20" s="160"/>
      <c r="S20" s="160"/>
      <c r="T20" s="160"/>
      <c r="U20" s="160"/>
      <c r="V20" s="160"/>
      <c r="W20" s="160"/>
      <c r="X20" s="160"/>
      <c r="Y20" s="151"/>
      <c r="Z20" s="151"/>
      <c r="AA20" s="151"/>
      <c r="AB20" s="151"/>
      <c r="AC20" s="151"/>
      <c r="AD20" s="151"/>
      <c r="AE20" s="151"/>
      <c r="AF20" s="151"/>
      <c r="AG20" s="151" t="s">
        <v>153</v>
      </c>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row>
    <row r="21" spans="1:60" outlineLevel="1">
      <c r="A21" s="158"/>
      <c r="B21" s="159"/>
      <c r="C21" s="193" t="s">
        <v>297</v>
      </c>
      <c r="D21" s="161"/>
      <c r="E21" s="162">
        <v>34.152000000000001</v>
      </c>
      <c r="F21" s="160"/>
      <c r="G21" s="160"/>
      <c r="H21" s="160"/>
      <c r="I21" s="160"/>
      <c r="J21" s="160"/>
      <c r="K21" s="160"/>
      <c r="L21" s="160"/>
      <c r="M21" s="160"/>
      <c r="N21" s="160"/>
      <c r="O21" s="160"/>
      <c r="P21" s="160"/>
      <c r="Q21" s="160"/>
      <c r="R21" s="160"/>
      <c r="S21" s="160"/>
      <c r="T21" s="160"/>
      <c r="U21" s="160"/>
      <c r="V21" s="160"/>
      <c r="W21" s="160"/>
      <c r="X21" s="160"/>
      <c r="Y21" s="151"/>
      <c r="Z21" s="151"/>
      <c r="AA21" s="151"/>
      <c r="AB21" s="151"/>
      <c r="AC21" s="151"/>
      <c r="AD21" s="151"/>
      <c r="AE21" s="151"/>
      <c r="AF21" s="151"/>
      <c r="AG21" s="151" t="s">
        <v>147</v>
      </c>
      <c r="AH21" s="151">
        <v>0</v>
      </c>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row>
    <row r="22" spans="1:60" ht="22.5" outlineLevel="1">
      <c r="A22" s="175">
        <v>4</v>
      </c>
      <c r="B22" s="176" t="s">
        <v>298</v>
      </c>
      <c r="C22" s="192" t="s">
        <v>299</v>
      </c>
      <c r="D22" s="177" t="s">
        <v>141</v>
      </c>
      <c r="E22" s="178">
        <v>15.804</v>
      </c>
      <c r="F22" s="179"/>
      <c r="G22" s="180">
        <f>ROUND(E22*F22,2)</f>
        <v>0</v>
      </c>
      <c r="H22" s="179"/>
      <c r="I22" s="180">
        <f>ROUND(E22*H22,2)</f>
        <v>0</v>
      </c>
      <c r="J22" s="179"/>
      <c r="K22" s="180">
        <f>ROUND(E22*J22,2)</f>
        <v>0</v>
      </c>
      <c r="L22" s="180">
        <v>21</v>
      </c>
      <c r="M22" s="180">
        <f>G22*(1+L22/100)</f>
        <v>0</v>
      </c>
      <c r="N22" s="180">
        <v>3.2000000000000003E-4</v>
      </c>
      <c r="O22" s="180">
        <f>ROUND(E22*N22,2)</f>
        <v>0.01</v>
      </c>
      <c r="P22" s="180">
        <v>0</v>
      </c>
      <c r="Q22" s="180">
        <f>ROUND(E22*P22,2)</f>
        <v>0</v>
      </c>
      <c r="R22" s="180" t="s">
        <v>142</v>
      </c>
      <c r="S22" s="180" t="s">
        <v>143</v>
      </c>
      <c r="T22" s="181" t="s">
        <v>143</v>
      </c>
      <c r="U22" s="160">
        <v>0.09</v>
      </c>
      <c r="V22" s="160">
        <f>ROUND(E22*U22,2)</f>
        <v>1.42</v>
      </c>
      <c r="W22" s="160"/>
      <c r="X22" s="160" t="s">
        <v>144</v>
      </c>
      <c r="Y22" s="151"/>
      <c r="Z22" s="151"/>
      <c r="AA22" s="151"/>
      <c r="AB22" s="151"/>
      <c r="AC22" s="151"/>
      <c r="AD22" s="151"/>
      <c r="AE22" s="151"/>
      <c r="AF22" s="151"/>
      <c r="AG22" s="151" t="s">
        <v>145</v>
      </c>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row>
    <row r="23" spans="1:60" outlineLevel="1">
      <c r="A23" s="158"/>
      <c r="B23" s="159"/>
      <c r="C23" s="263" t="s">
        <v>300</v>
      </c>
      <c r="D23" s="264"/>
      <c r="E23" s="264"/>
      <c r="F23" s="264"/>
      <c r="G23" s="264"/>
      <c r="H23" s="160"/>
      <c r="I23" s="160"/>
      <c r="J23" s="160"/>
      <c r="K23" s="160"/>
      <c r="L23" s="160"/>
      <c r="M23" s="160"/>
      <c r="N23" s="160"/>
      <c r="O23" s="160"/>
      <c r="P23" s="160"/>
      <c r="Q23" s="160"/>
      <c r="R23" s="160"/>
      <c r="S23" s="160"/>
      <c r="T23" s="160"/>
      <c r="U23" s="160"/>
      <c r="V23" s="160"/>
      <c r="W23" s="160"/>
      <c r="X23" s="160"/>
      <c r="Y23" s="151"/>
      <c r="Z23" s="151"/>
      <c r="AA23" s="151"/>
      <c r="AB23" s="151"/>
      <c r="AC23" s="151"/>
      <c r="AD23" s="151"/>
      <c r="AE23" s="151"/>
      <c r="AF23" s="151"/>
      <c r="AG23" s="151" t="s">
        <v>153</v>
      </c>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row>
    <row r="24" spans="1:60" outlineLevel="1">
      <c r="A24" s="175">
        <v>5</v>
      </c>
      <c r="B24" s="176" t="s">
        <v>301</v>
      </c>
      <c r="C24" s="192" t="s">
        <v>302</v>
      </c>
      <c r="D24" s="177" t="s">
        <v>141</v>
      </c>
      <c r="E24" s="178">
        <v>56.920650000000002</v>
      </c>
      <c r="F24" s="179"/>
      <c r="G24" s="180">
        <f>ROUND(E24*F24,2)</f>
        <v>0</v>
      </c>
      <c r="H24" s="179"/>
      <c r="I24" s="180">
        <f>ROUND(E24*H24,2)</f>
        <v>0</v>
      </c>
      <c r="J24" s="179"/>
      <c r="K24" s="180">
        <f>ROUND(E24*J24,2)</f>
        <v>0</v>
      </c>
      <c r="L24" s="180">
        <v>21</v>
      </c>
      <c r="M24" s="180">
        <f>G24*(1+L24/100)</f>
        <v>0</v>
      </c>
      <c r="N24" s="180">
        <v>7.3699999999999998E-3</v>
      </c>
      <c r="O24" s="180">
        <f>ROUND(E24*N24,2)</f>
        <v>0.42</v>
      </c>
      <c r="P24" s="180">
        <v>0</v>
      </c>
      <c r="Q24" s="180">
        <f>ROUND(E24*P24,2)</f>
        <v>0</v>
      </c>
      <c r="R24" s="180" t="s">
        <v>142</v>
      </c>
      <c r="S24" s="180" t="s">
        <v>143</v>
      </c>
      <c r="T24" s="181" t="s">
        <v>143</v>
      </c>
      <c r="U24" s="160">
        <v>0.15</v>
      </c>
      <c r="V24" s="160">
        <f>ROUND(E24*U24,2)</f>
        <v>8.5399999999999991</v>
      </c>
      <c r="W24" s="160"/>
      <c r="X24" s="160" t="s">
        <v>144</v>
      </c>
      <c r="Y24" s="151"/>
      <c r="Z24" s="151"/>
      <c r="AA24" s="151"/>
      <c r="AB24" s="151"/>
      <c r="AC24" s="151"/>
      <c r="AD24" s="151"/>
      <c r="AE24" s="151"/>
      <c r="AF24" s="151"/>
      <c r="AG24" s="151" t="s">
        <v>145</v>
      </c>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row>
    <row r="25" spans="1:60" outlineLevel="1">
      <c r="A25" s="158"/>
      <c r="B25" s="159"/>
      <c r="C25" s="263" t="s">
        <v>300</v>
      </c>
      <c r="D25" s="264"/>
      <c r="E25" s="264"/>
      <c r="F25" s="264"/>
      <c r="G25" s="264"/>
      <c r="H25" s="160"/>
      <c r="I25" s="160"/>
      <c r="J25" s="160"/>
      <c r="K25" s="160"/>
      <c r="L25" s="160"/>
      <c r="M25" s="160"/>
      <c r="N25" s="160"/>
      <c r="O25" s="160"/>
      <c r="P25" s="160"/>
      <c r="Q25" s="160"/>
      <c r="R25" s="160"/>
      <c r="S25" s="160"/>
      <c r="T25" s="160"/>
      <c r="U25" s="160"/>
      <c r="V25" s="160"/>
      <c r="W25" s="160"/>
      <c r="X25" s="160"/>
      <c r="Y25" s="151"/>
      <c r="Z25" s="151"/>
      <c r="AA25" s="151"/>
      <c r="AB25" s="151"/>
      <c r="AC25" s="151"/>
      <c r="AD25" s="151"/>
      <c r="AE25" s="151"/>
      <c r="AF25" s="151"/>
      <c r="AG25" s="151" t="s">
        <v>153</v>
      </c>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row>
    <row r="26" spans="1:60" outlineLevel="1">
      <c r="A26" s="158"/>
      <c r="B26" s="159"/>
      <c r="C26" s="193" t="s">
        <v>303</v>
      </c>
      <c r="D26" s="161"/>
      <c r="E26" s="162">
        <v>65.498400000000004</v>
      </c>
      <c r="F26" s="160"/>
      <c r="G26" s="160"/>
      <c r="H26" s="160"/>
      <c r="I26" s="160"/>
      <c r="J26" s="160"/>
      <c r="K26" s="160"/>
      <c r="L26" s="160"/>
      <c r="M26" s="160"/>
      <c r="N26" s="160"/>
      <c r="O26" s="160"/>
      <c r="P26" s="160"/>
      <c r="Q26" s="160"/>
      <c r="R26" s="160"/>
      <c r="S26" s="160"/>
      <c r="T26" s="160"/>
      <c r="U26" s="160"/>
      <c r="V26" s="160"/>
      <c r="W26" s="160"/>
      <c r="X26" s="160"/>
      <c r="Y26" s="151"/>
      <c r="Z26" s="151"/>
      <c r="AA26" s="151"/>
      <c r="AB26" s="151"/>
      <c r="AC26" s="151"/>
      <c r="AD26" s="151"/>
      <c r="AE26" s="151"/>
      <c r="AF26" s="151"/>
      <c r="AG26" s="151" t="s">
        <v>147</v>
      </c>
      <c r="AH26" s="151">
        <v>0</v>
      </c>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row>
    <row r="27" spans="1:60" outlineLevel="1">
      <c r="A27" s="158"/>
      <c r="B27" s="159"/>
      <c r="C27" s="193" t="s">
        <v>304</v>
      </c>
      <c r="D27" s="161"/>
      <c r="E27" s="162">
        <v>-3.8497499999999998</v>
      </c>
      <c r="F27" s="160"/>
      <c r="G27" s="160"/>
      <c r="H27" s="160"/>
      <c r="I27" s="160"/>
      <c r="J27" s="160"/>
      <c r="K27" s="160"/>
      <c r="L27" s="160"/>
      <c r="M27" s="160"/>
      <c r="N27" s="160"/>
      <c r="O27" s="160"/>
      <c r="P27" s="160"/>
      <c r="Q27" s="160"/>
      <c r="R27" s="160"/>
      <c r="S27" s="160"/>
      <c r="T27" s="160"/>
      <c r="U27" s="160"/>
      <c r="V27" s="160"/>
      <c r="W27" s="160"/>
      <c r="X27" s="160"/>
      <c r="Y27" s="151"/>
      <c r="Z27" s="151"/>
      <c r="AA27" s="151"/>
      <c r="AB27" s="151"/>
      <c r="AC27" s="151"/>
      <c r="AD27" s="151"/>
      <c r="AE27" s="151"/>
      <c r="AF27" s="151"/>
      <c r="AG27" s="151" t="s">
        <v>147</v>
      </c>
      <c r="AH27" s="151">
        <v>0</v>
      </c>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row>
    <row r="28" spans="1:60" outlineLevel="1">
      <c r="A28" s="158"/>
      <c r="B28" s="159"/>
      <c r="C28" s="193" t="s">
        <v>305</v>
      </c>
      <c r="D28" s="161"/>
      <c r="E28" s="162">
        <v>-4.7279999999999998</v>
      </c>
      <c r="F28" s="160"/>
      <c r="G28" s="160"/>
      <c r="H28" s="160"/>
      <c r="I28" s="160"/>
      <c r="J28" s="160"/>
      <c r="K28" s="160"/>
      <c r="L28" s="160"/>
      <c r="M28" s="160"/>
      <c r="N28" s="160"/>
      <c r="O28" s="160"/>
      <c r="P28" s="160"/>
      <c r="Q28" s="160"/>
      <c r="R28" s="160"/>
      <c r="S28" s="160"/>
      <c r="T28" s="160"/>
      <c r="U28" s="160"/>
      <c r="V28" s="160"/>
      <c r="W28" s="160"/>
      <c r="X28" s="160"/>
      <c r="Y28" s="151"/>
      <c r="Z28" s="151"/>
      <c r="AA28" s="151"/>
      <c r="AB28" s="151"/>
      <c r="AC28" s="151"/>
      <c r="AD28" s="151"/>
      <c r="AE28" s="151"/>
      <c r="AF28" s="151"/>
      <c r="AG28" s="151" t="s">
        <v>147</v>
      </c>
      <c r="AH28" s="151">
        <v>0</v>
      </c>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row>
    <row r="29" spans="1:60" outlineLevel="1">
      <c r="A29" s="158"/>
      <c r="B29" s="159"/>
      <c r="C29" s="193" t="s">
        <v>162</v>
      </c>
      <c r="D29" s="161"/>
      <c r="E29" s="162"/>
      <c r="F29" s="160"/>
      <c r="G29" s="160"/>
      <c r="H29" s="160"/>
      <c r="I29" s="160"/>
      <c r="J29" s="160"/>
      <c r="K29" s="160"/>
      <c r="L29" s="160"/>
      <c r="M29" s="160"/>
      <c r="N29" s="160"/>
      <c r="O29" s="160"/>
      <c r="P29" s="160"/>
      <c r="Q29" s="160"/>
      <c r="R29" s="160"/>
      <c r="S29" s="160"/>
      <c r="T29" s="160"/>
      <c r="U29" s="160"/>
      <c r="V29" s="160"/>
      <c r="W29" s="160"/>
      <c r="X29" s="160"/>
      <c r="Y29" s="151"/>
      <c r="Z29" s="151"/>
      <c r="AA29" s="151"/>
      <c r="AB29" s="151"/>
      <c r="AC29" s="151"/>
      <c r="AD29" s="151"/>
      <c r="AE29" s="151"/>
      <c r="AF29" s="151"/>
      <c r="AG29" s="151" t="s">
        <v>147</v>
      </c>
      <c r="AH29" s="151">
        <v>0</v>
      </c>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row>
    <row r="30" spans="1:60" outlineLevel="1">
      <c r="A30" s="158"/>
      <c r="B30" s="159"/>
      <c r="C30" s="194" t="s">
        <v>155</v>
      </c>
      <c r="D30" s="163"/>
      <c r="E30" s="164"/>
      <c r="F30" s="160"/>
      <c r="G30" s="160"/>
      <c r="H30" s="160"/>
      <c r="I30" s="160"/>
      <c r="J30" s="160"/>
      <c r="K30" s="160"/>
      <c r="L30" s="160"/>
      <c r="M30" s="160"/>
      <c r="N30" s="160"/>
      <c r="O30" s="160"/>
      <c r="P30" s="160"/>
      <c r="Q30" s="160"/>
      <c r="R30" s="160"/>
      <c r="S30" s="160"/>
      <c r="T30" s="160"/>
      <c r="U30" s="160"/>
      <c r="V30" s="160"/>
      <c r="W30" s="160"/>
      <c r="X30" s="160"/>
      <c r="Y30" s="151"/>
      <c r="Z30" s="151"/>
      <c r="AA30" s="151"/>
      <c r="AB30" s="151"/>
      <c r="AC30" s="151"/>
      <c r="AD30" s="151"/>
      <c r="AE30" s="151"/>
      <c r="AF30" s="151"/>
      <c r="AG30" s="151" t="s">
        <v>147</v>
      </c>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row>
    <row r="31" spans="1:60" outlineLevel="1">
      <c r="A31" s="158"/>
      <c r="B31" s="159"/>
      <c r="C31" s="195" t="s">
        <v>199</v>
      </c>
      <c r="D31" s="163"/>
      <c r="E31" s="164"/>
      <c r="F31" s="160"/>
      <c r="G31" s="160"/>
      <c r="H31" s="160"/>
      <c r="I31" s="160"/>
      <c r="J31" s="160"/>
      <c r="K31" s="160"/>
      <c r="L31" s="160"/>
      <c r="M31" s="160"/>
      <c r="N31" s="160"/>
      <c r="O31" s="160"/>
      <c r="P31" s="160"/>
      <c r="Q31" s="160"/>
      <c r="R31" s="160"/>
      <c r="S31" s="160"/>
      <c r="T31" s="160"/>
      <c r="U31" s="160"/>
      <c r="V31" s="160"/>
      <c r="W31" s="160"/>
      <c r="X31" s="160"/>
      <c r="Y31" s="151"/>
      <c r="Z31" s="151"/>
      <c r="AA31" s="151"/>
      <c r="AB31" s="151"/>
      <c r="AC31" s="151"/>
      <c r="AD31" s="151"/>
      <c r="AE31" s="151"/>
      <c r="AF31" s="151"/>
      <c r="AG31" s="151" t="s">
        <v>147</v>
      </c>
      <c r="AH31" s="151">
        <v>2</v>
      </c>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row>
    <row r="32" spans="1:60" outlineLevel="1">
      <c r="A32" s="158"/>
      <c r="B32" s="159"/>
      <c r="C32" s="195" t="s">
        <v>200</v>
      </c>
      <c r="D32" s="163"/>
      <c r="E32" s="164">
        <v>19.079999999999998</v>
      </c>
      <c r="F32" s="160"/>
      <c r="G32" s="160"/>
      <c r="H32" s="160"/>
      <c r="I32" s="160"/>
      <c r="J32" s="160"/>
      <c r="K32" s="160"/>
      <c r="L32" s="160"/>
      <c r="M32" s="160"/>
      <c r="N32" s="160"/>
      <c r="O32" s="160"/>
      <c r="P32" s="160"/>
      <c r="Q32" s="160"/>
      <c r="R32" s="160"/>
      <c r="S32" s="160"/>
      <c r="T32" s="160"/>
      <c r="U32" s="160"/>
      <c r="V32" s="160"/>
      <c r="W32" s="160"/>
      <c r="X32" s="160"/>
      <c r="Y32" s="151"/>
      <c r="Z32" s="151"/>
      <c r="AA32" s="151"/>
      <c r="AB32" s="151"/>
      <c r="AC32" s="151"/>
      <c r="AD32" s="151"/>
      <c r="AE32" s="151"/>
      <c r="AF32" s="151"/>
      <c r="AG32" s="151" t="s">
        <v>147</v>
      </c>
      <c r="AH32" s="151">
        <v>2</v>
      </c>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row>
    <row r="33" spans="1:60" outlineLevel="1">
      <c r="A33" s="158"/>
      <c r="B33" s="159"/>
      <c r="C33" s="195" t="s">
        <v>306</v>
      </c>
      <c r="D33" s="163"/>
      <c r="E33" s="164">
        <v>6.4</v>
      </c>
      <c r="F33" s="160"/>
      <c r="G33" s="160"/>
      <c r="H33" s="160"/>
      <c r="I33" s="160"/>
      <c r="J33" s="160"/>
      <c r="K33" s="160"/>
      <c r="L33" s="160"/>
      <c r="M33" s="160"/>
      <c r="N33" s="160"/>
      <c r="O33" s="160"/>
      <c r="P33" s="160"/>
      <c r="Q33" s="160"/>
      <c r="R33" s="160"/>
      <c r="S33" s="160"/>
      <c r="T33" s="160"/>
      <c r="U33" s="160"/>
      <c r="V33" s="160"/>
      <c r="W33" s="160"/>
      <c r="X33" s="160"/>
      <c r="Y33" s="151"/>
      <c r="Z33" s="151"/>
      <c r="AA33" s="151"/>
      <c r="AB33" s="151"/>
      <c r="AC33" s="151"/>
      <c r="AD33" s="151"/>
      <c r="AE33" s="151"/>
      <c r="AF33" s="151"/>
      <c r="AG33" s="151" t="s">
        <v>147</v>
      </c>
      <c r="AH33" s="151">
        <v>2</v>
      </c>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row>
    <row r="34" spans="1:60" outlineLevel="1">
      <c r="A34" s="158"/>
      <c r="B34" s="159"/>
      <c r="C34" s="194" t="s">
        <v>157</v>
      </c>
      <c r="D34" s="163"/>
      <c r="E34" s="164"/>
      <c r="F34" s="160"/>
      <c r="G34" s="160"/>
      <c r="H34" s="160"/>
      <c r="I34" s="160"/>
      <c r="J34" s="160"/>
      <c r="K34" s="160"/>
      <c r="L34" s="160"/>
      <c r="M34" s="160"/>
      <c r="N34" s="160"/>
      <c r="O34" s="160"/>
      <c r="P34" s="160"/>
      <c r="Q34" s="160"/>
      <c r="R34" s="160"/>
      <c r="S34" s="160"/>
      <c r="T34" s="160"/>
      <c r="U34" s="160"/>
      <c r="V34" s="160"/>
      <c r="W34" s="160"/>
      <c r="X34" s="160"/>
      <c r="Y34" s="151"/>
      <c r="Z34" s="151"/>
      <c r="AA34" s="151"/>
      <c r="AB34" s="151"/>
      <c r="AC34" s="151"/>
      <c r="AD34" s="151"/>
      <c r="AE34" s="151"/>
      <c r="AF34" s="151"/>
      <c r="AG34" s="151" t="s">
        <v>147</v>
      </c>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row>
    <row r="35" spans="1:60" ht="22.5" outlineLevel="1">
      <c r="A35" s="175">
        <v>6</v>
      </c>
      <c r="B35" s="176" t="s">
        <v>307</v>
      </c>
      <c r="C35" s="192" t="s">
        <v>308</v>
      </c>
      <c r="D35" s="177" t="s">
        <v>141</v>
      </c>
      <c r="E35" s="178">
        <v>56.92</v>
      </c>
      <c r="F35" s="179"/>
      <c r="G35" s="180">
        <f>ROUND(E35*F35,2)</f>
        <v>0</v>
      </c>
      <c r="H35" s="179"/>
      <c r="I35" s="180">
        <f>ROUND(E35*H35,2)</f>
        <v>0</v>
      </c>
      <c r="J35" s="179"/>
      <c r="K35" s="180">
        <f>ROUND(E35*J35,2)</f>
        <v>0</v>
      </c>
      <c r="L35" s="180">
        <v>21</v>
      </c>
      <c r="M35" s="180">
        <f>G35*(1+L35/100)</f>
        <v>0</v>
      </c>
      <c r="N35" s="180">
        <v>3.3599999999999998E-2</v>
      </c>
      <c r="O35" s="180">
        <f>ROUND(E35*N35,2)</f>
        <v>1.91</v>
      </c>
      <c r="P35" s="180">
        <v>0</v>
      </c>
      <c r="Q35" s="180">
        <f>ROUND(E35*P35,2)</f>
        <v>0</v>
      </c>
      <c r="R35" s="180" t="s">
        <v>142</v>
      </c>
      <c r="S35" s="180" t="s">
        <v>143</v>
      </c>
      <c r="T35" s="181" t="s">
        <v>143</v>
      </c>
      <c r="U35" s="160">
        <v>0.48</v>
      </c>
      <c r="V35" s="160">
        <f>ROUND(E35*U35,2)</f>
        <v>27.32</v>
      </c>
      <c r="W35" s="160"/>
      <c r="X35" s="160" t="s">
        <v>144</v>
      </c>
      <c r="Y35" s="151"/>
      <c r="Z35" s="151"/>
      <c r="AA35" s="151"/>
      <c r="AB35" s="151"/>
      <c r="AC35" s="151"/>
      <c r="AD35" s="151"/>
      <c r="AE35" s="151"/>
      <c r="AF35" s="151"/>
      <c r="AG35" s="151" t="s">
        <v>145</v>
      </c>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row>
    <row r="36" spans="1:60" outlineLevel="1">
      <c r="A36" s="158"/>
      <c r="B36" s="159"/>
      <c r="C36" s="263" t="s">
        <v>300</v>
      </c>
      <c r="D36" s="264"/>
      <c r="E36" s="264"/>
      <c r="F36" s="264"/>
      <c r="G36" s="264"/>
      <c r="H36" s="160"/>
      <c r="I36" s="160"/>
      <c r="J36" s="160"/>
      <c r="K36" s="160"/>
      <c r="L36" s="160"/>
      <c r="M36" s="160"/>
      <c r="N36" s="160"/>
      <c r="O36" s="160"/>
      <c r="P36" s="160"/>
      <c r="Q36" s="160"/>
      <c r="R36" s="160"/>
      <c r="S36" s="160"/>
      <c r="T36" s="160"/>
      <c r="U36" s="160"/>
      <c r="V36" s="160"/>
      <c r="W36" s="160"/>
      <c r="X36" s="160"/>
      <c r="Y36" s="151"/>
      <c r="Z36" s="151"/>
      <c r="AA36" s="151"/>
      <c r="AB36" s="151"/>
      <c r="AC36" s="151"/>
      <c r="AD36" s="151"/>
      <c r="AE36" s="151"/>
      <c r="AF36" s="151"/>
      <c r="AG36" s="151" t="s">
        <v>153</v>
      </c>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row>
    <row r="37" spans="1:60" outlineLevel="1">
      <c r="A37" s="158"/>
      <c r="B37" s="159"/>
      <c r="C37" s="261" t="s">
        <v>309</v>
      </c>
      <c r="D37" s="262"/>
      <c r="E37" s="262"/>
      <c r="F37" s="262"/>
      <c r="G37" s="262"/>
      <c r="H37" s="160"/>
      <c r="I37" s="160"/>
      <c r="J37" s="160"/>
      <c r="K37" s="160"/>
      <c r="L37" s="160"/>
      <c r="M37" s="160"/>
      <c r="N37" s="160"/>
      <c r="O37" s="160"/>
      <c r="P37" s="160"/>
      <c r="Q37" s="160"/>
      <c r="R37" s="160"/>
      <c r="S37" s="160"/>
      <c r="T37" s="160"/>
      <c r="U37" s="160"/>
      <c r="V37" s="160"/>
      <c r="W37" s="160"/>
      <c r="X37" s="160"/>
      <c r="Y37" s="151"/>
      <c r="Z37" s="151"/>
      <c r="AA37" s="151"/>
      <c r="AB37" s="151"/>
      <c r="AC37" s="151"/>
      <c r="AD37" s="151"/>
      <c r="AE37" s="151"/>
      <c r="AF37" s="151"/>
      <c r="AG37" s="151" t="s">
        <v>186</v>
      </c>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row>
    <row r="38" spans="1:60" outlineLevel="1">
      <c r="A38" s="175">
        <v>7</v>
      </c>
      <c r="B38" s="176" t="s">
        <v>310</v>
      </c>
      <c r="C38" s="192" t="s">
        <v>311</v>
      </c>
      <c r="D38" s="177" t="s">
        <v>141</v>
      </c>
      <c r="E38" s="178">
        <v>15.804</v>
      </c>
      <c r="F38" s="179"/>
      <c r="G38" s="180">
        <f>ROUND(E38*F38,2)</f>
        <v>0</v>
      </c>
      <c r="H38" s="179"/>
      <c r="I38" s="180">
        <f>ROUND(E38*H38,2)</f>
        <v>0</v>
      </c>
      <c r="J38" s="179"/>
      <c r="K38" s="180">
        <f>ROUND(E38*J38,2)</f>
        <v>0</v>
      </c>
      <c r="L38" s="180">
        <v>21</v>
      </c>
      <c r="M38" s="180">
        <f>G38*(1+L38/100)</f>
        <v>0</v>
      </c>
      <c r="N38" s="180">
        <v>3.7799999999999999E-3</v>
      </c>
      <c r="O38" s="180">
        <f>ROUND(E38*N38,2)</f>
        <v>0.06</v>
      </c>
      <c r="P38" s="180">
        <v>0</v>
      </c>
      <c r="Q38" s="180">
        <f>ROUND(E38*P38,2)</f>
        <v>0</v>
      </c>
      <c r="R38" s="180" t="s">
        <v>142</v>
      </c>
      <c r="S38" s="180" t="s">
        <v>143</v>
      </c>
      <c r="T38" s="181" t="s">
        <v>143</v>
      </c>
      <c r="U38" s="160">
        <v>0.25</v>
      </c>
      <c r="V38" s="160">
        <f>ROUND(E38*U38,2)</f>
        <v>3.95</v>
      </c>
      <c r="W38" s="160"/>
      <c r="X38" s="160" t="s">
        <v>144</v>
      </c>
      <c r="Y38" s="151"/>
      <c r="Z38" s="151"/>
      <c r="AA38" s="151"/>
      <c r="AB38" s="151"/>
      <c r="AC38" s="151"/>
      <c r="AD38" s="151"/>
      <c r="AE38" s="151"/>
      <c r="AF38" s="151"/>
      <c r="AG38" s="151" t="s">
        <v>145</v>
      </c>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row>
    <row r="39" spans="1:60" outlineLevel="1">
      <c r="A39" s="158"/>
      <c r="B39" s="159"/>
      <c r="C39" s="263" t="s">
        <v>300</v>
      </c>
      <c r="D39" s="264"/>
      <c r="E39" s="264"/>
      <c r="F39" s="264"/>
      <c r="G39" s="264"/>
      <c r="H39" s="160"/>
      <c r="I39" s="160"/>
      <c r="J39" s="160"/>
      <c r="K39" s="160"/>
      <c r="L39" s="160"/>
      <c r="M39" s="160"/>
      <c r="N39" s="160"/>
      <c r="O39" s="160"/>
      <c r="P39" s="160"/>
      <c r="Q39" s="160"/>
      <c r="R39" s="160"/>
      <c r="S39" s="160"/>
      <c r="T39" s="160"/>
      <c r="U39" s="160"/>
      <c r="V39" s="160"/>
      <c r="W39" s="160"/>
      <c r="X39" s="160"/>
      <c r="Y39" s="151"/>
      <c r="Z39" s="151"/>
      <c r="AA39" s="151"/>
      <c r="AB39" s="151"/>
      <c r="AC39" s="151"/>
      <c r="AD39" s="151"/>
      <c r="AE39" s="151"/>
      <c r="AF39" s="151"/>
      <c r="AG39" s="151" t="s">
        <v>153</v>
      </c>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row>
    <row r="40" spans="1:60" outlineLevel="1">
      <c r="A40" s="158"/>
      <c r="B40" s="159"/>
      <c r="C40" s="193" t="s">
        <v>312</v>
      </c>
      <c r="D40" s="161"/>
      <c r="E40" s="162">
        <v>56.92</v>
      </c>
      <c r="F40" s="160"/>
      <c r="G40" s="160"/>
      <c r="H40" s="160"/>
      <c r="I40" s="160"/>
      <c r="J40" s="160"/>
      <c r="K40" s="160"/>
      <c r="L40" s="160"/>
      <c r="M40" s="160"/>
      <c r="N40" s="160"/>
      <c r="O40" s="160"/>
      <c r="P40" s="160"/>
      <c r="Q40" s="160"/>
      <c r="R40" s="160"/>
      <c r="S40" s="160"/>
      <c r="T40" s="160"/>
      <c r="U40" s="160"/>
      <c r="V40" s="160"/>
      <c r="W40" s="160"/>
      <c r="X40" s="160"/>
      <c r="Y40" s="151"/>
      <c r="Z40" s="151"/>
      <c r="AA40" s="151"/>
      <c r="AB40" s="151"/>
      <c r="AC40" s="151"/>
      <c r="AD40" s="151"/>
      <c r="AE40" s="151"/>
      <c r="AF40" s="151"/>
      <c r="AG40" s="151" t="s">
        <v>147</v>
      </c>
      <c r="AH40" s="151">
        <v>0</v>
      </c>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row>
    <row r="41" spans="1:60" outlineLevel="1">
      <c r="A41" s="158"/>
      <c r="B41" s="159"/>
      <c r="C41" s="193" t="s">
        <v>313</v>
      </c>
      <c r="D41" s="161"/>
      <c r="E41" s="162">
        <v>-41.116</v>
      </c>
      <c r="F41" s="160"/>
      <c r="G41" s="160"/>
      <c r="H41" s="160"/>
      <c r="I41" s="160"/>
      <c r="J41" s="160"/>
      <c r="K41" s="160"/>
      <c r="L41" s="160"/>
      <c r="M41" s="160"/>
      <c r="N41" s="160"/>
      <c r="O41" s="160"/>
      <c r="P41" s="160"/>
      <c r="Q41" s="160"/>
      <c r="R41" s="160"/>
      <c r="S41" s="160"/>
      <c r="T41" s="160"/>
      <c r="U41" s="160"/>
      <c r="V41" s="160"/>
      <c r="W41" s="160"/>
      <c r="X41" s="160"/>
      <c r="Y41" s="151"/>
      <c r="Z41" s="151"/>
      <c r="AA41" s="151"/>
      <c r="AB41" s="151"/>
      <c r="AC41" s="151"/>
      <c r="AD41" s="151"/>
      <c r="AE41" s="151"/>
      <c r="AF41" s="151"/>
      <c r="AG41" s="151" t="s">
        <v>147</v>
      </c>
      <c r="AH41" s="151">
        <v>0</v>
      </c>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row>
    <row r="42" spans="1:60" outlineLevel="1">
      <c r="A42" s="158"/>
      <c r="B42" s="159"/>
      <c r="C42" s="193" t="s">
        <v>162</v>
      </c>
      <c r="D42" s="161"/>
      <c r="E42" s="162"/>
      <c r="F42" s="160"/>
      <c r="G42" s="160"/>
      <c r="H42" s="160"/>
      <c r="I42" s="160"/>
      <c r="J42" s="160"/>
      <c r="K42" s="160"/>
      <c r="L42" s="160"/>
      <c r="M42" s="160"/>
      <c r="N42" s="160"/>
      <c r="O42" s="160"/>
      <c r="P42" s="160"/>
      <c r="Q42" s="160"/>
      <c r="R42" s="160"/>
      <c r="S42" s="160"/>
      <c r="T42" s="160"/>
      <c r="U42" s="160"/>
      <c r="V42" s="160"/>
      <c r="W42" s="160"/>
      <c r="X42" s="160"/>
      <c r="Y42" s="151"/>
      <c r="Z42" s="151"/>
      <c r="AA42" s="151"/>
      <c r="AB42" s="151"/>
      <c r="AC42" s="151"/>
      <c r="AD42" s="151"/>
      <c r="AE42" s="151"/>
      <c r="AF42" s="151"/>
      <c r="AG42" s="151" t="s">
        <v>147</v>
      </c>
      <c r="AH42" s="151">
        <v>0</v>
      </c>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row>
    <row r="43" spans="1:60" outlineLevel="1">
      <c r="A43" s="158"/>
      <c r="B43" s="159"/>
      <c r="C43" s="194" t="s">
        <v>155</v>
      </c>
      <c r="D43" s="163"/>
      <c r="E43" s="164"/>
      <c r="F43" s="160"/>
      <c r="G43" s="160"/>
      <c r="H43" s="160"/>
      <c r="I43" s="160"/>
      <c r="J43" s="160"/>
      <c r="K43" s="160"/>
      <c r="L43" s="160"/>
      <c r="M43" s="160"/>
      <c r="N43" s="160"/>
      <c r="O43" s="160"/>
      <c r="P43" s="160"/>
      <c r="Q43" s="160"/>
      <c r="R43" s="160"/>
      <c r="S43" s="160"/>
      <c r="T43" s="160"/>
      <c r="U43" s="160"/>
      <c r="V43" s="160"/>
      <c r="W43" s="160"/>
      <c r="X43" s="160"/>
      <c r="Y43" s="151"/>
      <c r="Z43" s="151"/>
      <c r="AA43" s="151"/>
      <c r="AB43" s="151"/>
      <c r="AC43" s="151"/>
      <c r="AD43" s="151"/>
      <c r="AE43" s="151"/>
      <c r="AF43" s="151"/>
      <c r="AG43" s="151" t="s">
        <v>147</v>
      </c>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row>
    <row r="44" spans="1:60" outlineLevel="1">
      <c r="A44" s="158"/>
      <c r="B44" s="159"/>
      <c r="C44" s="195" t="s">
        <v>314</v>
      </c>
      <c r="D44" s="163"/>
      <c r="E44" s="164">
        <v>49.694000000000003</v>
      </c>
      <c r="F44" s="160"/>
      <c r="G44" s="160"/>
      <c r="H44" s="160"/>
      <c r="I44" s="160"/>
      <c r="J44" s="160"/>
      <c r="K44" s="160"/>
      <c r="L44" s="160"/>
      <c r="M44" s="160"/>
      <c r="N44" s="160"/>
      <c r="O44" s="160"/>
      <c r="P44" s="160"/>
      <c r="Q44" s="160"/>
      <c r="R44" s="160"/>
      <c r="S44" s="160"/>
      <c r="T44" s="160"/>
      <c r="U44" s="160"/>
      <c r="V44" s="160"/>
      <c r="W44" s="160"/>
      <c r="X44" s="160"/>
      <c r="Y44" s="151"/>
      <c r="Z44" s="151"/>
      <c r="AA44" s="151"/>
      <c r="AB44" s="151"/>
      <c r="AC44" s="151"/>
      <c r="AD44" s="151"/>
      <c r="AE44" s="151"/>
      <c r="AF44" s="151"/>
      <c r="AG44" s="151" t="s">
        <v>147</v>
      </c>
      <c r="AH44" s="151">
        <v>2</v>
      </c>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row>
    <row r="45" spans="1:60" outlineLevel="1">
      <c r="A45" s="158"/>
      <c r="B45" s="159"/>
      <c r="C45" s="195" t="s">
        <v>315</v>
      </c>
      <c r="D45" s="163"/>
      <c r="E45" s="164">
        <v>-3.85</v>
      </c>
      <c r="F45" s="160"/>
      <c r="G45" s="160"/>
      <c r="H45" s="160"/>
      <c r="I45" s="160"/>
      <c r="J45" s="160"/>
      <c r="K45" s="160"/>
      <c r="L45" s="160"/>
      <c r="M45" s="160"/>
      <c r="N45" s="160"/>
      <c r="O45" s="160"/>
      <c r="P45" s="160"/>
      <c r="Q45" s="160"/>
      <c r="R45" s="160"/>
      <c r="S45" s="160"/>
      <c r="T45" s="160"/>
      <c r="U45" s="160"/>
      <c r="V45" s="160"/>
      <c r="W45" s="160"/>
      <c r="X45" s="160"/>
      <c r="Y45" s="151"/>
      <c r="Z45" s="151"/>
      <c r="AA45" s="151"/>
      <c r="AB45" s="151"/>
      <c r="AC45" s="151"/>
      <c r="AD45" s="151"/>
      <c r="AE45" s="151"/>
      <c r="AF45" s="151"/>
      <c r="AG45" s="151" t="s">
        <v>147</v>
      </c>
      <c r="AH45" s="151">
        <v>2</v>
      </c>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row>
    <row r="46" spans="1:60" outlineLevel="1">
      <c r="A46" s="158"/>
      <c r="B46" s="159"/>
      <c r="C46" s="195" t="s">
        <v>316</v>
      </c>
      <c r="D46" s="163"/>
      <c r="E46" s="164">
        <v>-4.7279999999999998</v>
      </c>
      <c r="F46" s="160"/>
      <c r="G46" s="160"/>
      <c r="H46" s="160"/>
      <c r="I46" s="160"/>
      <c r="J46" s="160"/>
      <c r="K46" s="160"/>
      <c r="L46" s="160"/>
      <c r="M46" s="160"/>
      <c r="N46" s="160"/>
      <c r="O46" s="160"/>
      <c r="P46" s="160"/>
      <c r="Q46" s="160"/>
      <c r="R46" s="160"/>
      <c r="S46" s="160"/>
      <c r="T46" s="160"/>
      <c r="U46" s="160"/>
      <c r="V46" s="160"/>
      <c r="W46" s="160"/>
      <c r="X46" s="160"/>
      <c r="Y46" s="151"/>
      <c r="Z46" s="151"/>
      <c r="AA46" s="151"/>
      <c r="AB46" s="151"/>
      <c r="AC46" s="151"/>
      <c r="AD46" s="151"/>
      <c r="AE46" s="151"/>
      <c r="AF46" s="151"/>
      <c r="AG46" s="151" t="s">
        <v>147</v>
      </c>
      <c r="AH46" s="151">
        <v>2</v>
      </c>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row>
    <row r="47" spans="1:60" outlineLevel="1">
      <c r="A47" s="158"/>
      <c r="B47" s="159"/>
      <c r="C47" s="202" t="s">
        <v>317</v>
      </c>
      <c r="D47" s="200"/>
      <c r="E47" s="201">
        <v>41.116</v>
      </c>
      <c r="F47" s="160"/>
      <c r="G47" s="160"/>
      <c r="H47" s="160"/>
      <c r="I47" s="160"/>
      <c r="J47" s="160"/>
      <c r="K47" s="160"/>
      <c r="L47" s="160"/>
      <c r="M47" s="160"/>
      <c r="N47" s="160"/>
      <c r="O47" s="160"/>
      <c r="P47" s="160"/>
      <c r="Q47" s="160"/>
      <c r="R47" s="160"/>
      <c r="S47" s="160"/>
      <c r="T47" s="160"/>
      <c r="U47" s="160"/>
      <c r="V47" s="160"/>
      <c r="W47" s="160"/>
      <c r="X47" s="160"/>
      <c r="Y47" s="151"/>
      <c r="Z47" s="151"/>
      <c r="AA47" s="151"/>
      <c r="AB47" s="151"/>
      <c r="AC47" s="151"/>
      <c r="AD47" s="151"/>
      <c r="AE47" s="151"/>
      <c r="AF47" s="151"/>
      <c r="AG47" s="151" t="s">
        <v>147</v>
      </c>
      <c r="AH47" s="151">
        <v>3</v>
      </c>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row>
    <row r="48" spans="1:60" outlineLevel="1">
      <c r="A48" s="158"/>
      <c r="B48" s="159"/>
      <c r="C48" s="194" t="s">
        <v>157</v>
      </c>
      <c r="D48" s="163"/>
      <c r="E48" s="164"/>
      <c r="F48" s="160"/>
      <c r="G48" s="160"/>
      <c r="H48" s="160"/>
      <c r="I48" s="160"/>
      <c r="J48" s="160"/>
      <c r="K48" s="160"/>
      <c r="L48" s="160"/>
      <c r="M48" s="160"/>
      <c r="N48" s="160"/>
      <c r="O48" s="160"/>
      <c r="P48" s="160"/>
      <c r="Q48" s="160"/>
      <c r="R48" s="160"/>
      <c r="S48" s="160"/>
      <c r="T48" s="160"/>
      <c r="U48" s="160"/>
      <c r="V48" s="160"/>
      <c r="W48" s="160"/>
      <c r="X48" s="160"/>
      <c r="Y48" s="151"/>
      <c r="Z48" s="151"/>
      <c r="AA48" s="151"/>
      <c r="AB48" s="151"/>
      <c r="AC48" s="151"/>
      <c r="AD48" s="151"/>
      <c r="AE48" s="151"/>
      <c r="AF48" s="151"/>
      <c r="AG48" s="151" t="s">
        <v>147</v>
      </c>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row>
    <row r="49" spans="1:60" outlineLevel="1">
      <c r="A49" s="175">
        <v>8</v>
      </c>
      <c r="B49" s="176" t="s">
        <v>318</v>
      </c>
      <c r="C49" s="192" t="s">
        <v>319</v>
      </c>
      <c r="D49" s="177" t="s">
        <v>141</v>
      </c>
      <c r="E49" s="178">
        <v>28.57</v>
      </c>
      <c r="F49" s="179"/>
      <c r="G49" s="180">
        <f>ROUND(E49*F49,2)</f>
        <v>0</v>
      </c>
      <c r="H49" s="179"/>
      <c r="I49" s="180">
        <f>ROUND(E49*H49,2)</f>
        <v>0</v>
      </c>
      <c r="J49" s="179"/>
      <c r="K49" s="180">
        <f>ROUND(E49*J49,2)</f>
        <v>0</v>
      </c>
      <c r="L49" s="180">
        <v>21</v>
      </c>
      <c r="M49" s="180">
        <f>G49*(1+L49/100)</f>
        <v>0</v>
      </c>
      <c r="N49" s="180">
        <v>4.0000000000000003E-5</v>
      </c>
      <c r="O49" s="180">
        <f>ROUND(E49*N49,2)</f>
        <v>0</v>
      </c>
      <c r="P49" s="180">
        <v>0</v>
      </c>
      <c r="Q49" s="180">
        <f>ROUND(E49*P49,2)</f>
        <v>0</v>
      </c>
      <c r="R49" s="180" t="s">
        <v>142</v>
      </c>
      <c r="S49" s="180" t="s">
        <v>143</v>
      </c>
      <c r="T49" s="181" t="s">
        <v>143</v>
      </c>
      <c r="U49" s="160">
        <v>0.08</v>
      </c>
      <c r="V49" s="160">
        <f>ROUND(E49*U49,2)</f>
        <v>2.29</v>
      </c>
      <c r="W49" s="160"/>
      <c r="X49" s="160" t="s">
        <v>144</v>
      </c>
      <c r="Y49" s="151"/>
      <c r="Z49" s="151"/>
      <c r="AA49" s="151"/>
      <c r="AB49" s="151"/>
      <c r="AC49" s="151"/>
      <c r="AD49" s="151"/>
      <c r="AE49" s="151"/>
      <c r="AF49" s="151"/>
      <c r="AG49" s="151" t="s">
        <v>145</v>
      </c>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row>
    <row r="50" spans="1:60" ht="22.5" outlineLevel="1">
      <c r="A50" s="158"/>
      <c r="B50" s="159"/>
      <c r="C50" s="263" t="s">
        <v>320</v>
      </c>
      <c r="D50" s="264"/>
      <c r="E50" s="264"/>
      <c r="F50" s="264"/>
      <c r="G50" s="264"/>
      <c r="H50" s="160"/>
      <c r="I50" s="160"/>
      <c r="J50" s="160"/>
      <c r="K50" s="160"/>
      <c r="L50" s="160"/>
      <c r="M50" s="160"/>
      <c r="N50" s="160"/>
      <c r="O50" s="160"/>
      <c r="P50" s="160"/>
      <c r="Q50" s="160"/>
      <c r="R50" s="160"/>
      <c r="S50" s="160"/>
      <c r="T50" s="160"/>
      <c r="U50" s="160"/>
      <c r="V50" s="160"/>
      <c r="W50" s="160"/>
      <c r="X50" s="160"/>
      <c r="Y50" s="151"/>
      <c r="Z50" s="151"/>
      <c r="AA50" s="151"/>
      <c r="AB50" s="151"/>
      <c r="AC50" s="151"/>
      <c r="AD50" s="151"/>
      <c r="AE50" s="151"/>
      <c r="AF50" s="151"/>
      <c r="AG50" s="151" t="s">
        <v>153</v>
      </c>
      <c r="AH50" s="151"/>
      <c r="AI50" s="151"/>
      <c r="AJ50" s="151"/>
      <c r="AK50" s="151"/>
      <c r="AL50" s="151"/>
      <c r="AM50" s="151"/>
      <c r="AN50" s="151"/>
      <c r="AO50" s="151"/>
      <c r="AP50" s="151"/>
      <c r="AQ50" s="151"/>
      <c r="AR50" s="151"/>
      <c r="AS50" s="151"/>
      <c r="AT50" s="151"/>
      <c r="AU50" s="151"/>
      <c r="AV50" s="151"/>
      <c r="AW50" s="151"/>
      <c r="AX50" s="151"/>
      <c r="AY50" s="151"/>
      <c r="AZ50" s="151"/>
      <c r="BA50" s="182" t="str">
        <f>C50</f>
        <v>které se zřizují před úpravami povrchu, a obalení osazených dveřních zárubní před znečištěním při úpravách povrchu nástřikem plastických maltovin včetně pozdějšího odkrytí,</v>
      </c>
      <c r="BB50" s="151"/>
      <c r="BC50" s="151"/>
      <c r="BD50" s="151"/>
      <c r="BE50" s="151"/>
      <c r="BF50" s="151"/>
      <c r="BG50" s="151"/>
      <c r="BH50" s="151"/>
    </row>
    <row r="51" spans="1:60" outlineLevel="1">
      <c r="A51" s="158"/>
      <c r="B51" s="159"/>
      <c r="C51" s="193" t="s">
        <v>321</v>
      </c>
      <c r="D51" s="161"/>
      <c r="E51" s="162">
        <v>3.85</v>
      </c>
      <c r="F51" s="160"/>
      <c r="G51" s="160"/>
      <c r="H51" s="160"/>
      <c r="I51" s="160"/>
      <c r="J51" s="160"/>
      <c r="K51" s="160"/>
      <c r="L51" s="160"/>
      <c r="M51" s="160"/>
      <c r="N51" s="160"/>
      <c r="O51" s="160"/>
      <c r="P51" s="160"/>
      <c r="Q51" s="160"/>
      <c r="R51" s="160"/>
      <c r="S51" s="160"/>
      <c r="T51" s="160"/>
      <c r="U51" s="160"/>
      <c r="V51" s="160"/>
      <c r="W51" s="160"/>
      <c r="X51" s="160"/>
      <c r="Y51" s="151"/>
      <c r="Z51" s="151"/>
      <c r="AA51" s="151"/>
      <c r="AB51" s="151"/>
      <c r="AC51" s="151"/>
      <c r="AD51" s="151"/>
      <c r="AE51" s="151"/>
      <c r="AF51" s="151"/>
      <c r="AG51" s="151" t="s">
        <v>147</v>
      </c>
      <c r="AH51" s="151">
        <v>0</v>
      </c>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row>
    <row r="52" spans="1:60" outlineLevel="1">
      <c r="A52" s="158"/>
      <c r="B52" s="159"/>
      <c r="C52" s="193" t="s">
        <v>322</v>
      </c>
      <c r="D52" s="161"/>
      <c r="E52" s="162">
        <v>4.7300000000000004</v>
      </c>
      <c r="F52" s="160"/>
      <c r="G52" s="160"/>
      <c r="H52" s="160"/>
      <c r="I52" s="160"/>
      <c r="J52" s="160"/>
      <c r="K52" s="160"/>
      <c r="L52" s="160"/>
      <c r="M52" s="160"/>
      <c r="N52" s="160"/>
      <c r="O52" s="160"/>
      <c r="P52" s="160"/>
      <c r="Q52" s="160"/>
      <c r="R52" s="160"/>
      <c r="S52" s="160"/>
      <c r="T52" s="160"/>
      <c r="U52" s="160"/>
      <c r="V52" s="160"/>
      <c r="W52" s="160"/>
      <c r="X52" s="160"/>
      <c r="Y52" s="151"/>
      <c r="Z52" s="151"/>
      <c r="AA52" s="151"/>
      <c r="AB52" s="151"/>
      <c r="AC52" s="151"/>
      <c r="AD52" s="151"/>
      <c r="AE52" s="151"/>
      <c r="AF52" s="151"/>
      <c r="AG52" s="151" t="s">
        <v>147</v>
      </c>
      <c r="AH52" s="151">
        <v>0</v>
      </c>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row>
    <row r="53" spans="1:60" outlineLevel="1">
      <c r="A53" s="158"/>
      <c r="B53" s="159"/>
      <c r="C53" s="193" t="s">
        <v>323</v>
      </c>
      <c r="D53" s="161"/>
      <c r="E53" s="162">
        <v>19.989999999999998</v>
      </c>
      <c r="F53" s="160"/>
      <c r="G53" s="160"/>
      <c r="H53" s="160"/>
      <c r="I53" s="160"/>
      <c r="J53" s="160"/>
      <c r="K53" s="160"/>
      <c r="L53" s="160"/>
      <c r="M53" s="160"/>
      <c r="N53" s="160"/>
      <c r="O53" s="160"/>
      <c r="P53" s="160"/>
      <c r="Q53" s="160"/>
      <c r="R53" s="160"/>
      <c r="S53" s="160"/>
      <c r="T53" s="160"/>
      <c r="U53" s="160"/>
      <c r="V53" s="160"/>
      <c r="W53" s="160"/>
      <c r="X53" s="160"/>
      <c r="Y53" s="151"/>
      <c r="Z53" s="151"/>
      <c r="AA53" s="151"/>
      <c r="AB53" s="151"/>
      <c r="AC53" s="151"/>
      <c r="AD53" s="151"/>
      <c r="AE53" s="151"/>
      <c r="AF53" s="151"/>
      <c r="AG53" s="151" t="s">
        <v>147</v>
      </c>
      <c r="AH53" s="151">
        <v>0</v>
      </c>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row>
    <row r="54" spans="1:60" ht="22.5" outlineLevel="1">
      <c r="A54" s="175">
        <v>9</v>
      </c>
      <c r="B54" s="176" t="s">
        <v>324</v>
      </c>
      <c r="C54" s="192" t="s">
        <v>325</v>
      </c>
      <c r="D54" s="177" t="s">
        <v>181</v>
      </c>
      <c r="E54" s="178">
        <v>45</v>
      </c>
      <c r="F54" s="179"/>
      <c r="G54" s="180">
        <f>ROUND(E54*F54,2)</f>
        <v>0</v>
      </c>
      <c r="H54" s="179"/>
      <c r="I54" s="180">
        <f>ROUND(E54*H54,2)</f>
        <v>0</v>
      </c>
      <c r="J54" s="179"/>
      <c r="K54" s="180">
        <f>ROUND(E54*J54,2)</f>
        <v>0</v>
      </c>
      <c r="L54" s="180">
        <v>21</v>
      </c>
      <c r="M54" s="180">
        <f>G54*(1+L54/100)</f>
        <v>0</v>
      </c>
      <c r="N54" s="180">
        <v>4.3299999999999996E-3</v>
      </c>
      <c r="O54" s="180">
        <f>ROUND(E54*N54,2)</f>
        <v>0.19</v>
      </c>
      <c r="P54" s="180">
        <v>0</v>
      </c>
      <c r="Q54" s="180">
        <f>ROUND(E54*P54,2)</f>
        <v>0</v>
      </c>
      <c r="R54" s="180" t="s">
        <v>326</v>
      </c>
      <c r="S54" s="180" t="s">
        <v>143</v>
      </c>
      <c r="T54" s="181" t="s">
        <v>143</v>
      </c>
      <c r="U54" s="160">
        <v>0.15</v>
      </c>
      <c r="V54" s="160">
        <f>ROUND(E54*U54,2)</f>
        <v>6.75</v>
      </c>
      <c r="W54" s="160"/>
      <c r="X54" s="160" t="s">
        <v>144</v>
      </c>
      <c r="Y54" s="151"/>
      <c r="Z54" s="151"/>
      <c r="AA54" s="151"/>
      <c r="AB54" s="151"/>
      <c r="AC54" s="151"/>
      <c r="AD54" s="151"/>
      <c r="AE54" s="151"/>
      <c r="AF54" s="151"/>
      <c r="AG54" s="151" t="s">
        <v>145</v>
      </c>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row>
    <row r="55" spans="1:60" outlineLevel="1">
      <c r="A55" s="158"/>
      <c r="B55" s="159"/>
      <c r="C55" s="263" t="s">
        <v>327</v>
      </c>
      <c r="D55" s="264"/>
      <c r="E55" s="264"/>
      <c r="F55" s="264"/>
      <c r="G55" s="264"/>
      <c r="H55" s="160"/>
      <c r="I55" s="160"/>
      <c r="J55" s="160"/>
      <c r="K55" s="160"/>
      <c r="L55" s="160"/>
      <c r="M55" s="160"/>
      <c r="N55" s="160"/>
      <c r="O55" s="160"/>
      <c r="P55" s="160"/>
      <c r="Q55" s="160"/>
      <c r="R55" s="160"/>
      <c r="S55" s="160"/>
      <c r="T55" s="160"/>
      <c r="U55" s="160"/>
      <c r="V55" s="160"/>
      <c r="W55" s="160"/>
      <c r="X55" s="160"/>
      <c r="Y55" s="151"/>
      <c r="Z55" s="151"/>
      <c r="AA55" s="151"/>
      <c r="AB55" s="151"/>
      <c r="AC55" s="151"/>
      <c r="AD55" s="151"/>
      <c r="AE55" s="151"/>
      <c r="AF55" s="151"/>
      <c r="AG55" s="151" t="s">
        <v>153</v>
      </c>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row>
    <row r="56" spans="1:60" ht="22.5" outlineLevel="1">
      <c r="A56" s="158"/>
      <c r="B56" s="159"/>
      <c r="C56" s="193" t="s">
        <v>328</v>
      </c>
      <c r="D56" s="161"/>
      <c r="E56" s="162">
        <v>30</v>
      </c>
      <c r="F56" s="160"/>
      <c r="G56" s="160"/>
      <c r="H56" s="160"/>
      <c r="I56" s="160"/>
      <c r="J56" s="160"/>
      <c r="K56" s="160"/>
      <c r="L56" s="160"/>
      <c r="M56" s="160"/>
      <c r="N56" s="160"/>
      <c r="O56" s="160"/>
      <c r="P56" s="160"/>
      <c r="Q56" s="160"/>
      <c r="R56" s="160"/>
      <c r="S56" s="160"/>
      <c r="T56" s="160"/>
      <c r="U56" s="160"/>
      <c r="V56" s="160"/>
      <c r="W56" s="160"/>
      <c r="X56" s="160"/>
      <c r="Y56" s="151"/>
      <c r="Z56" s="151"/>
      <c r="AA56" s="151"/>
      <c r="AB56" s="151"/>
      <c r="AC56" s="151"/>
      <c r="AD56" s="151"/>
      <c r="AE56" s="151"/>
      <c r="AF56" s="151"/>
      <c r="AG56" s="151" t="s">
        <v>147</v>
      </c>
      <c r="AH56" s="151">
        <v>0</v>
      </c>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row>
    <row r="57" spans="1:60" ht="22.5" outlineLevel="1">
      <c r="A57" s="158"/>
      <c r="B57" s="159"/>
      <c r="C57" s="193" t="s">
        <v>329</v>
      </c>
      <c r="D57" s="161"/>
      <c r="E57" s="162">
        <v>15</v>
      </c>
      <c r="F57" s="160"/>
      <c r="G57" s="160"/>
      <c r="H57" s="160"/>
      <c r="I57" s="160"/>
      <c r="J57" s="160"/>
      <c r="K57" s="160"/>
      <c r="L57" s="160"/>
      <c r="M57" s="160"/>
      <c r="N57" s="160"/>
      <c r="O57" s="160"/>
      <c r="P57" s="160"/>
      <c r="Q57" s="160"/>
      <c r="R57" s="160"/>
      <c r="S57" s="160"/>
      <c r="T57" s="160"/>
      <c r="U57" s="160"/>
      <c r="V57" s="160"/>
      <c r="W57" s="160"/>
      <c r="X57" s="160"/>
      <c r="Y57" s="151"/>
      <c r="Z57" s="151"/>
      <c r="AA57" s="151"/>
      <c r="AB57" s="151"/>
      <c r="AC57" s="151"/>
      <c r="AD57" s="151"/>
      <c r="AE57" s="151"/>
      <c r="AF57" s="151"/>
      <c r="AG57" s="151" t="s">
        <v>147</v>
      </c>
      <c r="AH57" s="151">
        <v>0</v>
      </c>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row>
    <row r="58" spans="1:60" ht="22.5" outlineLevel="1">
      <c r="A58" s="175">
        <v>10</v>
      </c>
      <c r="B58" s="176" t="s">
        <v>330</v>
      </c>
      <c r="C58" s="192" t="s">
        <v>331</v>
      </c>
      <c r="D58" s="177" t="s">
        <v>181</v>
      </c>
      <c r="E58" s="178">
        <v>30</v>
      </c>
      <c r="F58" s="179"/>
      <c r="G58" s="180">
        <f>ROUND(E58*F58,2)</f>
        <v>0</v>
      </c>
      <c r="H58" s="179"/>
      <c r="I58" s="180">
        <f>ROUND(E58*H58,2)</f>
        <v>0</v>
      </c>
      <c r="J58" s="179"/>
      <c r="K58" s="180">
        <f>ROUND(E58*J58,2)</f>
        <v>0</v>
      </c>
      <c r="L58" s="180">
        <v>21</v>
      </c>
      <c r="M58" s="180">
        <f>G58*(1+L58/100)</f>
        <v>0</v>
      </c>
      <c r="N58" s="180">
        <v>8.6599999999999993E-3</v>
      </c>
      <c r="O58" s="180">
        <f>ROUND(E58*N58,2)</f>
        <v>0.26</v>
      </c>
      <c r="P58" s="180">
        <v>0</v>
      </c>
      <c r="Q58" s="180">
        <f>ROUND(E58*P58,2)</f>
        <v>0</v>
      </c>
      <c r="R58" s="180" t="s">
        <v>326</v>
      </c>
      <c r="S58" s="180" t="s">
        <v>143</v>
      </c>
      <c r="T58" s="181" t="s">
        <v>143</v>
      </c>
      <c r="U58" s="160">
        <v>0.19</v>
      </c>
      <c r="V58" s="160">
        <f>ROUND(E58*U58,2)</f>
        <v>5.7</v>
      </c>
      <c r="W58" s="160"/>
      <c r="X58" s="160" t="s">
        <v>144</v>
      </c>
      <c r="Y58" s="151"/>
      <c r="Z58" s="151"/>
      <c r="AA58" s="151"/>
      <c r="AB58" s="151"/>
      <c r="AC58" s="151"/>
      <c r="AD58" s="151"/>
      <c r="AE58" s="151"/>
      <c r="AF58" s="151"/>
      <c r="AG58" s="151" t="s">
        <v>145</v>
      </c>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row>
    <row r="59" spans="1:60" outlineLevel="1">
      <c r="A59" s="158"/>
      <c r="B59" s="159"/>
      <c r="C59" s="263" t="s">
        <v>327</v>
      </c>
      <c r="D59" s="264"/>
      <c r="E59" s="264"/>
      <c r="F59" s="264"/>
      <c r="G59" s="264"/>
      <c r="H59" s="160"/>
      <c r="I59" s="160"/>
      <c r="J59" s="160"/>
      <c r="K59" s="160"/>
      <c r="L59" s="160"/>
      <c r="M59" s="160"/>
      <c r="N59" s="160"/>
      <c r="O59" s="160"/>
      <c r="P59" s="160"/>
      <c r="Q59" s="160"/>
      <c r="R59" s="160"/>
      <c r="S59" s="160"/>
      <c r="T59" s="160"/>
      <c r="U59" s="160"/>
      <c r="V59" s="160"/>
      <c r="W59" s="160"/>
      <c r="X59" s="160"/>
      <c r="Y59" s="151"/>
      <c r="Z59" s="151"/>
      <c r="AA59" s="151"/>
      <c r="AB59" s="151"/>
      <c r="AC59" s="151"/>
      <c r="AD59" s="151"/>
      <c r="AE59" s="151"/>
      <c r="AF59" s="151"/>
      <c r="AG59" s="151" t="s">
        <v>153</v>
      </c>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row>
    <row r="60" spans="1:60" ht="22.5" outlineLevel="1">
      <c r="A60" s="158"/>
      <c r="B60" s="159"/>
      <c r="C60" s="193" t="s">
        <v>332</v>
      </c>
      <c r="D60" s="161"/>
      <c r="E60" s="162">
        <v>30</v>
      </c>
      <c r="F60" s="160"/>
      <c r="G60" s="160"/>
      <c r="H60" s="160"/>
      <c r="I60" s="160"/>
      <c r="J60" s="160"/>
      <c r="K60" s="160"/>
      <c r="L60" s="160"/>
      <c r="M60" s="160"/>
      <c r="N60" s="160"/>
      <c r="O60" s="160"/>
      <c r="P60" s="160"/>
      <c r="Q60" s="160"/>
      <c r="R60" s="160"/>
      <c r="S60" s="160"/>
      <c r="T60" s="160"/>
      <c r="U60" s="160"/>
      <c r="V60" s="160"/>
      <c r="W60" s="160"/>
      <c r="X60" s="160"/>
      <c r="Y60" s="151"/>
      <c r="Z60" s="151"/>
      <c r="AA60" s="151"/>
      <c r="AB60" s="151"/>
      <c r="AC60" s="151"/>
      <c r="AD60" s="151"/>
      <c r="AE60" s="151"/>
      <c r="AF60" s="151"/>
      <c r="AG60" s="151" t="s">
        <v>147</v>
      </c>
      <c r="AH60" s="151">
        <v>0</v>
      </c>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row>
    <row r="61" spans="1:60" ht="22.5" outlineLevel="1">
      <c r="A61" s="175">
        <v>11</v>
      </c>
      <c r="B61" s="176" t="s">
        <v>333</v>
      </c>
      <c r="C61" s="192" t="s">
        <v>334</v>
      </c>
      <c r="D61" s="177" t="s">
        <v>181</v>
      </c>
      <c r="E61" s="178">
        <v>10</v>
      </c>
      <c r="F61" s="179"/>
      <c r="G61" s="180">
        <f>ROUND(E61*F61,2)</f>
        <v>0</v>
      </c>
      <c r="H61" s="179"/>
      <c r="I61" s="180">
        <f>ROUND(E61*H61,2)</f>
        <v>0</v>
      </c>
      <c r="J61" s="179"/>
      <c r="K61" s="180">
        <f>ROUND(E61*J61,2)</f>
        <v>0</v>
      </c>
      <c r="L61" s="180">
        <v>21</v>
      </c>
      <c r="M61" s="180">
        <f>G61*(1+L61/100)</f>
        <v>0</v>
      </c>
      <c r="N61" s="180">
        <v>1.7330000000000002E-2</v>
      </c>
      <c r="O61" s="180">
        <f>ROUND(E61*N61,2)</f>
        <v>0.17</v>
      </c>
      <c r="P61" s="180">
        <v>0</v>
      </c>
      <c r="Q61" s="180">
        <f>ROUND(E61*P61,2)</f>
        <v>0</v>
      </c>
      <c r="R61" s="180" t="s">
        <v>326</v>
      </c>
      <c r="S61" s="180" t="s">
        <v>143</v>
      </c>
      <c r="T61" s="181" t="s">
        <v>143</v>
      </c>
      <c r="U61" s="160">
        <v>0.253</v>
      </c>
      <c r="V61" s="160">
        <f>ROUND(E61*U61,2)</f>
        <v>2.5299999999999998</v>
      </c>
      <c r="W61" s="160"/>
      <c r="X61" s="160" t="s">
        <v>144</v>
      </c>
      <c r="Y61" s="151"/>
      <c r="Z61" s="151"/>
      <c r="AA61" s="151"/>
      <c r="AB61" s="151"/>
      <c r="AC61" s="151"/>
      <c r="AD61" s="151"/>
      <c r="AE61" s="151"/>
      <c r="AF61" s="151"/>
      <c r="AG61" s="151" t="s">
        <v>145</v>
      </c>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row>
    <row r="62" spans="1:60" outlineLevel="1">
      <c r="A62" s="158"/>
      <c r="B62" s="159"/>
      <c r="C62" s="263" t="s">
        <v>327</v>
      </c>
      <c r="D62" s="264"/>
      <c r="E62" s="264"/>
      <c r="F62" s="264"/>
      <c r="G62" s="264"/>
      <c r="H62" s="160"/>
      <c r="I62" s="160"/>
      <c r="J62" s="160"/>
      <c r="K62" s="160"/>
      <c r="L62" s="160"/>
      <c r="M62" s="160"/>
      <c r="N62" s="160"/>
      <c r="O62" s="160"/>
      <c r="P62" s="160"/>
      <c r="Q62" s="160"/>
      <c r="R62" s="160"/>
      <c r="S62" s="160"/>
      <c r="T62" s="160"/>
      <c r="U62" s="160"/>
      <c r="V62" s="160"/>
      <c r="W62" s="160"/>
      <c r="X62" s="160"/>
      <c r="Y62" s="151"/>
      <c r="Z62" s="151"/>
      <c r="AA62" s="151"/>
      <c r="AB62" s="151"/>
      <c r="AC62" s="151"/>
      <c r="AD62" s="151"/>
      <c r="AE62" s="151"/>
      <c r="AF62" s="151"/>
      <c r="AG62" s="151" t="s">
        <v>153</v>
      </c>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row>
    <row r="63" spans="1:60" ht="22.5" outlineLevel="1">
      <c r="A63" s="158"/>
      <c r="B63" s="159"/>
      <c r="C63" s="193" t="s">
        <v>335</v>
      </c>
      <c r="D63" s="161"/>
      <c r="E63" s="162">
        <v>10</v>
      </c>
      <c r="F63" s="160"/>
      <c r="G63" s="160"/>
      <c r="H63" s="160"/>
      <c r="I63" s="160"/>
      <c r="J63" s="160"/>
      <c r="K63" s="160"/>
      <c r="L63" s="160"/>
      <c r="M63" s="160"/>
      <c r="N63" s="160"/>
      <c r="O63" s="160"/>
      <c r="P63" s="160"/>
      <c r="Q63" s="160"/>
      <c r="R63" s="160"/>
      <c r="S63" s="160"/>
      <c r="T63" s="160"/>
      <c r="U63" s="160"/>
      <c r="V63" s="160"/>
      <c r="W63" s="160"/>
      <c r="X63" s="160"/>
      <c r="Y63" s="151"/>
      <c r="Z63" s="151"/>
      <c r="AA63" s="151"/>
      <c r="AB63" s="151"/>
      <c r="AC63" s="151"/>
      <c r="AD63" s="151"/>
      <c r="AE63" s="151"/>
      <c r="AF63" s="151"/>
      <c r="AG63" s="151" t="s">
        <v>147</v>
      </c>
      <c r="AH63" s="151">
        <v>0</v>
      </c>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row>
    <row r="64" spans="1:60" outlineLevel="1">
      <c r="A64" s="175">
        <v>12</v>
      </c>
      <c r="B64" s="176" t="s">
        <v>336</v>
      </c>
      <c r="C64" s="192" t="s">
        <v>337</v>
      </c>
      <c r="D64" s="177" t="s">
        <v>141</v>
      </c>
      <c r="E64" s="178">
        <v>4.2580999999999998</v>
      </c>
      <c r="F64" s="179"/>
      <c r="G64" s="180">
        <f>ROUND(E64*F64,2)</f>
        <v>0</v>
      </c>
      <c r="H64" s="179"/>
      <c r="I64" s="180">
        <f>ROUND(E64*H64,2)</f>
        <v>0</v>
      </c>
      <c r="J64" s="179"/>
      <c r="K64" s="180">
        <f>ROUND(E64*J64,2)</f>
        <v>0</v>
      </c>
      <c r="L64" s="180">
        <v>21</v>
      </c>
      <c r="M64" s="180">
        <f>G64*(1+L64/100)</f>
        <v>0</v>
      </c>
      <c r="N64" s="180">
        <v>3.4909999999999997E-2</v>
      </c>
      <c r="O64" s="180">
        <f>ROUND(E64*N64,2)</f>
        <v>0.15</v>
      </c>
      <c r="P64" s="180">
        <v>0</v>
      </c>
      <c r="Q64" s="180">
        <f>ROUND(E64*P64,2)</f>
        <v>0</v>
      </c>
      <c r="R64" s="180" t="s">
        <v>326</v>
      </c>
      <c r="S64" s="180" t="s">
        <v>143</v>
      </c>
      <c r="T64" s="181" t="s">
        <v>143</v>
      </c>
      <c r="U64" s="160">
        <v>1.18</v>
      </c>
      <c r="V64" s="160">
        <f>ROUND(E64*U64,2)</f>
        <v>5.0199999999999996</v>
      </c>
      <c r="W64" s="160"/>
      <c r="X64" s="160" t="s">
        <v>144</v>
      </c>
      <c r="Y64" s="151"/>
      <c r="Z64" s="151"/>
      <c r="AA64" s="151"/>
      <c r="AB64" s="151"/>
      <c r="AC64" s="151"/>
      <c r="AD64" s="151"/>
      <c r="AE64" s="151"/>
      <c r="AF64" s="151"/>
      <c r="AG64" s="151" t="s">
        <v>145</v>
      </c>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row>
    <row r="65" spans="1:60" outlineLevel="1">
      <c r="A65" s="158"/>
      <c r="B65" s="159"/>
      <c r="C65" s="263" t="s">
        <v>338</v>
      </c>
      <c r="D65" s="264"/>
      <c r="E65" s="264"/>
      <c r="F65" s="264"/>
      <c r="G65" s="264"/>
      <c r="H65" s="160"/>
      <c r="I65" s="160"/>
      <c r="J65" s="160"/>
      <c r="K65" s="160"/>
      <c r="L65" s="160"/>
      <c r="M65" s="160"/>
      <c r="N65" s="160"/>
      <c r="O65" s="160"/>
      <c r="P65" s="160"/>
      <c r="Q65" s="160"/>
      <c r="R65" s="160"/>
      <c r="S65" s="160"/>
      <c r="T65" s="160"/>
      <c r="U65" s="160"/>
      <c r="V65" s="160"/>
      <c r="W65" s="160"/>
      <c r="X65" s="160"/>
      <c r="Y65" s="151"/>
      <c r="Z65" s="151"/>
      <c r="AA65" s="151"/>
      <c r="AB65" s="151"/>
      <c r="AC65" s="151"/>
      <c r="AD65" s="151"/>
      <c r="AE65" s="151"/>
      <c r="AF65" s="151"/>
      <c r="AG65" s="151" t="s">
        <v>153</v>
      </c>
      <c r="AH65" s="151"/>
      <c r="AI65" s="151"/>
      <c r="AJ65" s="151"/>
      <c r="AK65" s="151"/>
      <c r="AL65" s="151"/>
      <c r="AM65" s="151"/>
      <c r="AN65" s="151"/>
      <c r="AO65" s="151"/>
      <c r="AP65" s="151"/>
      <c r="AQ65" s="151"/>
      <c r="AR65" s="151"/>
      <c r="AS65" s="151"/>
      <c r="AT65" s="151"/>
      <c r="AU65" s="151"/>
      <c r="AV65" s="151"/>
      <c r="AW65" s="151"/>
      <c r="AX65" s="151"/>
      <c r="AY65" s="151"/>
      <c r="AZ65" s="151"/>
      <c r="BA65" s="182" t="str">
        <f>C65</f>
        <v>okenního nebo dveřního, z pomocného pracovního lešení o výšce podlahy do 1900 mm a pro zatížení do 1,5 kPa,</v>
      </c>
      <c r="BB65" s="151"/>
      <c r="BC65" s="151"/>
      <c r="BD65" s="151"/>
      <c r="BE65" s="151"/>
      <c r="BF65" s="151"/>
      <c r="BG65" s="151"/>
      <c r="BH65" s="151"/>
    </row>
    <row r="66" spans="1:60" outlineLevel="1">
      <c r="A66" s="158"/>
      <c r="B66" s="159"/>
      <c r="C66" s="193" t="s">
        <v>339</v>
      </c>
      <c r="D66" s="161"/>
      <c r="E66" s="162">
        <v>2.5365000000000002</v>
      </c>
      <c r="F66" s="160"/>
      <c r="G66" s="160"/>
      <c r="H66" s="160"/>
      <c r="I66" s="160"/>
      <c r="J66" s="160"/>
      <c r="K66" s="160"/>
      <c r="L66" s="160"/>
      <c r="M66" s="160"/>
      <c r="N66" s="160"/>
      <c r="O66" s="160"/>
      <c r="P66" s="160"/>
      <c r="Q66" s="160"/>
      <c r="R66" s="160"/>
      <c r="S66" s="160"/>
      <c r="T66" s="160"/>
      <c r="U66" s="160"/>
      <c r="V66" s="160"/>
      <c r="W66" s="160"/>
      <c r="X66" s="160"/>
      <c r="Y66" s="151"/>
      <c r="Z66" s="151"/>
      <c r="AA66" s="151"/>
      <c r="AB66" s="151"/>
      <c r="AC66" s="151"/>
      <c r="AD66" s="151"/>
      <c r="AE66" s="151"/>
      <c r="AF66" s="151"/>
      <c r="AG66" s="151" t="s">
        <v>147</v>
      </c>
      <c r="AH66" s="151">
        <v>0</v>
      </c>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row>
    <row r="67" spans="1:60" outlineLevel="1">
      <c r="A67" s="158"/>
      <c r="B67" s="159"/>
      <c r="C67" s="193" t="s">
        <v>340</v>
      </c>
      <c r="D67" s="161"/>
      <c r="E67" s="162">
        <v>1.7216</v>
      </c>
      <c r="F67" s="160"/>
      <c r="G67" s="160"/>
      <c r="H67" s="160"/>
      <c r="I67" s="160"/>
      <c r="J67" s="160"/>
      <c r="K67" s="160"/>
      <c r="L67" s="160"/>
      <c r="M67" s="160"/>
      <c r="N67" s="160"/>
      <c r="O67" s="160"/>
      <c r="P67" s="160"/>
      <c r="Q67" s="160"/>
      <c r="R67" s="160"/>
      <c r="S67" s="160"/>
      <c r="T67" s="160"/>
      <c r="U67" s="160"/>
      <c r="V67" s="160"/>
      <c r="W67" s="160"/>
      <c r="X67" s="160"/>
      <c r="Y67" s="151"/>
      <c r="Z67" s="151"/>
      <c r="AA67" s="151"/>
      <c r="AB67" s="151"/>
      <c r="AC67" s="151"/>
      <c r="AD67" s="151"/>
      <c r="AE67" s="151"/>
      <c r="AF67" s="151"/>
      <c r="AG67" s="151" t="s">
        <v>147</v>
      </c>
      <c r="AH67" s="151">
        <v>0</v>
      </c>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row>
    <row r="68" spans="1:60" outlineLevel="1">
      <c r="A68" s="175">
        <v>13</v>
      </c>
      <c r="B68" s="176" t="s">
        <v>341</v>
      </c>
      <c r="C68" s="192" t="s">
        <v>342</v>
      </c>
      <c r="D68" s="177" t="s">
        <v>181</v>
      </c>
      <c r="E68" s="178">
        <v>30.31</v>
      </c>
      <c r="F68" s="179"/>
      <c r="G68" s="180">
        <f>ROUND(E68*F68,2)</f>
        <v>0</v>
      </c>
      <c r="H68" s="179"/>
      <c r="I68" s="180">
        <f>ROUND(E68*H68,2)</f>
        <v>0</v>
      </c>
      <c r="J68" s="179"/>
      <c r="K68" s="180">
        <f>ROUND(E68*J68,2)</f>
        <v>0</v>
      </c>
      <c r="L68" s="180">
        <v>21</v>
      </c>
      <c r="M68" s="180">
        <f>G68*(1+L68/100)</f>
        <v>0</v>
      </c>
      <c r="N68" s="180">
        <v>4.6000000000000001E-4</v>
      </c>
      <c r="O68" s="180">
        <f>ROUND(E68*N68,2)</f>
        <v>0.01</v>
      </c>
      <c r="P68" s="180">
        <v>0</v>
      </c>
      <c r="Q68" s="180">
        <f>ROUND(E68*P68,2)</f>
        <v>0</v>
      </c>
      <c r="R68" s="180" t="s">
        <v>142</v>
      </c>
      <c r="S68" s="180" t="s">
        <v>143</v>
      </c>
      <c r="T68" s="181" t="s">
        <v>143</v>
      </c>
      <c r="U68" s="160">
        <v>0</v>
      </c>
      <c r="V68" s="160">
        <f>ROUND(E68*U68,2)</f>
        <v>0</v>
      </c>
      <c r="W68" s="160"/>
      <c r="X68" s="160" t="s">
        <v>144</v>
      </c>
      <c r="Y68" s="151"/>
      <c r="Z68" s="151"/>
      <c r="AA68" s="151"/>
      <c r="AB68" s="151"/>
      <c r="AC68" s="151"/>
      <c r="AD68" s="151"/>
      <c r="AE68" s="151"/>
      <c r="AF68" s="151"/>
      <c r="AG68" s="151" t="s">
        <v>145</v>
      </c>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row>
    <row r="69" spans="1:60" outlineLevel="1">
      <c r="A69" s="158"/>
      <c r="B69" s="159"/>
      <c r="C69" s="263" t="s">
        <v>343</v>
      </c>
      <c r="D69" s="264"/>
      <c r="E69" s="264"/>
      <c r="F69" s="264"/>
      <c r="G69" s="264"/>
      <c r="H69" s="160"/>
      <c r="I69" s="160"/>
      <c r="J69" s="160"/>
      <c r="K69" s="160"/>
      <c r="L69" s="160"/>
      <c r="M69" s="160"/>
      <c r="N69" s="160"/>
      <c r="O69" s="160"/>
      <c r="P69" s="160"/>
      <c r="Q69" s="160"/>
      <c r="R69" s="160"/>
      <c r="S69" s="160"/>
      <c r="T69" s="160"/>
      <c r="U69" s="160"/>
      <c r="V69" s="160"/>
      <c r="W69" s="160"/>
      <c r="X69" s="160"/>
      <c r="Y69" s="151"/>
      <c r="Z69" s="151"/>
      <c r="AA69" s="151"/>
      <c r="AB69" s="151"/>
      <c r="AC69" s="151"/>
      <c r="AD69" s="151"/>
      <c r="AE69" s="151"/>
      <c r="AF69" s="151"/>
      <c r="AG69" s="151" t="s">
        <v>153</v>
      </c>
      <c r="AH69" s="151"/>
      <c r="AI69" s="151"/>
      <c r="AJ69" s="151"/>
      <c r="AK69" s="151"/>
      <c r="AL69" s="151"/>
      <c r="AM69" s="151"/>
      <c r="AN69" s="151"/>
      <c r="AO69" s="151"/>
      <c r="AP69" s="151"/>
      <c r="AQ69" s="151"/>
      <c r="AR69" s="151"/>
      <c r="AS69" s="151"/>
      <c r="AT69" s="151"/>
      <c r="AU69" s="151"/>
      <c r="AV69" s="151"/>
      <c r="AW69" s="151"/>
      <c r="AX69" s="151"/>
      <c r="AY69" s="151"/>
      <c r="AZ69" s="151"/>
      <c r="BA69" s="182" t="str">
        <f>C69</f>
        <v>omítka vápenocementová, strojně nebo ručně nanášená v podlaží i ve schodišti na jakýkoliv druh podkladu, kompletní souvrství</v>
      </c>
      <c r="BB69" s="151"/>
      <c r="BC69" s="151"/>
      <c r="BD69" s="151"/>
      <c r="BE69" s="151"/>
      <c r="BF69" s="151"/>
      <c r="BG69" s="151"/>
      <c r="BH69" s="151"/>
    </row>
    <row r="70" spans="1:60" outlineLevel="1">
      <c r="A70" s="158"/>
      <c r="B70" s="159"/>
      <c r="C70" s="193" t="s">
        <v>344</v>
      </c>
      <c r="D70" s="161"/>
      <c r="E70" s="162">
        <v>13.82</v>
      </c>
      <c r="F70" s="160"/>
      <c r="G70" s="160"/>
      <c r="H70" s="160"/>
      <c r="I70" s="160"/>
      <c r="J70" s="160"/>
      <c r="K70" s="160"/>
      <c r="L70" s="160"/>
      <c r="M70" s="160"/>
      <c r="N70" s="160"/>
      <c r="O70" s="160"/>
      <c r="P70" s="160"/>
      <c r="Q70" s="160"/>
      <c r="R70" s="160"/>
      <c r="S70" s="160"/>
      <c r="T70" s="160"/>
      <c r="U70" s="160"/>
      <c r="V70" s="160"/>
      <c r="W70" s="160"/>
      <c r="X70" s="160"/>
      <c r="Y70" s="151"/>
      <c r="Z70" s="151"/>
      <c r="AA70" s="151"/>
      <c r="AB70" s="151"/>
      <c r="AC70" s="151"/>
      <c r="AD70" s="151"/>
      <c r="AE70" s="151"/>
      <c r="AF70" s="151"/>
      <c r="AG70" s="151" t="s">
        <v>147</v>
      </c>
      <c r="AH70" s="151">
        <v>0</v>
      </c>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row>
    <row r="71" spans="1:60" outlineLevel="1">
      <c r="A71" s="158"/>
      <c r="B71" s="159"/>
      <c r="C71" s="193" t="s">
        <v>345</v>
      </c>
      <c r="D71" s="161"/>
      <c r="E71" s="162">
        <v>11.11</v>
      </c>
      <c r="F71" s="160"/>
      <c r="G71" s="160"/>
      <c r="H71" s="160"/>
      <c r="I71" s="160"/>
      <c r="J71" s="160"/>
      <c r="K71" s="160"/>
      <c r="L71" s="160"/>
      <c r="M71" s="160"/>
      <c r="N71" s="160"/>
      <c r="O71" s="160"/>
      <c r="P71" s="160"/>
      <c r="Q71" s="160"/>
      <c r="R71" s="160"/>
      <c r="S71" s="160"/>
      <c r="T71" s="160"/>
      <c r="U71" s="160"/>
      <c r="V71" s="160"/>
      <c r="W71" s="160"/>
      <c r="X71" s="160"/>
      <c r="Y71" s="151"/>
      <c r="Z71" s="151"/>
      <c r="AA71" s="151"/>
      <c r="AB71" s="151"/>
      <c r="AC71" s="151"/>
      <c r="AD71" s="151"/>
      <c r="AE71" s="151"/>
      <c r="AF71" s="151"/>
      <c r="AG71" s="151" t="s">
        <v>147</v>
      </c>
      <c r="AH71" s="151">
        <v>0</v>
      </c>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row>
    <row r="72" spans="1:60" outlineLevel="1">
      <c r="A72" s="158"/>
      <c r="B72" s="159"/>
      <c r="C72" s="193" t="s">
        <v>346</v>
      </c>
      <c r="D72" s="161"/>
      <c r="E72" s="162">
        <v>5.38</v>
      </c>
      <c r="F72" s="160"/>
      <c r="G72" s="160"/>
      <c r="H72" s="160"/>
      <c r="I72" s="160"/>
      <c r="J72" s="160"/>
      <c r="K72" s="160"/>
      <c r="L72" s="160"/>
      <c r="M72" s="160"/>
      <c r="N72" s="160"/>
      <c r="O72" s="160"/>
      <c r="P72" s="160"/>
      <c r="Q72" s="160"/>
      <c r="R72" s="160"/>
      <c r="S72" s="160"/>
      <c r="T72" s="160"/>
      <c r="U72" s="160"/>
      <c r="V72" s="160"/>
      <c r="W72" s="160"/>
      <c r="X72" s="160"/>
      <c r="Y72" s="151"/>
      <c r="Z72" s="151"/>
      <c r="AA72" s="151"/>
      <c r="AB72" s="151"/>
      <c r="AC72" s="151"/>
      <c r="AD72" s="151"/>
      <c r="AE72" s="151"/>
      <c r="AF72" s="151"/>
      <c r="AG72" s="151" t="s">
        <v>147</v>
      </c>
      <c r="AH72" s="151">
        <v>0</v>
      </c>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row>
    <row r="73" spans="1:60" ht="22.5" outlineLevel="1">
      <c r="A73" s="175">
        <v>14</v>
      </c>
      <c r="B73" s="176" t="s">
        <v>347</v>
      </c>
      <c r="C73" s="192" t="s">
        <v>348</v>
      </c>
      <c r="D73" s="177" t="s">
        <v>181</v>
      </c>
      <c r="E73" s="178">
        <v>8.4550000000000001</v>
      </c>
      <c r="F73" s="179"/>
      <c r="G73" s="180">
        <f>ROUND(E73*F73,2)</f>
        <v>0</v>
      </c>
      <c r="H73" s="179"/>
      <c r="I73" s="180">
        <f>ROUND(E73*H73,2)</f>
        <v>0</v>
      </c>
      <c r="J73" s="179"/>
      <c r="K73" s="180">
        <f>ROUND(E73*J73,2)</f>
        <v>0</v>
      </c>
      <c r="L73" s="180">
        <v>21</v>
      </c>
      <c r="M73" s="180">
        <f>G73*(1+L73/100)</f>
        <v>0</v>
      </c>
      <c r="N73" s="180">
        <v>0</v>
      </c>
      <c r="O73" s="180">
        <f>ROUND(E73*N73,2)</f>
        <v>0</v>
      </c>
      <c r="P73" s="180">
        <v>0</v>
      </c>
      <c r="Q73" s="180">
        <f>ROUND(E73*P73,2)</f>
        <v>0</v>
      </c>
      <c r="R73" s="180" t="s">
        <v>142</v>
      </c>
      <c r="S73" s="180" t="s">
        <v>143</v>
      </c>
      <c r="T73" s="181" t="s">
        <v>143</v>
      </c>
      <c r="U73" s="160">
        <v>0.1</v>
      </c>
      <c r="V73" s="160">
        <f>ROUND(E73*U73,2)</f>
        <v>0.85</v>
      </c>
      <c r="W73" s="160"/>
      <c r="X73" s="160" t="s">
        <v>144</v>
      </c>
      <c r="Y73" s="151"/>
      <c r="Z73" s="151"/>
      <c r="AA73" s="151"/>
      <c r="AB73" s="151"/>
      <c r="AC73" s="151"/>
      <c r="AD73" s="151"/>
      <c r="AE73" s="151"/>
      <c r="AF73" s="151"/>
      <c r="AG73" s="151" t="s">
        <v>145</v>
      </c>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row>
    <row r="74" spans="1:60" outlineLevel="1">
      <c r="A74" s="158"/>
      <c r="B74" s="159"/>
      <c r="C74" s="193" t="s">
        <v>349</v>
      </c>
      <c r="D74" s="161"/>
      <c r="E74" s="162">
        <v>8.4550000000000001</v>
      </c>
      <c r="F74" s="160"/>
      <c r="G74" s="160"/>
      <c r="H74" s="160"/>
      <c r="I74" s="160"/>
      <c r="J74" s="160"/>
      <c r="K74" s="160"/>
      <c r="L74" s="160"/>
      <c r="M74" s="160"/>
      <c r="N74" s="160"/>
      <c r="O74" s="160"/>
      <c r="P74" s="160"/>
      <c r="Q74" s="160"/>
      <c r="R74" s="160"/>
      <c r="S74" s="160"/>
      <c r="T74" s="160"/>
      <c r="U74" s="160"/>
      <c r="V74" s="160"/>
      <c r="W74" s="160"/>
      <c r="X74" s="160"/>
      <c r="Y74" s="151"/>
      <c r="Z74" s="151"/>
      <c r="AA74" s="151"/>
      <c r="AB74" s="151"/>
      <c r="AC74" s="151"/>
      <c r="AD74" s="151"/>
      <c r="AE74" s="151"/>
      <c r="AF74" s="151"/>
      <c r="AG74" s="151" t="s">
        <v>147</v>
      </c>
      <c r="AH74" s="151">
        <v>0</v>
      </c>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row>
    <row r="75" spans="1:60" ht="22.5" outlineLevel="1">
      <c r="A75" s="175">
        <v>15</v>
      </c>
      <c r="B75" s="176" t="s">
        <v>350</v>
      </c>
      <c r="C75" s="192" t="s">
        <v>351</v>
      </c>
      <c r="D75" s="177" t="s">
        <v>174</v>
      </c>
      <c r="E75" s="178">
        <v>9.3059999999999992</v>
      </c>
      <c r="F75" s="179"/>
      <c r="G75" s="180">
        <f>ROUND(E75*F75,2)</f>
        <v>0</v>
      </c>
      <c r="H75" s="179"/>
      <c r="I75" s="180">
        <f>ROUND(E75*H75,2)</f>
        <v>0</v>
      </c>
      <c r="J75" s="179"/>
      <c r="K75" s="180">
        <f>ROUND(E75*J75,2)</f>
        <v>0</v>
      </c>
      <c r="L75" s="180">
        <v>21</v>
      </c>
      <c r="M75" s="180">
        <f>G75*(1+L75/100)</f>
        <v>0</v>
      </c>
      <c r="N75" s="180">
        <v>2.9E-4</v>
      </c>
      <c r="O75" s="180">
        <f>ROUND(E75*N75,2)</f>
        <v>0</v>
      </c>
      <c r="P75" s="180">
        <v>0</v>
      </c>
      <c r="Q75" s="180">
        <f>ROUND(E75*P75,2)</f>
        <v>0</v>
      </c>
      <c r="R75" s="180" t="s">
        <v>352</v>
      </c>
      <c r="S75" s="180" t="s">
        <v>143</v>
      </c>
      <c r="T75" s="181" t="s">
        <v>143</v>
      </c>
      <c r="U75" s="160">
        <v>0</v>
      </c>
      <c r="V75" s="160">
        <f>ROUND(E75*U75,2)</f>
        <v>0</v>
      </c>
      <c r="W75" s="160"/>
      <c r="X75" s="160" t="s">
        <v>353</v>
      </c>
      <c r="Y75" s="151"/>
      <c r="Z75" s="151"/>
      <c r="AA75" s="151"/>
      <c r="AB75" s="151"/>
      <c r="AC75" s="151"/>
      <c r="AD75" s="151"/>
      <c r="AE75" s="151"/>
      <c r="AF75" s="151"/>
      <c r="AG75" s="151" t="s">
        <v>354</v>
      </c>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row>
    <row r="76" spans="1:60" outlineLevel="1">
      <c r="A76" s="158"/>
      <c r="B76" s="159"/>
      <c r="C76" s="193" t="s">
        <v>355</v>
      </c>
      <c r="D76" s="161"/>
      <c r="E76" s="162">
        <v>9.3059999999999992</v>
      </c>
      <c r="F76" s="160"/>
      <c r="G76" s="160"/>
      <c r="H76" s="160"/>
      <c r="I76" s="160"/>
      <c r="J76" s="160"/>
      <c r="K76" s="160"/>
      <c r="L76" s="160"/>
      <c r="M76" s="160"/>
      <c r="N76" s="160"/>
      <c r="O76" s="160"/>
      <c r="P76" s="160"/>
      <c r="Q76" s="160"/>
      <c r="R76" s="160"/>
      <c r="S76" s="160"/>
      <c r="T76" s="160"/>
      <c r="U76" s="160"/>
      <c r="V76" s="160"/>
      <c r="W76" s="160"/>
      <c r="X76" s="160"/>
      <c r="Y76" s="151"/>
      <c r="Z76" s="151"/>
      <c r="AA76" s="151"/>
      <c r="AB76" s="151"/>
      <c r="AC76" s="151"/>
      <c r="AD76" s="151"/>
      <c r="AE76" s="151"/>
      <c r="AF76" s="151"/>
      <c r="AG76" s="151" t="s">
        <v>147</v>
      </c>
      <c r="AH76" s="151">
        <v>0</v>
      </c>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row>
    <row r="77" spans="1:60">
      <c r="A77" s="169" t="s">
        <v>137</v>
      </c>
      <c r="B77" s="170" t="s">
        <v>66</v>
      </c>
      <c r="C77" s="191" t="s">
        <v>67</v>
      </c>
      <c r="D77" s="171"/>
      <c r="E77" s="172"/>
      <c r="F77" s="173"/>
      <c r="G77" s="173">
        <f>SUMIF(AG78:AG99,"&lt;&gt;NOR",G78:G99)</f>
        <v>0</v>
      </c>
      <c r="H77" s="173"/>
      <c r="I77" s="173">
        <f>SUM(I78:I99)</f>
        <v>0</v>
      </c>
      <c r="J77" s="173"/>
      <c r="K77" s="173">
        <f>SUM(K78:K99)</f>
        <v>0</v>
      </c>
      <c r="L77" s="173"/>
      <c r="M77" s="173">
        <f>SUM(M78:M99)</f>
        <v>0</v>
      </c>
      <c r="N77" s="173"/>
      <c r="O77" s="173">
        <f>SUM(O78:O99)</f>
        <v>3.3499999999999996</v>
      </c>
      <c r="P77" s="173"/>
      <c r="Q77" s="173">
        <f>SUM(Q78:Q99)</f>
        <v>0</v>
      </c>
      <c r="R77" s="173"/>
      <c r="S77" s="173"/>
      <c r="T77" s="174"/>
      <c r="U77" s="168"/>
      <c r="V77" s="168">
        <f>SUM(V78:V99)</f>
        <v>9.2799999999999994</v>
      </c>
      <c r="W77" s="168"/>
      <c r="X77" s="168"/>
      <c r="AG77" t="s">
        <v>138</v>
      </c>
    </row>
    <row r="78" spans="1:60" outlineLevel="1">
      <c r="A78" s="175">
        <v>16</v>
      </c>
      <c r="B78" s="176" t="s">
        <v>356</v>
      </c>
      <c r="C78" s="192" t="s">
        <v>357</v>
      </c>
      <c r="D78" s="177" t="s">
        <v>150</v>
      </c>
      <c r="E78" s="178">
        <v>1.1994</v>
      </c>
      <c r="F78" s="179"/>
      <c r="G78" s="180">
        <f>ROUND(E78*F78,2)</f>
        <v>0</v>
      </c>
      <c r="H78" s="179"/>
      <c r="I78" s="180">
        <f>ROUND(E78*H78,2)</f>
        <v>0</v>
      </c>
      <c r="J78" s="179"/>
      <c r="K78" s="180">
        <f>ROUND(E78*J78,2)</f>
        <v>0</v>
      </c>
      <c r="L78" s="180">
        <v>21</v>
      </c>
      <c r="M78" s="180">
        <f>G78*(1+L78/100)</f>
        <v>0</v>
      </c>
      <c r="N78" s="180">
        <v>2.5249999999999999</v>
      </c>
      <c r="O78" s="180">
        <f>ROUND(E78*N78,2)</f>
        <v>3.03</v>
      </c>
      <c r="P78" s="180">
        <v>0</v>
      </c>
      <c r="Q78" s="180">
        <f>ROUND(E78*P78,2)</f>
        <v>0</v>
      </c>
      <c r="R78" s="180" t="s">
        <v>142</v>
      </c>
      <c r="S78" s="180" t="s">
        <v>143</v>
      </c>
      <c r="T78" s="181" t="s">
        <v>143</v>
      </c>
      <c r="U78" s="160">
        <v>3.21</v>
      </c>
      <c r="V78" s="160">
        <f>ROUND(E78*U78,2)</f>
        <v>3.85</v>
      </c>
      <c r="W78" s="160"/>
      <c r="X78" s="160" t="s">
        <v>144</v>
      </c>
      <c r="Y78" s="151"/>
      <c r="Z78" s="151"/>
      <c r="AA78" s="151"/>
      <c r="AB78" s="151"/>
      <c r="AC78" s="151"/>
      <c r="AD78" s="151"/>
      <c r="AE78" s="151"/>
      <c r="AF78" s="151"/>
      <c r="AG78" s="151" t="s">
        <v>145</v>
      </c>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row>
    <row r="79" spans="1:60" outlineLevel="1">
      <c r="A79" s="158"/>
      <c r="B79" s="159"/>
      <c r="C79" s="263" t="s">
        <v>358</v>
      </c>
      <c r="D79" s="264"/>
      <c r="E79" s="264"/>
      <c r="F79" s="264"/>
      <c r="G79" s="264"/>
      <c r="H79" s="160"/>
      <c r="I79" s="160"/>
      <c r="J79" s="160"/>
      <c r="K79" s="160"/>
      <c r="L79" s="160"/>
      <c r="M79" s="160"/>
      <c r="N79" s="160"/>
      <c r="O79" s="160"/>
      <c r="P79" s="160"/>
      <c r="Q79" s="160"/>
      <c r="R79" s="160"/>
      <c r="S79" s="160"/>
      <c r="T79" s="160"/>
      <c r="U79" s="160"/>
      <c r="V79" s="160"/>
      <c r="W79" s="160"/>
      <c r="X79" s="160"/>
      <c r="Y79" s="151"/>
      <c r="Z79" s="151"/>
      <c r="AA79" s="151"/>
      <c r="AB79" s="151"/>
      <c r="AC79" s="151"/>
      <c r="AD79" s="151"/>
      <c r="AE79" s="151"/>
      <c r="AF79" s="151"/>
      <c r="AG79" s="151" t="s">
        <v>153</v>
      </c>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row>
    <row r="80" spans="1:60" outlineLevel="1">
      <c r="A80" s="158"/>
      <c r="B80" s="159"/>
      <c r="C80" s="261" t="s">
        <v>359</v>
      </c>
      <c r="D80" s="262"/>
      <c r="E80" s="262"/>
      <c r="F80" s="262"/>
      <c r="G80" s="262"/>
      <c r="H80" s="160"/>
      <c r="I80" s="160"/>
      <c r="J80" s="160"/>
      <c r="K80" s="160"/>
      <c r="L80" s="160"/>
      <c r="M80" s="160"/>
      <c r="N80" s="160"/>
      <c r="O80" s="160"/>
      <c r="P80" s="160"/>
      <c r="Q80" s="160"/>
      <c r="R80" s="160"/>
      <c r="S80" s="160"/>
      <c r="T80" s="160"/>
      <c r="U80" s="160"/>
      <c r="V80" s="160"/>
      <c r="W80" s="160"/>
      <c r="X80" s="160"/>
      <c r="Y80" s="151"/>
      <c r="Z80" s="151"/>
      <c r="AA80" s="151"/>
      <c r="AB80" s="151"/>
      <c r="AC80" s="151"/>
      <c r="AD80" s="151"/>
      <c r="AE80" s="151"/>
      <c r="AF80" s="151"/>
      <c r="AG80" s="151" t="s">
        <v>186</v>
      </c>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row>
    <row r="81" spans="1:60" outlineLevel="1">
      <c r="A81" s="158"/>
      <c r="B81" s="159"/>
      <c r="C81" s="193" t="s">
        <v>360</v>
      </c>
      <c r="D81" s="161"/>
      <c r="E81" s="162">
        <v>1.1994</v>
      </c>
      <c r="F81" s="160"/>
      <c r="G81" s="160"/>
      <c r="H81" s="160"/>
      <c r="I81" s="160"/>
      <c r="J81" s="160"/>
      <c r="K81" s="160"/>
      <c r="L81" s="160"/>
      <c r="M81" s="160"/>
      <c r="N81" s="160"/>
      <c r="O81" s="160"/>
      <c r="P81" s="160"/>
      <c r="Q81" s="160"/>
      <c r="R81" s="160"/>
      <c r="S81" s="160"/>
      <c r="T81" s="160"/>
      <c r="U81" s="160"/>
      <c r="V81" s="160"/>
      <c r="W81" s="160"/>
      <c r="X81" s="160"/>
      <c r="Y81" s="151"/>
      <c r="Z81" s="151"/>
      <c r="AA81" s="151"/>
      <c r="AB81" s="151"/>
      <c r="AC81" s="151"/>
      <c r="AD81" s="151"/>
      <c r="AE81" s="151"/>
      <c r="AF81" s="151"/>
      <c r="AG81" s="151" t="s">
        <v>147</v>
      </c>
      <c r="AH81" s="151">
        <v>0</v>
      </c>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row>
    <row r="82" spans="1:60" outlineLevel="1">
      <c r="A82" s="158"/>
      <c r="B82" s="159"/>
      <c r="C82" s="193" t="s">
        <v>162</v>
      </c>
      <c r="D82" s="161"/>
      <c r="E82" s="162"/>
      <c r="F82" s="160"/>
      <c r="G82" s="160"/>
      <c r="H82" s="160"/>
      <c r="I82" s="160"/>
      <c r="J82" s="160"/>
      <c r="K82" s="160"/>
      <c r="L82" s="160"/>
      <c r="M82" s="160"/>
      <c r="N82" s="160"/>
      <c r="O82" s="160"/>
      <c r="P82" s="160"/>
      <c r="Q82" s="160"/>
      <c r="R82" s="160"/>
      <c r="S82" s="160"/>
      <c r="T82" s="160"/>
      <c r="U82" s="160"/>
      <c r="V82" s="160"/>
      <c r="W82" s="160"/>
      <c r="X82" s="160"/>
      <c r="Y82" s="151"/>
      <c r="Z82" s="151"/>
      <c r="AA82" s="151"/>
      <c r="AB82" s="151"/>
      <c r="AC82" s="151"/>
      <c r="AD82" s="151"/>
      <c r="AE82" s="151"/>
      <c r="AF82" s="151"/>
      <c r="AG82" s="151" t="s">
        <v>147</v>
      </c>
      <c r="AH82" s="151">
        <v>0</v>
      </c>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row>
    <row r="83" spans="1:60" outlineLevel="1">
      <c r="A83" s="158"/>
      <c r="B83" s="159"/>
      <c r="C83" s="194" t="s">
        <v>155</v>
      </c>
      <c r="D83" s="163"/>
      <c r="E83" s="164"/>
      <c r="F83" s="160"/>
      <c r="G83" s="160"/>
      <c r="H83" s="160"/>
      <c r="I83" s="160"/>
      <c r="J83" s="160"/>
      <c r="K83" s="160"/>
      <c r="L83" s="160"/>
      <c r="M83" s="160"/>
      <c r="N83" s="160"/>
      <c r="O83" s="160"/>
      <c r="P83" s="160"/>
      <c r="Q83" s="160"/>
      <c r="R83" s="160"/>
      <c r="S83" s="160"/>
      <c r="T83" s="160"/>
      <c r="U83" s="160"/>
      <c r="V83" s="160"/>
      <c r="W83" s="160"/>
      <c r="X83" s="160"/>
      <c r="Y83" s="151"/>
      <c r="Z83" s="151"/>
      <c r="AA83" s="151"/>
      <c r="AB83" s="151"/>
      <c r="AC83" s="151"/>
      <c r="AD83" s="151"/>
      <c r="AE83" s="151"/>
      <c r="AF83" s="151"/>
      <c r="AG83" s="151" t="s">
        <v>147</v>
      </c>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row>
    <row r="84" spans="1:60" outlineLevel="1">
      <c r="A84" s="158"/>
      <c r="B84" s="159"/>
      <c r="C84" s="195" t="s">
        <v>361</v>
      </c>
      <c r="D84" s="163"/>
      <c r="E84" s="164">
        <v>12.455</v>
      </c>
      <c r="F84" s="160"/>
      <c r="G84" s="160"/>
      <c r="H84" s="160"/>
      <c r="I84" s="160"/>
      <c r="J84" s="160"/>
      <c r="K84" s="160"/>
      <c r="L84" s="160"/>
      <c r="M84" s="160"/>
      <c r="N84" s="160"/>
      <c r="O84" s="160"/>
      <c r="P84" s="160"/>
      <c r="Q84" s="160"/>
      <c r="R84" s="160"/>
      <c r="S84" s="160"/>
      <c r="T84" s="160"/>
      <c r="U84" s="160"/>
      <c r="V84" s="160"/>
      <c r="W84" s="160"/>
      <c r="X84" s="160"/>
      <c r="Y84" s="151"/>
      <c r="Z84" s="151"/>
      <c r="AA84" s="151"/>
      <c r="AB84" s="151"/>
      <c r="AC84" s="151"/>
      <c r="AD84" s="151"/>
      <c r="AE84" s="151"/>
      <c r="AF84" s="151"/>
      <c r="AG84" s="151" t="s">
        <v>147</v>
      </c>
      <c r="AH84" s="151">
        <v>2</v>
      </c>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row>
    <row r="85" spans="1:60" outlineLevel="1">
      <c r="A85" s="158"/>
      <c r="B85" s="159"/>
      <c r="C85" s="195" t="s">
        <v>362</v>
      </c>
      <c r="D85" s="163"/>
      <c r="E85" s="164">
        <v>7.5330000000000004</v>
      </c>
      <c r="F85" s="160"/>
      <c r="G85" s="160"/>
      <c r="H85" s="160"/>
      <c r="I85" s="160"/>
      <c r="J85" s="160"/>
      <c r="K85" s="160"/>
      <c r="L85" s="160"/>
      <c r="M85" s="160"/>
      <c r="N85" s="160"/>
      <c r="O85" s="160"/>
      <c r="P85" s="160"/>
      <c r="Q85" s="160"/>
      <c r="R85" s="160"/>
      <c r="S85" s="160"/>
      <c r="T85" s="160"/>
      <c r="U85" s="160"/>
      <c r="V85" s="160"/>
      <c r="W85" s="160"/>
      <c r="X85" s="160"/>
      <c r="Y85" s="151"/>
      <c r="Z85" s="151"/>
      <c r="AA85" s="151"/>
      <c r="AB85" s="151"/>
      <c r="AC85" s="151"/>
      <c r="AD85" s="151"/>
      <c r="AE85" s="151"/>
      <c r="AF85" s="151"/>
      <c r="AG85" s="151" t="s">
        <v>147</v>
      </c>
      <c r="AH85" s="151">
        <v>2</v>
      </c>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row>
    <row r="86" spans="1:60" outlineLevel="1">
      <c r="A86" s="158"/>
      <c r="B86" s="159"/>
      <c r="C86" s="202" t="s">
        <v>317</v>
      </c>
      <c r="D86" s="200"/>
      <c r="E86" s="201">
        <v>19.988</v>
      </c>
      <c r="F86" s="160"/>
      <c r="G86" s="160"/>
      <c r="H86" s="160"/>
      <c r="I86" s="160"/>
      <c r="J86" s="160"/>
      <c r="K86" s="160"/>
      <c r="L86" s="160"/>
      <c r="M86" s="160"/>
      <c r="N86" s="160"/>
      <c r="O86" s="160"/>
      <c r="P86" s="160"/>
      <c r="Q86" s="160"/>
      <c r="R86" s="160"/>
      <c r="S86" s="160"/>
      <c r="T86" s="160"/>
      <c r="U86" s="160"/>
      <c r="V86" s="160"/>
      <c r="W86" s="160"/>
      <c r="X86" s="160"/>
      <c r="Y86" s="151"/>
      <c r="Z86" s="151"/>
      <c r="AA86" s="151"/>
      <c r="AB86" s="151"/>
      <c r="AC86" s="151"/>
      <c r="AD86" s="151"/>
      <c r="AE86" s="151"/>
      <c r="AF86" s="151"/>
      <c r="AG86" s="151" t="s">
        <v>147</v>
      </c>
      <c r="AH86" s="151">
        <v>3</v>
      </c>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row>
    <row r="87" spans="1:60" outlineLevel="1">
      <c r="A87" s="158"/>
      <c r="B87" s="159"/>
      <c r="C87" s="194" t="s">
        <v>157</v>
      </c>
      <c r="D87" s="163"/>
      <c r="E87" s="164"/>
      <c r="F87" s="160"/>
      <c r="G87" s="160"/>
      <c r="H87" s="160"/>
      <c r="I87" s="160"/>
      <c r="J87" s="160"/>
      <c r="K87" s="160"/>
      <c r="L87" s="160"/>
      <c r="M87" s="160"/>
      <c r="N87" s="160"/>
      <c r="O87" s="160"/>
      <c r="P87" s="160"/>
      <c r="Q87" s="160"/>
      <c r="R87" s="160"/>
      <c r="S87" s="160"/>
      <c r="T87" s="160"/>
      <c r="U87" s="160"/>
      <c r="V87" s="160"/>
      <c r="W87" s="160"/>
      <c r="X87" s="160"/>
      <c r="Y87" s="151"/>
      <c r="Z87" s="151"/>
      <c r="AA87" s="151"/>
      <c r="AB87" s="151"/>
      <c r="AC87" s="151"/>
      <c r="AD87" s="151"/>
      <c r="AE87" s="151"/>
      <c r="AF87" s="151"/>
      <c r="AG87" s="151" t="s">
        <v>147</v>
      </c>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row>
    <row r="88" spans="1:60" outlineLevel="1">
      <c r="A88" s="175">
        <v>17</v>
      </c>
      <c r="B88" s="176" t="s">
        <v>363</v>
      </c>
      <c r="C88" s="192" t="s">
        <v>364</v>
      </c>
      <c r="D88" s="177" t="s">
        <v>150</v>
      </c>
      <c r="E88" s="178">
        <v>1.1990000000000001</v>
      </c>
      <c r="F88" s="179"/>
      <c r="G88" s="180">
        <f>ROUND(E88*F88,2)</f>
        <v>0</v>
      </c>
      <c r="H88" s="179"/>
      <c r="I88" s="180">
        <f>ROUND(E88*H88,2)</f>
        <v>0</v>
      </c>
      <c r="J88" s="179"/>
      <c r="K88" s="180">
        <f>ROUND(E88*J88,2)</f>
        <v>0</v>
      </c>
      <c r="L88" s="180">
        <v>21</v>
      </c>
      <c r="M88" s="180">
        <f>G88*(1+L88/100)</f>
        <v>0</v>
      </c>
      <c r="N88" s="180">
        <v>0</v>
      </c>
      <c r="O88" s="180">
        <f>ROUND(E88*N88,2)</f>
        <v>0</v>
      </c>
      <c r="P88" s="180">
        <v>0</v>
      </c>
      <c r="Q88" s="180">
        <f>ROUND(E88*P88,2)</f>
        <v>0</v>
      </c>
      <c r="R88" s="180" t="s">
        <v>142</v>
      </c>
      <c r="S88" s="180" t="s">
        <v>143</v>
      </c>
      <c r="T88" s="181" t="s">
        <v>143</v>
      </c>
      <c r="U88" s="160">
        <v>2.7</v>
      </c>
      <c r="V88" s="160">
        <f>ROUND(E88*U88,2)</f>
        <v>3.24</v>
      </c>
      <c r="W88" s="160"/>
      <c r="X88" s="160" t="s">
        <v>144</v>
      </c>
      <c r="Y88" s="151"/>
      <c r="Z88" s="151"/>
      <c r="AA88" s="151"/>
      <c r="AB88" s="151"/>
      <c r="AC88" s="151"/>
      <c r="AD88" s="151"/>
      <c r="AE88" s="151"/>
      <c r="AF88" s="151"/>
      <c r="AG88" s="151" t="s">
        <v>145</v>
      </c>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row>
    <row r="89" spans="1:60" outlineLevel="1">
      <c r="A89" s="158"/>
      <c r="B89" s="159"/>
      <c r="C89" s="263" t="s">
        <v>365</v>
      </c>
      <c r="D89" s="264"/>
      <c r="E89" s="264"/>
      <c r="F89" s="264"/>
      <c r="G89" s="264"/>
      <c r="H89" s="160"/>
      <c r="I89" s="160"/>
      <c r="J89" s="160"/>
      <c r="K89" s="160"/>
      <c r="L89" s="160"/>
      <c r="M89" s="160"/>
      <c r="N89" s="160"/>
      <c r="O89" s="160"/>
      <c r="P89" s="160"/>
      <c r="Q89" s="160"/>
      <c r="R89" s="160"/>
      <c r="S89" s="160"/>
      <c r="T89" s="160"/>
      <c r="U89" s="160"/>
      <c r="V89" s="160"/>
      <c r="W89" s="160"/>
      <c r="X89" s="160"/>
      <c r="Y89" s="151"/>
      <c r="Z89" s="151"/>
      <c r="AA89" s="151"/>
      <c r="AB89" s="151"/>
      <c r="AC89" s="151"/>
      <c r="AD89" s="151"/>
      <c r="AE89" s="151"/>
      <c r="AF89" s="151"/>
      <c r="AG89" s="151" t="s">
        <v>153</v>
      </c>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row>
    <row r="90" spans="1:60" outlineLevel="1">
      <c r="A90" s="175">
        <v>18</v>
      </c>
      <c r="B90" s="176" t="s">
        <v>366</v>
      </c>
      <c r="C90" s="192" t="s">
        <v>367</v>
      </c>
      <c r="D90" s="177" t="s">
        <v>150</v>
      </c>
      <c r="E90" s="178">
        <v>1.1990000000000001</v>
      </c>
      <c r="F90" s="179"/>
      <c r="G90" s="180">
        <f>ROUND(E90*F90,2)</f>
        <v>0</v>
      </c>
      <c r="H90" s="179"/>
      <c r="I90" s="180">
        <f>ROUND(E90*H90,2)</f>
        <v>0</v>
      </c>
      <c r="J90" s="179"/>
      <c r="K90" s="180">
        <f>ROUND(E90*J90,2)</f>
        <v>0</v>
      </c>
      <c r="L90" s="180">
        <v>21</v>
      </c>
      <c r="M90" s="180">
        <f>G90*(1+L90/100)</f>
        <v>0</v>
      </c>
      <c r="N90" s="180">
        <v>0</v>
      </c>
      <c r="O90" s="180">
        <f>ROUND(E90*N90,2)</f>
        <v>0</v>
      </c>
      <c r="P90" s="180">
        <v>0</v>
      </c>
      <c r="Q90" s="180">
        <f>ROUND(E90*P90,2)</f>
        <v>0</v>
      </c>
      <c r="R90" s="180" t="s">
        <v>142</v>
      </c>
      <c r="S90" s="180" t="s">
        <v>143</v>
      </c>
      <c r="T90" s="181" t="s">
        <v>143</v>
      </c>
      <c r="U90" s="160">
        <v>0.82</v>
      </c>
      <c r="V90" s="160">
        <f>ROUND(E90*U90,2)</f>
        <v>0.98</v>
      </c>
      <c r="W90" s="160"/>
      <c r="X90" s="160" t="s">
        <v>144</v>
      </c>
      <c r="Y90" s="151"/>
      <c r="Z90" s="151"/>
      <c r="AA90" s="151"/>
      <c r="AB90" s="151"/>
      <c r="AC90" s="151"/>
      <c r="AD90" s="151"/>
      <c r="AE90" s="151"/>
      <c r="AF90" s="151"/>
      <c r="AG90" s="151" t="s">
        <v>145</v>
      </c>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row>
    <row r="91" spans="1:60" outlineLevel="1">
      <c r="A91" s="158"/>
      <c r="B91" s="159"/>
      <c r="C91" s="263" t="s">
        <v>368</v>
      </c>
      <c r="D91" s="264"/>
      <c r="E91" s="264"/>
      <c r="F91" s="264"/>
      <c r="G91" s="264"/>
      <c r="H91" s="160"/>
      <c r="I91" s="160"/>
      <c r="J91" s="160"/>
      <c r="K91" s="160"/>
      <c r="L91" s="160"/>
      <c r="M91" s="160"/>
      <c r="N91" s="160"/>
      <c r="O91" s="160"/>
      <c r="P91" s="160"/>
      <c r="Q91" s="160"/>
      <c r="R91" s="160"/>
      <c r="S91" s="160"/>
      <c r="T91" s="160"/>
      <c r="U91" s="160"/>
      <c r="V91" s="160"/>
      <c r="W91" s="160"/>
      <c r="X91" s="160"/>
      <c r="Y91" s="151"/>
      <c r="Z91" s="151"/>
      <c r="AA91" s="151"/>
      <c r="AB91" s="151"/>
      <c r="AC91" s="151"/>
      <c r="AD91" s="151"/>
      <c r="AE91" s="151"/>
      <c r="AF91" s="151"/>
      <c r="AG91" s="151" t="s">
        <v>153</v>
      </c>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row>
    <row r="92" spans="1:60" ht="22.5" outlineLevel="1">
      <c r="A92" s="175">
        <v>19</v>
      </c>
      <c r="B92" s="176" t="s">
        <v>369</v>
      </c>
      <c r="C92" s="192" t="s">
        <v>370</v>
      </c>
      <c r="D92" s="177" t="s">
        <v>240</v>
      </c>
      <c r="E92" s="178">
        <v>4.2180000000000002E-2</v>
      </c>
      <c r="F92" s="179"/>
      <c r="G92" s="180">
        <f>ROUND(E92*F92,2)</f>
        <v>0</v>
      </c>
      <c r="H92" s="179"/>
      <c r="I92" s="180">
        <f>ROUND(E92*H92,2)</f>
        <v>0</v>
      </c>
      <c r="J92" s="179"/>
      <c r="K92" s="180">
        <f>ROUND(E92*J92,2)</f>
        <v>0</v>
      </c>
      <c r="L92" s="180">
        <v>21</v>
      </c>
      <c r="M92" s="180">
        <f>G92*(1+L92/100)</f>
        <v>0</v>
      </c>
      <c r="N92" s="180">
        <v>1.0662499999999999</v>
      </c>
      <c r="O92" s="180">
        <f>ROUND(E92*N92,2)</f>
        <v>0.04</v>
      </c>
      <c r="P92" s="180">
        <v>0</v>
      </c>
      <c r="Q92" s="180">
        <f>ROUND(E92*P92,2)</f>
        <v>0</v>
      </c>
      <c r="R92" s="180" t="s">
        <v>142</v>
      </c>
      <c r="S92" s="180" t="s">
        <v>143</v>
      </c>
      <c r="T92" s="181" t="s">
        <v>143</v>
      </c>
      <c r="U92" s="160">
        <v>15.23</v>
      </c>
      <c r="V92" s="160">
        <f>ROUND(E92*U92,2)</f>
        <v>0.64</v>
      </c>
      <c r="W92" s="160"/>
      <c r="X92" s="160" t="s">
        <v>144</v>
      </c>
      <c r="Y92" s="151"/>
      <c r="Z92" s="151"/>
      <c r="AA92" s="151"/>
      <c r="AB92" s="151"/>
      <c r="AC92" s="151"/>
      <c r="AD92" s="151"/>
      <c r="AE92" s="151"/>
      <c r="AF92" s="151"/>
      <c r="AG92" s="151" t="s">
        <v>145</v>
      </c>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row>
    <row r="93" spans="1:60" outlineLevel="1">
      <c r="A93" s="158"/>
      <c r="B93" s="159"/>
      <c r="C93" s="263" t="s">
        <v>371</v>
      </c>
      <c r="D93" s="264"/>
      <c r="E93" s="264"/>
      <c r="F93" s="264"/>
      <c r="G93" s="264"/>
      <c r="H93" s="160"/>
      <c r="I93" s="160"/>
      <c r="J93" s="160"/>
      <c r="K93" s="160"/>
      <c r="L93" s="160"/>
      <c r="M93" s="160"/>
      <c r="N93" s="160"/>
      <c r="O93" s="160"/>
      <c r="P93" s="160"/>
      <c r="Q93" s="160"/>
      <c r="R93" s="160"/>
      <c r="S93" s="160"/>
      <c r="T93" s="160"/>
      <c r="U93" s="160"/>
      <c r="V93" s="160"/>
      <c r="W93" s="160"/>
      <c r="X93" s="160"/>
      <c r="Y93" s="151"/>
      <c r="Z93" s="151"/>
      <c r="AA93" s="151"/>
      <c r="AB93" s="151"/>
      <c r="AC93" s="151"/>
      <c r="AD93" s="151"/>
      <c r="AE93" s="151"/>
      <c r="AF93" s="151"/>
      <c r="AG93" s="151" t="s">
        <v>153</v>
      </c>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row>
    <row r="94" spans="1:60" outlineLevel="1">
      <c r="A94" s="158"/>
      <c r="B94" s="159"/>
      <c r="C94" s="193" t="s">
        <v>372</v>
      </c>
      <c r="D94" s="161"/>
      <c r="E94" s="162">
        <v>4.2180000000000002E-2</v>
      </c>
      <c r="F94" s="160"/>
      <c r="G94" s="160"/>
      <c r="H94" s="160"/>
      <c r="I94" s="160"/>
      <c r="J94" s="160"/>
      <c r="K94" s="160"/>
      <c r="L94" s="160"/>
      <c r="M94" s="160"/>
      <c r="N94" s="160"/>
      <c r="O94" s="160"/>
      <c r="P94" s="160"/>
      <c r="Q94" s="160"/>
      <c r="R94" s="160"/>
      <c r="S94" s="160"/>
      <c r="T94" s="160"/>
      <c r="U94" s="160"/>
      <c r="V94" s="160"/>
      <c r="W94" s="160"/>
      <c r="X94" s="160"/>
      <c r="Y94" s="151"/>
      <c r="Z94" s="151"/>
      <c r="AA94" s="151"/>
      <c r="AB94" s="151"/>
      <c r="AC94" s="151"/>
      <c r="AD94" s="151"/>
      <c r="AE94" s="151"/>
      <c r="AF94" s="151"/>
      <c r="AG94" s="151" t="s">
        <v>147</v>
      </c>
      <c r="AH94" s="151">
        <v>0</v>
      </c>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row>
    <row r="95" spans="1:60" ht="22.5" outlineLevel="1">
      <c r="A95" s="175">
        <v>20</v>
      </c>
      <c r="B95" s="176" t="s">
        <v>373</v>
      </c>
      <c r="C95" s="192" t="s">
        <v>374</v>
      </c>
      <c r="D95" s="177" t="s">
        <v>141</v>
      </c>
      <c r="E95" s="178">
        <v>0.79649999999999999</v>
      </c>
      <c r="F95" s="179"/>
      <c r="G95" s="180">
        <f>ROUND(E95*F95,2)</f>
        <v>0</v>
      </c>
      <c r="H95" s="179"/>
      <c r="I95" s="180">
        <f>ROUND(E95*H95,2)</f>
        <v>0</v>
      </c>
      <c r="J95" s="179"/>
      <c r="K95" s="180">
        <f>ROUND(E95*J95,2)</f>
        <v>0</v>
      </c>
      <c r="L95" s="180">
        <v>21</v>
      </c>
      <c r="M95" s="180">
        <f>G95*(1+L95/100)</f>
        <v>0</v>
      </c>
      <c r="N95" s="180">
        <v>4.9840000000000002E-2</v>
      </c>
      <c r="O95" s="180">
        <f>ROUND(E95*N95,2)</f>
        <v>0.04</v>
      </c>
      <c r="P95" s="180">
        <v>0</v>
      </c>
      <c r="Q95" s="180">
        <f>ROUND(E95*P95,2)</f>
        <v>0</v>
      </c>
      <c r="R95" s="180" t="s">
        <v>142</v>
      </c>
      <c r="S95" s="180" t="s">
        <v>143</v>
      </c>
      <c r="T95" s="181" t="s">
        <v>143</v>
      </c>
      <c r="U95" s="160">
        <v>0.25</v>
      </c>
      <c r="V95" s="160">
        <f>ROUND(E95*U95,2)</f>
        <v>0.2</v>
      </c>
      <c r="W95" s="160"/>
      <c r="X95" s="160" t="s">
        <v>144</v>
      </c>
      <c r="Y95" s="151"/>
      <c r="Z95" s="151"/>
      <c r="AA95" s="151"/>
      <c r="AB95" s="151"/>
      <c r="AC95" s="151"/>
      <c r="AD95" s="151"/>
      <c r="AE95" s="151"/>
      <c r="AF95" s="151"/>
      <c r="AG95" s="151" t="s">
        <v>145</v>
      </c>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row>
    <row r="96" spans="1:60" ht="45" outlineLevel="1">
      <c r="A96" s="158"/>
      <c r="B96" s="159"/>
      <c r="C96" s="263" t="s">
        <v>375</v>
      </c>
      <c r="D96" s="264"/>
      <c r="E96" s="264"/>
      <c r="F96" s="264"/>
      <c r="G96" s="264"/>
      <c r="H96" s="160"/>
      <c r="I96" s="160"/>
      <c r="J96" s="160"/>
      <c r="K96" s="160"/>
      <c r="L96" s="160"/>
      <c r="M96" s="160"/>
      <c r="N96" s="160"/>
      <c r="O96" s="160"/>
      <c r="P96" s="160"/>
      <c r="Q96" s="160"/>
      <c r="R96" s="160"/>
      <c r="S96" s="160"/>
      <c r="T96" s="160"/>
      <c r="U96" s="160"/>
      <c r="V96" s="160"/>
      <c r="W96" s="160"/>
      <c r="X96" s="160"/>
      <c r="Y96" s="151"/>
      <c r="Z96" s="151"/>
      <c r="AA96" s="151"/>
      <c r="AB96" s="151"/>
      <c r="AC96" s="151"/>
      <c r="AD96" s="151"/>
      <c r="AE96" s="151"/>
      <c r="AF96" s="151"/>
      <c r="AG96" s="151" t="s">
        <v>153</v>
      </c>
      <c r="AH96" s="151"/>
      <c r="AI96" s="151"/>
      <c r="AJ96" s="151"/>
      <c r="AK96" s="151"/>
      <c r="AL96" s="151"/>
      <c r="AM96" s="151"/>
      <c r="AN96" s="151"/>
      <c r="AO96" s="151"/>
      <c r="AP96" s="151"/>
      <c r="AQ96" s="151"/>
      <c r="AR96" s="151"/>
      <c r="AS96" s="151"/>
      <c r="AT96" s="151"/>
      <c r="AU96" s="151"/>
      <c r="AV96" s="151"/>
      <c r="AW96" s="151"/>
      <c r="AX96" s="151"/>
      <c r="AY96" s="151"/>
      <c r="AZ96" s="151"/>
      <c r="BA96" s="182" t="str">
        <f>C96</f>
        <v>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v>
      </c>
      <c r="BB96" s="151"/>
      <c r="BC96" s="151"/>
      <c r="BD96" s="151"/>
      <c r="BE96" s="151"/>
      <c r="BF96" s="151"/>
      <c r="BG96" s="151"/>
      <c r="BH96" s="151"/>
    </row>
    <row r="97" spans="1:60" outlineLevel="1">
      <c r="A97" s="158"/>
      <c r="B97" s="159"/>
      <c r="C97" s="193" t="s">
        <v>376</v>
      </c>
      <c r="D97" s="161"/>
      <c r="E97" s="162">
        <v>0.79649999999999999</v>
      </c>
      <c r="F97" s="160"/>
      <c r="G97" s="160"/>
      <c r="H97" s="160"/>
      <c r="I97" s="160"/>
      <c r="J97" s="160"/>
      <c r="K97" s="160"/>
      <c r="L97" s="160"/>
      <c r="M97" s="160"/>
      <c r="N97" s="160"/>
      <c r="O97" s="160"/>
      <c r="P97" s="160"/>
      <c r="Q97" s="160"/>
      <c r="R97" s="160"/>
      <c r="S97" s="160"/>
      <c r="T97" s="160"/>
      <c r="U97" s="160"/>
      <c r="V97" s="160"/>
      <c r="W97" s="160"/>
      <c r="X97" s="160"/>
      <c r="Y97" s="151"/>
      <c r="Z97" s="151"/>
      <c r="AA97" s="151"/>
      <c r="AB97" s="151"/>
      <c r="AC97" s="151"/>
      <c r="AD97" s="151"/>
      <c r="AE97" s="151"/>
      <c r="AF97" s="151"/>
      <c r="AG97" s="151" t="s">
        <v>147</v>
      </c>
      <c r="AH97" s="151">
        <v>0</v>
      </c>
      <c r="AI97" s="151"/>
      <c r="AJ97" s="151"/>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1"/>
      <c r="BH97" s="151"/>
    </row>
    <row r="98" spans="1:60" outlineLevel="1">
      <c r="A98" s="175">
        <v>21</v>
      </c>
      <c r="B98" s="176" t="s">
        <v>377</v>
      </c>
      <c r="C98" s="192" t="s">
        <v>378</v>
      </c>
      <c r="D98" s="177" t="s">
        <v>150</v>
      </c>
      <c r="E98" s="178">
        <v>0.19989999999999999</v>
      </c>
      <c r="F98" s="179"/>
      <c r="G98" s="180">
        <f>ROUND(E98*F98,2)</f>
        <v>0</v>
      </c>
      <c r="H98" s="179"/>
      <c r="I98" s="180">
        <f>ROUND(E98*H98,2)</f>
        <v>0</v>
      </c>
      <c r="J98" s="179"/>
      <c r="K98" s="180">
        <f>ROUND(E98*J98,2)</f>
        <v>0</v>
      </c>
      <c r="L98" s="180">
        <v>21</v>
      </c>
      <c r="M98" s="180">
        <f>G98*(1+L98/100)</f>
        <v>0</v>
      </c>
      <c r="N98" s="180">
        <v>1.202</v>
      </c>
      <c r="O98" s="180">
        <f>ROUND(E98*N98,2)</f>
        <v>0.24</v>
      </c>
      <c r="P98" s="180">
        <v>0</v>
      </c>
      <c r="Q98" s="180">
        <f>ROUND(E98*P98,2)</f>
        <v>0</v>
      </c>
      <c r="R98" s="180"/>
      <c r="S98" s="180" t="s">
        <v>279</v>
      </c>
      <c r="T98" s="181" t="s">
        <v>272</v>
      </c>
      <c r="U98" s="160">
        <v>1.84</v>
      </c>
      <c r="V98" s="160">
        <f>ROUND(E98*U98,2)</f>
        <v>0.37</v>
      </c>
      <c r="W98" s="160"/>
      <c r="X98" s="160" t="s">
        <v>144</v>
      </c>
      <c r="Y98" s="151"/>
      <c r="Z98" s="151"/>
      <c r="AA98" s="151"/>
      <c r="AB98" s="151"/>
      <c r="AC98" s="151"/>
      <c r="AD98" s="151"/>
      <c r="AE98" s="151"/>
      <c r="AF98" s="151"/>
      <c r="AG98" s="151" t="s">
        <v>145</v>
      </c>
      <c r="AH98" s="151"/>
      <c r="AI98" s="151"/>
      <c r="AJ98" s="151"/>
      <c r="AK98" s="151"/>
      <c r="AL98" s="151"/>
      <c r="AM98" s="151"/>
      <c r="AN98" s="151"/>
      <c r="AO98" s="151"/>
      <c r="AP98" s="151"/>
      <c r="AQ98" s="151"/>
      <c r="AR98" s="151"/>
      <c r="AS98" s="151"/>
      <c r="AT98" s="151"/>
      <c r="AU98" s="151"/>
      <c r="AV98" s="151"/>
      <c r="AW98" s="151"/>
      <c r="AX98" s="151"/>
      <c r="AY98" s="151"/>
      <c r="AZ98" s="151"/>
      <c r="BA98" s="151"/>
      <c r="BB98" s="151"/>
      <c r="BC98" s="151"/>
      <c r="BD98" s="151"/>
      <c r="BE98" s="151"/>
      <c r="BF98" s="151"/>
      <c r="BG98" s="151"/>
      <c r="BH98" s="151"/>
    </row>
    <row r="99" spans="1:60" outlineLevel="1">
      <c r="A99" s="158"/>
      <c r="B99" s="159"/>
      <c r="C99" s="193" t="s">
        <v>379</v>
      </c>
      <c r="D99" s="161"/>
      <c r="E99" s="162">
        <v>0.19989999999999999</v>
      </c>
      <c r="F99" s="160"/>
      <c r="G99" s="160"/>
      <c r="H99" s="160"/>
      <c r="I99" s="160"/>
      <c r="J99" s="160"/>
      <c r="K99" s="160"/>
      <c r="L99" s="160"/>
      <c r="M99" s="160"/>
      <c r="N99" s="160"/>
      <c r="O99" s="160"/>
      <c r="P99" s="160"/>
      <c r="Q99" s="160"/>
      <c r="R99" s="160"/>
      <c r="S99" s="160"/>
      <c r="T99" s="160"/>
      <c r="U99" s="160"/>
      <c r="V99" s="160"/>
      <c r="W99" s="160"/>
      <c r="X99" s="160"/>
      <c r="Y99" s="151"/>
      <c r="Z99" s="151"/>
      <c r="AA99" s="151"/>
      <c r="AB99" s="151"/>
      <c r="AC99" s="151"/>
      <c r="AD99" s="151"/>
      <c r="AE99" s="151"/>
      <c r="AF99" s="151"/>
      <c r="AG99" s="151" t="s">
        <v>147</v>
      </c>
      <c r="AH99" s="151">
        <v>0</v>
      </c>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row>
    <row r="100" spans="1:60">
      <c r="A100" s="169" t="s">
        <v>137</v>
      </c>
      <c r="B100" s="170" t="s">
        <v>68</v>
      </c>
      <c r="C100" s="191" t="s">
        <v>69</v>
      </c>
      <c r="D100" s="171"/>
      <c r="E100" s="172"/>
      <c r="F100" s="173"/>
      <c r="G100" s="173">
        <f>SUMIF(AG101:AG101,"&lt;&gt;NOR",G101:G101)</f>
        <v>0</v>
      </c>
      <c r="H100" s="173"/>
      <c r="I100" s="173">
        <f>SUM(I101:I101)</f>
        <v>0</v>
      </c>
      <c r="J100" s="173"/>
      <c r="K100" s="173">
        <f>SUM(K101:K101)</f>
        <v>0</v>
      </c>
      <c r="L100" s="173"/>
      <c r="M100" s="173">
        <f>SUM(M101:M101)</f>
        <v>0</v>
      </c>
      <c r="N100" s="173"/>
      <c r="O100" s="173">
        <f>SUM(O101:O101)</f>
        <v>0.02</v>
      </c>
      <c r="P100" s="173"/>
      <c r="Q100" s="173">
        <f>SUM(Q101:Q101)</f>
        <v>0</v>
      </c>
      <c r="R100" s="173"/>
      <c r="S100" s="173"/>
      <c r="T100" s="174"/>
      <c r="U100" s="168"/>
      <c r="V100" s="168">
        <f>SUM(V101:V101)</f>
        <v>3.6</v>
      </c>
      <c r="W100" s="168"/>
      <c r="X100" s="168"/>
      <c r="AG100" t="s">
        <v>138</v>
      </c>
    </row>
    <row r="101" spans="1:60" outlineLevel="1">
      <c r="A101" s="183">
        <v>22</v>
      </c>
      <c r="B101" s="184" t="s">
        <v>380</v>
      </c>
      <c r="C101" s="196" t="s">
        <v>381</v>
      </c>
      <c r="D101" s="185" t="s">
        <v>141</v>
      </c>
      <c r="E101" s="186">
        <v>19.989999999999998</v>
      </c>
      <c r="F101" s="187"/>
      <c r="G101" s="188">
        <f>ROUND(E101*F101,2)</f>
        <v>0</v>
      </c>
      <c r="H101" s="187"/>
      <c r="I101" s="188">
        <f>ROUND(E101*H101,2)</f>
        <v>0</v>
      </c>
      <c r="J101" s="187"/>
      <c r="K101" s="188">
        <f>ROUND(E101*J101,2)</f>
        <v>0</v>
      </c>
      <c r="L101" s="188">
        <v>21</v>
      </c>
      <c r="M101" s="188">
        <f>G101*(1+L101/100)</f>
        <v>0</v>
      </c>
      <c r="N101" s="188">
        <v>1.2099999999999999E-3</v>
      </c>
      <c r="O101" s="188">
        <f>ROUND(E101*N101,2)</f>
        <v>0.02</v>
      </c>
      <c r="P101" s="188">
        <v>0</v>
      </c>
      <c r="Q101" s="188">
        <f>ROUND(E101*P101,2)</f>
        <v>0</v>
      </c>
      <c r="R101" s="188" t="s">
        <v>382</v>
      </c>
      <c r="S101" s="188" t="s">
        <v>143</v>
      </c>
      <c r="T101" s="189" t="s">
        <v>143</v>
      </c>
      <c r="U101" s="160">
        <v>0.18</v>
      </c>
      <c r="V101" s="160">
        <f>ROUND(E101*U101,2)</f>
        <v>3.6</v>
      </c>
      <c r="W101" s="160"/>
      <c r="X101" s="160" t="s">
        <v>144</v>
      </c>
      <c r="Y101" s="151"/>
      <c r="Z101" s="151"/>
      <c r="AA101" s="151"/>
      <c r="AB101" s="151"/>
      <c r="AC101" s="151"/>
      <c r="AD101" s="151"/>
      <c r="AE101" s="151"/>
      <c r="AF101" s="151"/>
      <c r="AG101" s="151" t="s">
        <v>383</v>
      </c>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row>
    <row r="102" spans="1:60">
      <c r="A102" s="169" t="s">
        <v>137</v>
      </c>
      <c r="B102" s="170" t="s">
        <v>70</v>
      </c>
      <c r="C102" s="191" t="s">
        <v>71</v>
      </c>
      <c r="D102" s="171"/>
      <c r="E102" s="172"/>
      <c r="F102" s="173"/>
      <c r="G102" s="173">
        <f>SUMIF(AG103:AG103,"&lt;&gt;NOR",G103:G103)</f>
        <v>0</v>
      </c>
      <c r="H102" s="173"/>
      <c r="I102" s="173">
        <f>SUM(I103:I103)</f>
        <v>0</v>
      </c>
      <c r="J102" s="173"/>
      <c r="K102" s="173">
        <f>SUM(K103:K103)</f>
        <v>0</v>
      </c>
      <c r="L102" s="173"/>
      <c r="M102" s="173">
        <f>SUM(M103:M103)</f>
        <v>0</v>
      </c>
      <c r="N102" s="173"/>
      <c r="O102" s="173">
        <f>SUM(O103:O103)</f>
        <v>0</v>
      </c>
      <c r="P102" s="173"/>
      <c r="Q102" s="173">
        <f>SUM(Q103:Q103)</f>
        <v>0</v>
      </c>
      <c r="R102" s="173"/>
      <c r="S102" s="173"/>
      <c r="T102" s="174"/>
      <c r="U102" s="168"/>
      <c r="V102" s="168">
        <f>SUM(V103:V103)</f>
        <v>6.2</v>
      </c>
      <c r="W102" s="168"/>
      <c r="X102" s="168"/>
      <c r="AG102" t="s">
        <v>138</v>
      </c>
    </row>
    <row r="103" spans="1:60" outlineLevel="1">
      <c r="A103" s="183">
        <v>23</v>
      </c>
      <c r="B103" s="184" t="s">
        <v>384</v>
      </c>
      <c r="C103" s="196" t="s">
        <v>385</v>
      </c>
      <c r="D103" s="185" t="s">
        <v>141</v>
      </c>
      <c r="E103" s="186">
        <v>19.989999999999998</v>
      </c>
      <c r="F103" s="187"/>
      <c r="G103" s="188">
        <f>ROUND(E103*F103,2)</f>
        <v>0</v>
      </c>
      <c r="H103" s="187"/>
      <c r="I103" s="188">
        <f>ROUND(E103*H103,2)</f>
        <v>0</v>
      </c>
      <c r="J103" s="187"/>
      <c r="K103" s="188">
        <f>ROUND(E103*J103,2)</f>
        <v>0</v>
      </c>
      <c r="L103" s="188">
        <v>21</v>
      </c>
      <c r="M103" s="188">
        <f>G103*(1+L103/100)</f>
        <v>0</v>
      </c>
      <c r="N103" s="188">
        <v>4.0000000000000003E-5</v>
      </c>
      <c r="O103" s="188">
        <f>ROUND(E103*N103,2)</f>
        <v>0</v>
      </c>
      <c r="P103" s="188">
        <v>0</v>
      </c>
      <c r="Q103" s="188">
        <f>ROUND(E103*P103,2)</f>
        <v>0</v>
      </c>
      <c r="R103" s="188" t="s">
        <v>142</v>
      </c>
      <c r="S103" s="188" t="s">
        <v>143</v>
      </c>
      <c r="T103" s="189" t="s">
        <v>143</v>
      </c>
      <c r="U103" s="160">
        <v>0.31</v>
      </c>
      <c r="V103" s="160">
        <f>ROUND(E103*U103,2)</f>
        <v>6.2</v>
      </c>
      <c r="W103" s="160"/>
      <c r="X103" s="160" t="s">
        <v>144</v>
      </c>
      <c r="Y103" s="151"/>
      <c r="Z103" s="151"/>
      <c r="AA103" s="151"/>
      <c r="AB103" s="151"/>
      <c r="AC103" s="151"/>
      <c r="AD103" s="151"/>
      <c r="AE103" s="151"/>
      <c r="AF103" s="151"/>
      <c r="AG103" s="151" t="s">
        <v>145</v>
      </c>
      <c r="AH103" s="151"/>
      <c r="AI103" s="151"/>
      <c r="AJ103" s="151"/>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row>
    <row r="104" spans="1:60">
      <c r="A104" s="169" t="s">
        <v>137</v>
      </c>
      <c r="B104" s="170" t="s">
        <v>74</v>
      </c>
      <c r="C104" s="191" t="s">
        <v>75</v>
      </c>
      <c r="D104" s="171"/>
      <c r="E104" s="172"/>
      <c r="F104" s="173"/>
      <c r="G104" s="173">
        <f>SUMIF(AG105:AG106,"&lt;&gt;NOR",G105:G106)</f>
        <v>0</v>
      </c>
      <c r="H104" s="173"/>
      <c r="I104" s="173">
        <f>SUM(I105:I106)</f>
        <v>0</v>
      </c>
      <c r="J104" s="173"/>
      <c r="K104" s="173">
        <f>SUM(K105:K106)</f>
        <v>0</v>
      </c>
      <c r="L104" s="173"/>
      <c r="M104" s="173">
        <f>SUM(M105:M106)</f>
        <v>0</v>
      </c>
      <c r="N104" s="173"/>
      <c r="O104" s="173">
        <f>SUM(O105:O106)</f>
        <v>0</v>
      </c>
      <c r="P104" s="173"/>
      <c r="Q104" s="173">
        <f>SUM(Q105:Q106)</f>
        <v>0</v>
      </c>
      <c r="R104" s="173"/>
      <c r="S104" s="173"/>
      <c r="T104" s="174"/>
      <c r="U104" s="168"/>
      <c r="V104" s="168">
        <f>SUM(V105:V106)</f>
        <v>5.94</v>
      </c>
      <c r="W104" s="168"/>
      <c r="X104" s="168"/>
      <c r="AG104" t="s">
        <v>138</v>
      </c>
    </row>
    <row r="105" spans="1:60" outlineLevel="1">
      <c r="A105" s="175">
        <v>24</v>
      </c>
      <c r="B105" s="176" t="s">
        <v>386</v>
      </c>
      <c r="C105" s="192" t="s">
        <v>387</v>
      </c>
      <c r="D105" s="177" t="s">
        <v>240</v>
      </c>
      <c r="E105" s="178">
        <v>6.9743199999999996</v>
      </c>
      <c r="F105" s="179"/>
      <c r="G105" s="180">
        <f>ROUND(E105*F105,2)</f>
        <v>0</v>
      </c>
      <c r="H105" s="179"/>
      <c r="I105" s="180">
        <f>ROUND(E105*H105,2)</f>
        <v>0</v>
      </c>
      <c r="J105" s="179"/>
      <c r="K105" s="180">
        <f>ROUND(E105*J105,2)</f>
        <v>0</v>
      </c>
      <c r="L105" s="180">
        <v>21</v>
      </c>
      <c r="M105" s="180">
        <f>G105*(1+L105/100)</f>
        <v>0</v>
      </c>
      <c r="N105" s="180">
        <v>0</v>
      </c>
      <c r="O105" s="180">
        <f>ROUND(E105*N105,2)</f>
        <v>0</v>
      </c>
      <c r="P105" s="180">
        <v>0</v>
      </c>
      <c r="Q105" s="180">
        <f>ROUND(E105*P105,2)</f>
        <v>0</v>
      </c>
      <c r="R105" s="180" t="s">
        <v>142</v>
      </c>
      <c r="S105" s="180" t="s">
        <v>143</v>
      </c>
      <c r="T105" s="181" t="s">
        <v>143</v>
      </c>
      <c r="U105" s="160">
        <v>0.85199999999999998</v>
      </c>
      <c r="V105" s="160">
        <f>ROUND(E105*U105,2)</f>
        <v>5.94</v>
      </c>
      <c r="W105" s="160"/>
      <c r="X105" s="160" t="s">
        <v>388</v>
      </c>
      <c r="Y105" s="151"/>
      <c r="Z105" s="151"/>
      <c r="AA105" s="151"/>
      <c r="AB105" s="151"/>
      <c r="AC105" s="151"/>
      <c r="AD105" s="151"/>
      <c r="AE105" s="151"/>
      <c r="AF105" s="151"/>
      <c r="AG105" s="151" t="s">
        <v>389</v>
      </c>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row>
    <row r="106" spans="1:60" ht="22.5" outlineLevel="1">
      <c r="A106" s="158"/>
      <c r="B106" s="159"/>
      <c r="C106" s="263" t="s">
        <v>390</v>
      </c>
      <c r="D106" s="264"/>
      <c r="E106" s="264"/>
      <c r="F106" s="264"/>
      <c r="G106" s="264"/>
      <c r="H106" s="160"/>
      <c r="I106" s="160"/>
      <c r="J106" s="160"/>
      <c r="K106" s="160"/>
      <c r="L106" s="160"/>
      <c r="M106" s="160"/>
      <c r="N106" s="160"/>
      <c r="O106" s="160"/>
      <c r="P106" s="160"/>
      <c r="Q106" s="160"/>
      <c r="R106" s="160"/>
      <c r="S106" s="160"/>
      <c r="T106" s="160"/>
      <c r="U106" s="160"/>
      <c r="V106" s="160"/>
      <c r="W106" s="160"/>
      <c r="X106" s="160"/>
      <c r="Y106" s="151"/>
      <c r="Z106" s="151"/>
      <c r="AA106" s="151"/>
      <c r="AB106" s="151"/>
      <c r="AC106" s="151"/>
      <c r="AD106" s="151"/>
      <c r="AE106" s="151"/>
      <c r="AF106" s="151"/>
      <c r="AG106" s="151" t="s">
        <v>153</v>
      </c>
      <c r="AH106" s="151"/>
      <c r="AI106" s="151"/>
      <c r="AJ106" s="151"/>
      <c r="AK106" s="151"/>
      <c r="AL106" s="151"/>
      <c r="AM106" s="151"/>
      <c r="AN106" s="151"/>
      <c r="AO106" s="151"/>
      <c r="AP106" s="151"/>
      <c r="AQ106" s="151"/>
      <c r="AR106" s="151"/>
      <c r="AS106" s="151"/>
      <c r="AT106" s="151"/>
      <c r="AU106" s="151"/>
      <c r="AV106" s="151"/>
      <c r="AW106" s="151"/>
      <c r="AX106" s="151"/>
      <c r="AY106" s="151"/>
      <c r="AZ106" s="151"/>
      <c r="BA106" s="182" t="str">
        <f>C106</f>
        <v>přesun hmot pro budovy občanské výstavby (JKSO 801), budovy pro bydlení (JKSO 803) budovy pro výrobu a služby (JKSO 812) s nosnou svislou konstrukcí zděnou z cihel nebo tvárnic nebo kovovou</v>
      </c>
      <c r="BB106" s="151"/>
      <c r="BC106" s="151"/>
      <c r="BD106" s="151"/>
      <c r="BE106" s="151"/>
      <c r="BF106" s="151"/>
      <c r="BG106" s="151"/>
      <c r="BH106" s="151"/>
    </row>
    <row r="107" spans="1:60">
      <c r="A107" s="169" t="s">
        <v>137</v>
      </c>
      <c r="B107" s="170" t="s">
        <v>76</v>
      </c>
      <c r="C107" s="191" t="s">
        <v>77</v>
      </c>
      <c r="D107" s="171"/>
      <c r="E107" s="172"/>
      <c r="F107" s="173"/>
      <c r="G107" s="173">
        <f>SUMIF(AG108:AG124,"&lt;&gt;NOR",G108:G124)</f>
        <v>0</v>
      </c>
      <c r="H107" s="173"/>
      <c r="I107" s="173">
        <f>SUM(I108:I124)</f>
        <v>0</v>
      </c>
      <c r="J107" s="173"/>
      <c r="K107" s="173">
        <f>SUM(K108:K124)</f>
        <v>0</v>
      </c>
      <c r="L107" s="173"/>
      <c r="M107" s="173">
        <f>SUM(M108:M124)</f>
        <v>0</v>
      </c>
      <c r="N107" s="173"/>
      <c r="O107" s="173">
        <f>SUM(O108:O124)</f>
        <v>0.33</v>
      </c>
      <c r="P107" s="173"/>
      <c r="Q107" s="173">
        <f>SUM(Q108:Q124)</f>
        <v>0</v>
      </c>
      <c r="R107" s="173"/>
      <c r="S107" s="173"/>
      <c r="T107" s="174"/>
      <c r="U107" s="168"/>
      <c r="V107" s="168">
        <f>SUM(V108:V124)</f>
        <v>31.130000000000003</v>
      </c>
      <c r="W107" s="168"/>
      <c r="X107" s="168"/>
      <c r="AG107" t="s">
        <v>138</v>
      </c>
    </row>
    <row r="108" spans="1:60" outlineLevel="1">
      <c r="A108" s="183">
        <v>25</v>
      </c>
      <c r="B108" s="184" t="s">
        <v>391</v>
      </c>
      <c r="C108" s="196" t="s">
        <v>392</v>
      </c>
      <c r="D108" s="185" t="s">
        <v>141</v>
      </c>
      <c r="E108" s="186">
        <v>39.095999999999997</v>
      </c>
      <c r="F108" s="187"/>
      <c r="G108" s="188">
        <f>ROUND(E108*F108,2)</f>
        <v>0</v>
      </c>
      <c r="H108" s="187"/>
      <c r="I108" s="188">
        <f>ROUND(E108*H108,2)</f>
        <v>0</v>
      </c>
      <c r="J108" s="187"/>
      <c r="K108" s="188">
        <f>ROUND(E108*J108,2)</f>
        <v>0</v>
      </c>
      <c r="L108" s="188">
        <v>21</v>
      </c>
      <c r="M108" s="188">
        <f>G108*(1+L108/100)</f>
        <v>0</v>
      </c>
      <c r="N108" s="188">
        <v>2.1000000000000001E-4</v>
      </c>
      <c r="O108" s="188">
        <f>ROUND(E108*N108,2)</f>
        <v>0.01</v>
      </c>
      <c r="P108" s="188">
        <v>0</v>
      </c>
      <c r="Q108" s="188">
        <f>ROUND(E108*P108,2)</f>
        <v>0</v>
      </c>
      <c r="R108" s="188" t="s">
        <v>209</v>
      </c>
      <c r="S108" s="188" t="s">
        <v>143</v>
      </c>
      <c r="T108" s="189" t="s">
        <v>143</v>
      </c>
      <c r="U108" s="160">
        <v>0.1</v>
      </c>
      <c r="V108" s="160">
        <f>ROUND(E108*U108,2)</f>
        <v>3.91</v>
      </c>
      <c r="W108" s="160"/>
      <c r="X108" s="160" t="s">
        <v>144</v>
      </c>
      <c r="Y108" s="151"/>
      <c r="Z108" s="151"/>
      <c r="AA108" s="151"/>
      <c r="AB108" s="151"/>
      <c r="AC108" s="151"/>
      <c r="AD108" s="151"/>
      <c r="AE108" s="151"/>
      <c r="AF108" s="151"/>
      <c r="AG108" s="151" t="s">
        <v>145</v>
      </c>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1"/>
      <c r="BC108" s="151"/>
      <c r="BD108" s="151"/>
      <c r="BE108" s="151"/>
      <c r="BF108" s="151"/>
      <c r="BG108" s="151"/>
      <c r="BH108" s="151"/>
    </row>
    <row r="109" spans="1:60" outlineLevel="1">
      <c r="A109" s="175">
        <v>26</v>
      </c>
      <c r="B109" s="176" t="s">
        <v>393</v>
      </c>
      <c r="C109" s="192" t="s">
        <v>394</v>
      </c>
      <c r="D109" s="177" t="s">
        <v>141</v>
      </c>
      <c r="E109" s="178">
        <v>22.538</v>
      </c>
      <c r="F109" s="179"/>
      <c r="G109" s="180">
        <f>ROUND(E109*F109,2)</f>
        <v>0</v>
      </c>
      <c r="H109" s="179"/>
      <c r="I109" s="180">
        <f>ROUND(E109*H109,2)</f>
        <v>0</v>
      </c>
      <c r="J109" s="179"/>
      <c r="K109" s="180">
        <f>ROUND(E109*J109,2)</f>
        <v>0</v>
      </c>
      <c r="L109" s="180">
        <v>21</v>
      </c>
      <c r="M109" s="180">
        <f>G109*(1+L109/100)</f>
        <v>0</v>
      </c>
      <c r="N109" s="180">
        <v>3.3E-4</v>
      </c>
      <c r="O109" s="180">
        <f>ROUND(E109*N109,2)</f>
        <v>0.01</v>
      </c>
      <c r="P109" s="180">
        <v>0</v>
      </c>
      <c r="Q109" s="180">
        <f>ROUND(E109*P109,2)</f>
        <v>0</v>
      </c>
      <c r="R109" s="180"/>
      <c r="S109" s="180" t="s">
        <v>143</v>
      </c>
      <c r="T109" s="181" t="s">
        <v>143</v>
      </c>
      <c r="U109" s="160">
        <v>0.03</v>
      </c>
      <c r="V109" s="160">
        <f>ROUND(E109*U109,2)</f>
        <v>0.68</v>
      </c>
      <c r="W109" s="160"/>
      <c r="X109" s="160" t="s">
        <v>144</v>
      </c>
      <c r="Y109" s="151"/>
      <c r="Z109" s="151"/>
      <c r="AA109" s="151"/>
      <c r="AB109" s="151"/>
      <c r="AC109" s="151"/>
      <c r="AD109" s="151"/>
      <c r="AE109" s="151"/>
      <c r="AF109" s="151"/>
      <c r="AG109" s="151" t="s">
        <v>395</v>
      </c>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row>
    <row r="110" spans="1:60" outlineLevel="1">
      <c r="A110" s="158"/>
      <c r="B110" s="159"/>
      <c r="C110" s="193" t="s">
        <v>396</v>
      </c>
      <c r="D110" s="161"/>
      <c r="E110" s="162">
        <v>19.989999999999998</v>
      </c>
      <c r="F110" s="160"/>
      <c r="G110" s="160"/>
      <c r="H110" s="160"/>
      <c r="I110" s="160"/>
      <c r="J110" s="160"/>
      <c r="K110" s="160"/>
      <c r="L110" s="160"/>
      <c r="M110" s="160"/>
      <c r="N110" s="160"/>
      <c r="O110" s="160"/>
      <c r="P110" s="160"/>
      <c r="Q110" s="160"/>
      <c r="R110" s="160"/>
      <c r="S110" s="160"/>
      <c r="T110" s="160"/>
      <c r="U110" s="160"/>
      <c r="V110" s="160"/>
      <c r="W110" s="160"/>
      <c r="X110" s="160"/>
      <c r="Y110" s="151"/>
      <c r="Z110" s="151"/>
      <c r="AA110" s="151"/>
      <c r="AB110" s="151"/>
      <c r="AC110" s="151"/>
      <c r="AD110" s="151"/>
      <c r="AE110" s="151"/>
      <c r="AF110" s="151"/>
      <c r="AG110" s="151" t="s">
        <v>147</v>
      </c>
      <c r="AH110" s="151">
        <v>0</v>
      </c>
      <c r="AI110" s="151"/>
      <c r="AJ110" s="151"/>
      <c r="AK110" s="151"/>
      <c r="AL110" s="151"/>
      <c r="AM110" s="151"/>
      <c r="AN110" s="151"/>
      <c r="AO110" s="151"/>
      <c r="AP110" s="151"/>
      <c r="AQ110" s="151"/>
      <c r="AR110" s="151"/>
      <c r="AS110" s="151"/>
      <c r="AT110" s="151"/>
      <c r="AU110" s="151"/>
      <c r="AV110" s="151"/>
      <c r="AW110" s="151"/>
      <c r="AX110" s="151"/>
      <c r="AY110" s="151"/>
      <c r="AZ110" s="151"/>
      <c r="BA110" s="151"/>
      <c r="BB110" s="151"/>
      <c r="BC110" s="151"/>
      <c r="BD110" s="151"/>
      <c r="BE110" s="151"/>
      <c r="BF110" s="151"/>
      <c r="BG110" s="151"/>
      <c r="BH110" s="151"/>
    </row>
    <row r="111" spans="1:60" outlineLevel="1">
      <c r="A111" s="158"/>
      <c r="B111" s="159"/>
      <c r="C111" s="193" t="s">
        <v>397</v>
      </c>
      <c r="D111" s="161"/>
      <c r="E111" s="162">
        <v>2.548</v>
      </c>
      <c r="F111" s="160"/>
      <c r="G111" s="160"/>
      <c r="H111" s="160"/>
      <c r="I111" s="160"/>
      <c r="J111" s="160"/>
      <c r="K111" s="160"/>
      <c r="L111" s="160"/>
      <c r="M111" s="160"/>
      <c r="N111" s="160"/>
      <c r="O111" s="160"/>
      <c r="P111" s="160"/>
      <c r="Q111" s="160"/>
      <c r="R111" s="160"/>
      <c r="S111" s="160"/>
      <c r="T111" s="160"/>
      <c r="U111" s="160"/>
      <c r="V111" s="160"/>
      <c r="W111" s="160"/>
      <c r="X111" s="160"/>
      <c r="Y111" s="151"/>
      <c r="Z111" s="151"/>
      <c r="AA111" s="151"/>
      <c r="AB111" s="151"/>
      <c r="AC111" s="151"/>
      <c r="AD111" s="151"/>
      <c r="AE111" s="151"/>
      <c r="AF111" s="151"/>
      <c r="AG111" s="151" t="s">
        <v>147</v>
      </c>
      <c r="AH111" s="151">
        <v>0</v>
      </c>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1"/>
    </row>
    <row r="112" spans="1:60" outlineLevel="1">
      <c r="A112" s="183">
        <v>27</v>
      </c>
      <c r="B112" s="184" t="s">
        <v>398</v>
      </c>
      <c r="C112" s="196" t="s">
        <v>399</v>
      </c>
      <c r="D112" s="185" t="s">
        <v>141</v>
      </c>
      <c r="E112" s="186">
        <v>22.538</v>
      </c>
      <c r="F112" s="187"/>
      <c r="G112" s="188">
        <f>ROUND(E112*F112,2)</f>
        <v>0</v>
      </c>
      <c r="H112" s="187"/>
      <c r="I112" s="188">
        <f>ROUND(E112*H112,2)</f>
        <v>0</v>
      </c>
      <c r="J112" s="187"/>
      <c r="K112" s="188">
        <f>ROUND(E112*J112,2)</f>
        <v>0</v>
      </c>
      <c r="L112" s="188">
        <v>21</v>
      </c>
      <c r="M112" s="188">
        <f>G112*(1+L112/100)</f>
        <v>0</v>
      </c>
      <c r="N112" s="188">
        <v>4.0999999999999999E-4</v>
      </c>
      <c r="O112" s="188">
        <f>ROUND(E112*N112,2)</f>
        <v>0.01</v>
      </c>
      <c r="P112" s="188">
        <v>0</v>
      </c>
      <c r="Q112" s="188">
        <f>ROUND(E112*P112,2)</f>
        <v>0</v>
      </c>
      <c r="R112" s="188"/>
      <c r="S112" s="188" t="s">
        <v>143</v>
      </c>
      <c r="T112" s="189" t="s">
        <v>143</v>
      </c>
      <c r="U112" s="160">
        <v>0.23</v>
      </c>
      <c r="V112" s="160">
        <f>ROUND(E112*U112,2)</f>
        <v>5.18</v>
      </c>
      <c r="W112" s="160"/>
      <c r="X112" s="160" t="s">
        <v>144</v>
      </c>
      <c r="Y112" s="151"/>
      <c r="Z112" s="151"/>
      <c r="AA112" s="151"/>
      <c r="AB112" s="151"/>
      <c r="AC112" s="151"/>
      <c r="AD112" s="151"/>
      <c r="AE112" s="151"/>
      <c r="AF112" s="151"/>
      <c r="AG112" s="151" t="s">
        <v>395</v>
      </c>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row>
    <row r="113" spans="1:60" outlineLevel="1">
      <c r="A113" s="175">
        <v>28</v>
      </c>
      <c r="B113" s="176" t="s">
        <v>400</v>
      </c>
      <c r="C113" s="192" t="s">
        <v>401</v>
      </c>
      <c r="D113" s="177" t="s">
        <v>141</v>
      </c>
      <c r="E113" s="178">
        <v>39.095999999999997</v>
      </c>
      <c r="F113" s="179"/>
      <c r="G113" s="180">
        <f>ROUND(E113*F113,2)</f>
        <v>0</v>
      </c>
      <c r="H113" s="179"/>
      <c r="I113" s="180">
        <f>ROUND(E113*H113,2)</f>
        <v>0</v>
      </c>
      <c r="J113" s="179"/>
      <c r="K113" s="180">
        <f>ROUND(E113*J113,2)</f>
        <v>0</v>
      </c>
      <c r="L113" s="180">
        <v>21</v>
      </c>
      <c r="M113" s="180">
        <f>G113*(1+L113/100)</f>
        <v>0</v>
      </c>
      <c r="N113" s="180">
        <v>4.1999999999999997E-3</v>
      </c>
      <c r="O113" s="180">
        <f>ROUND(E113*N113,2)</f>
        <v>0.16</v>
      </c>
      <c r="P113" s="180">
        <v>0</v>
      </c>
      <c r="Q113" s="180">
        <f>ROUND(E113*P113,2)</f>
        <v>0</v>
      </c>
      <c r="R113" s="180"/>
      <c r="S113" s="180" t="s">
        <v>143</v>
      </c>
      <c r="T113" s="181" t="s">
        <v>143</v>
      </c>
      <c r="U113" s="160">
        <v>0.39</v>
      </c>
      <c r="V113" s="160">
        <f>ROUND(E113*U113,2)</f>
        <v>15.25</v>
      </c>
      <c r="W113" s="160"/>
      <c r="X113" s="160" t="s">
        <v>144</v>
      </c>
      <c r="Y113" s="151"/>
      <c r="Z113" s="151"/>
      <c r="AA113" s="151"/>
      <c r="AB113" s="151"/>
      <c r="AC113" s="151"/>
      <c r="AD113" s="151"/>
      <c r="AE113" s="151"/>
      <c r="AF113" s="151"/>
      <c r="AG113" s="151" t="s">
        <v>395</v>
      </c>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51"/>
    </row>
    <row r="114" spans="1:60" outlineLevel="1">
      <c r="A114" s="158"/>
      <c r="B114" s="159"/>
      <c r="C114" s="193" t="s">
        <v>402</v>
      </c>
      <c r="D114" s="161"/>
      <c r="E114" s="162">
        <v>19.989999999999998</v>
      </c>
      <c r="F114" s="160"/>
      <c r="G114" s="160"/>
      <c r="H114" s="160"/>
      <c r="I114" s="160"/>
      <c r="J114" s="160"/>
      <c r="K114" s="160"/>
      <c r="L114" s="160"/>
      <c r="M114" s="160"/>
      <c r="N114" s="160"/>
      <c r="O114" s="160"/>
      <c r="P114" s="160"/>
      <c r="Q114" s="160"/>
      <c r="R114" s="160"/>
      <c r="S114" s="160"/>
      <c r="T114" s="160"/>
      <c r="U114" s="160"/>
      <c r="V114" s="160"/>
      <c r="W114" s="160"/>
      <c r="X114" s="160"/>
      <c r="Y114" s="151"/>
      <c r="Z114" s="151"/>
      <c r="AA114" s="151"/>
      <c r="AB114" s="151"/>
      <c r="AC114" s="151"/>
      <c r="AD114" s="151"/>
      <c r="AE114" s="151"/>
      <c r="AF114" s="151"/>
      <c r="AG114" s="151" t="s">
        <v>147</v>
      </c>
      <c r="AH114" s="151">
        <v>0</v>
      </c>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row>
    <row r="115" spans="1:60" outlineLevel="1">
      <c r="A115" s="158"/>
      <c r="B115" s="159"/>
      <c r="C115" s="193" t="s">
        <v>403</v>
      </c>
      <c r="D115" s="161"/>
      <c r="E115" s="162">
        <v>7.1159999999999997</v>
      </c>
      <c r="F115" s="160"/>
      <c r="G115" s="160"/>
      <c r="H115" s="160"/>
      <c r="I115" s="160"/>
      <c r="J115" s="160"/>
      <c r="K115" s="160"/>
      <c r="L115" s="160"/>
      <c r="M115" s="160"/>
      <c r="N115" s="160"/>
      <c r="O115" s="160"/>
      <c r="P115" s="160"/>
      <c r="Q115" s="160"/>
      <c r="R115" s="160"/>
      <c r="S115" s="160"/>
      <c r="T115" s="160"/>
      <c r="U115" s="160"/>
      <c r="V115" s="160"/>
      <c r="W115" s="160"/>
      <c r="X115" s="160"/>
      <c r="Y115" s="151"/>
      <c r="Z115" s="151"/>
      <c r="AA115" s="151"/>
      <c r="AB115" s="151"/>
      <c r="AC115" s="151"/>
      <c r="AD115" s="151"/>
      <c r="AE115" s="151"/>
      <c r="AF115" s="151"/>
      <c r="AG115" s="151" t="s">
        <v>147</v>
      </c>
      <c r="AH115" s="151">
        <v>0</v>
      </c>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row>
    <row r="116" spans="1:60" ht="22.5" outlineLevel="1">
      <c r="A116" s="158"/>
      <c r="B116" s="159"/>
      <c r="C116" s="193" t="s">
        <v>404</v>
      </c>
      <c r="D116" s="161"/>
      <c r="E116" s="162">
        <v>11.99</v>
      </c>
      <c r="F116" s="160"/>
      <c r="G116" s="160"/>
      <c r="H116" s="160"/>
      <c r="I116" s="160"/>
      <c r="J116" s="160"/>
      <c r="K116" s="160"/>
      <c r="L116" s="160"/>
      <c r="M116" s="160"/>
      <c r="N116" s="160"/>
      <c r="O116" s="160"/>
      <c r="P116" s="160"/>
      <c r="Q116" s="160"/>
      <c r="R116" s="160"/>
      <c r="S116" s="160"/>
      <c r="T116" s="160"/>
      <c r="U116" s="160"/>
      <c r="V116" s="160"/>
      <c r="W116" s="160"/>
      <c r="X116" s="160"/>
      <c r="Y116" s="151"/>
      <c r="Z116" s="151"/>
      <c r="AA116" s="151"/>
      <c r="AB116" s="151"/>
      <c r="AC116" s="151"/>
      <c r="AD116" s="151"/>
      <c r="AE116" s="151"/>
      <c r="AF116" s="151"/>
      <c r="AG116" s="151" t="s">
        <v>147</v>
      </c>
      <c r="AH116" s="151">
        <v>0</v>
      </c>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row>
    <row r="117" spans="1:60" outlineLevel="1">
      <c r="A117" s="175">
        <v>29</v>
      </c>
      <c r="B117" s="176" t="s">
        <v>405</v>
      </c>
      <c r="C117" s="192" t="s">
        <v>406</v>
      </c>
      <c r="D117" s="177" t="s">
        <v>181</v>
      </c>
      <c r="E117" s="178">
        <v>39.44</v>
      </c>
      <c r="F117" s="179"/>
      <c r="G117" s="180">
        <f>ROUND(E117*F117,2)</f>
        <v>0</v>
      </c>
      <c r="H117" s="179"/>
      <c r="I117" s="180">
        <f>ROUND(E117*H117,2)</f>
        <v>0</v>
      </c>
      <c r="J117" s="179"/>
      <c r="K117" s="180">
        <f>ROUND(E117*J117,2)</f>
        <v>0</v>
      </c>
      <c r="L117" s="180">
        <v>21</v>
      </c>
      <c r="M117" s="180">
        <f>G117*(1+L117/100)</f>
        <v>0</v>
      </c>
      <c r="N117" s="180">
        <v>3.2000000000000003E-4</v>
      </c>
      <c r="O117" s="180">
        <f>ROUND(E117*N117,2)</f>
        <v>0.01</v>
      </c>
      <c r="P117" s="180">
        <v>0</v>
      </c>
      <c r="Q117" s="180">
        <f>ROUND(E117*P117,2)</f>
        <v>0</v>
      </c>
      <c r="R117" s="180"/>
      <c r="S117" s="180" t="s">
        <v>143</v>
      </c>
      <c r="T117" s="181" t="s">
        <v>143</v>
      </c>
      <c r="U117" s="160">
        <v>0.11</v>
      </c>
      <c r="V117" s="160">
        <f>ROUND(E117*U117,2)</f>
        <v>4.34</v>
      </c>
      <c r="W117" s="160"/>
      <c r="X117" s="160" t="s">
        <v>144</v>
      </c>
      <c r="Y117" s="151"/>
      <c r="Z117" s="151"/>
      <c r="AA117" s="151"/>
      <c r="AB117" s="151"/>
      <c r="AC117" s="151"/>
      <c r="AD117" s="151"/>
      <c r="AE117" s="151"/>
      <c r="AF117" s="151"/>
      <c r="AG117" s="151" t="s">
        <v>395</v>
      </c>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row>
    <row r="118" spans="1:60" outlineLevel="1">
      <c r="A118" s="158"/>
      <c r="B118" s="159"/>
      <c r="C118" s="193" t="s">
        <v>407</v>
      </c>
      <c r="D118" s="161"/>
      <c r="E118" s="162">
        <v>23.72</v>
      </c>
      <c r="F118" s="160"/>
      <c r="G118" s="160"/>
      <c r="H118" s="160"/>
      <c r="I118" s="160"/>
      <c r="J118" s="160"/>
      <c r="K118" s="160"/>
      <c r="L118" s="160"/>
      <c r="M118" s="160"/>
      <c r="N118" s="160"/>
      <c r="O118" s="160"/>
      <c r="P118" s="160"/>
      <c r="Q118" s="160"/>
      <c r="R118" s="160"/>
      <c r="S118" s="160"/>
      <c r="T118" s="160"/>
      <c r="U118" s="160"/>
      <c r="V118" s="160"/>
      <c r="W118" s="160"/>
      <c r="X118" s="160"/>
      <c r="Y118" s="151"/>
      <c r="Z118" s="151"/>
      <c r="AA118" s="151"/>
      <c r="AB118" s="151"/>
      <c r="AC118" s="151"/>
      <c r="AD118" s="151"/>
      <c r="AE118" s="151"/>
      <c r="AF118" s="151"/>
      <c r="AG118" s="151" t="s">
        <v>147</v>
      </c>
      <c r="AH118" s="151">
        <v>0</v>
      </c>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c r="BG118" s="151"/>
      <c r="BH118" s="151"/>
    </row>
    <row r="119" spans="1:60" outlineLevel="1">
      <c r="A119" s="158"/>
      <c r="B119" s="159"/>
      <c r="C119" s="193" t="s">
        <v>408</v>
      </c>
      <c r="D119" s="161"/>
      <c r="E119" s="162">
        <v>15.72</v>
      </c>
      <c r="F119" s="160"/>
      <c r="G119" s="160"/>
      <c r="H119" s="160"/>
      <c r="I119" s="160"/>
      <c r="J119" s="160"/>
      <c r="K119" s="160"/>
      <c r="L119" s="160"/>
      <c r="M119" s="160"/>
      <c r="N119" s="160"/>
      <c r="O119" s="160"/>
      <c r="P119" s="160"/>
      <c r="Q119" s="160"/>
      <c r="R119" s="160"/>
      <c r="S119" s="160"/>
      <c r="T119" s="160"/>
      <c r="U119" s="160"/>
      <c r="V119" s="160"/>
      <c r="W119" s="160"/>
      <c r="X119" s="160"/>
      <c r="Y119" s="151"/>
      <c r="Z119" s="151"/>
      <c r="AA119" s="151"/>
      <c r="AB119" s="151"/>
      <c r="AC119" s="151"/>
      <c r="AD119" s="151"/>
      <c r="AE119" s="151"/>
      <c r="AF119" s="151"/>
      <c r="AG119" s="151" t="s">
        <v>147</v>
      </c>
      <c r="AH119" s="151">
        <v>0</v>
      </c>
      <c r="AI119" s="151"/>
      <c r="AJ119" s="151"/>
      <c r="AK119" s="151"/>
      <c r="AL119" s="151"/>
      <c r="AM119" s="151"/>
      <c r="AN119" s="151"/>
      <c r="AO119" s="151"/>
      <c r="AP119" s="151"/>
      <c r="AQ119" s="151"/>
      <c r="AR119" s="151"/>
      <c r="AS119" s="151"/>
      <c r="AT119" s="151"/>
      <c r="AU119" s="151"/>
      <c r="AV119" s="151"/>
      <c r="AW119" s="151"/>
      <c r="AX119" s="151"/>
      <c r="AY119" s="151"/>
      <c r="AZ119" s="151"/>
      <c r="BA119" s="151"/>
      <c r="BB119" s="151"/>
      <c r="BC119" s="151"/>
      <c r="BD119" s="151"/>
      <c r="BE119" s="151"/>
      <c r="BF119" s="151"/>
      <c r="BG119" s="151"/>
      <c r="BH119" s="151"/>
    </row>
    <row r="120" spans="1:60" outlineLevel="1">
      <c r="A120" s="175">
        <v>30</v>
      </c>
      <c r="B120" s="176" t="s">
        <v>409</v>
      </c>
      <c r="C120" s="192" t="s">
        <v>410</v>
      </c>
      <c r="D120" s="177" t="s">
        <v>174</v>
      </c>
      <c r="E120" s="178">
        <v>18</v>
      </c>
      <c r="F120" s="179"/>
      <c r="G120" s="180">
        <f>ROUND(E120*F120,2)</f>
        <v>0</v>
      </c>
      <c r="H120" s="179"/>
      <c r="I120" s="180">
        <f>ROUND(E120*H120,2)</f>
        <v>0</v>
      </c>
      <c r="J120" s="179"/>
      <c r="K120" s="180">
        <f>ROUND(E120*J120,2)</f>
        <v>0</v>
      </c>
      <c r="L120" s="180">
        <v>21</v>
      </c>
      <c r="M120" s="180">
        <f>G120*(1+L120/100)</f>
        <v>0</v>
      </c>
      <c r="N120" s="180">
        <v>4.2999999999999999E-4</v>
      </c>
      <c r="O120" s="180">
        <f>ROUND(E120*N120,2)</f>
        <v>0.01</v>
      </c>
      <c r="P120" s="180">
        <v>0</v>
      </c>
      <c r="Q120" s="180">
        <f>ROUND(E120*P120,2)</f>
        <v>0</v>
      </c>
      <c r="R120" s="180"/>
      <c r="S120" s="180" t="s">
        <v>143</v>
      </c>
      <c r="T120" s="181" t="s">
        <v>143</v>
      </c>
      <c r="U120" s="160">
        <v>7.0000000000000007E-2</v>
      </c>
      <c r="V120" s="160">
        <f>ROUND(E120*U120,2)</f>
        <v>1.26</v>
      </c>
      <c r="W120" s="160"/>
      <c r="X120" s="160" t="s">
        <v>144</v>
      </c>
      <c r="Y120" s="151"/>
      <c r="Z120" s="151"/>
      <c r="AA120" s="151"/>
      <c r="AB120" s="151"/>
      <c r="AC120" s="151"/>
      <c r="AD120" s="151"/>
      <c r="AE120" s="151"/>
      <c r="AF120" s="151"/>
      <c r="AG120" s="151" t="s">
        <v>395</v>
      </c>
      <c r="AH120" s="151"/>
      <c r="AI120" s="151"/>
      <c r="AJ120" s="151"/>
      <c r="AK120" s="151"/>
      <c r="AL120" s="151"/>
      <c r="AM120" s="151"/>
      <c r="AN120" s="151"/>
      <c r="AO120" s="151"/>
      <c r="AP120" s="151"/>
      <c r="AQ120" s="151"/>
      <c r="AR120" s="151"/>
      <c r="AS120" s="151"/>
      <c r="AT120" s="151"/>
      <c r="AU120" s="151"/>
      <c r="AV120" s="151"/>
      <c r="AW120" s="151"/>
      <c r="AX120" s="151"/>
      <c r="AY120" s="151"/>
      <c r="AZ120" s="151"/>
      <c r="BA120" s="151"/>
      <c r="BB120" s="151"/>
      <c r="BC120" s="151"/>
      <c r="BD120" s="151"/>
      <c r="BE120" s="151"/>
      <c r="BF120" s="151"/>
      <c r="BG120" s="151"/>
      <c r="BH120" s="151"/>
    </row>
    <row r="121" spans="1:60" outlineLevel="1">
      <c r="A121" s="158"/>
      <c r="B121" s="159"/>
      <c r="C121" s="193" t="s">
        <v>411</v>
      </c>
      <c r="D121" s="161"/>
      <c r="E121" s="162">
        <v>18</v>
      </c>
      <c r="F121" s="160"/>
      <c r="G121" s="160"/>
      <c r="H121" s="160"/>
      <c r="I121" s="160"/>
      <c r="J121" s="160"/>
      <c r="K121" s="160"/>
      <c r="L121" s="160"/>
      <c r="M121" s="160"/>
      <c r="N121" s="160"/>
      <c r="O121" s="160"/>
      <c r="P121" s="160"/>
      <c r="Q121" s="160"/>
      <c r="R121" s="160"/>
      <c r="S121" s="160"/>
      <c r="T121" s="160"/>
      <c r="U121" s="160"/>
      <c r="V121" s="160"/>
      <c r="W121" s="160"/>
      <c r="X121" s="160"/>
      <c r="Y121" s="151"/>
      <c r="Z121" s="151"/>
      <c r="AA121" s="151"/>
      <c r="AB121" s="151"/>
      <c r="AC121" s="151"/>
      <c r="AD121" s="151"/>
      <c r="AE121" s="151"/>
      <c r="AF121" s="151"/>
      <c r="AG121" s="151" t="s">
        <v>147</v>
      </c>
      <c r="AH121" s="151">
        <v>0</v>
      </c>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row>
    <row r="122" spans="1:60" ht="22.5" outlineLevel="1">
      <c r="A122" s="175">
        <v>31</v>
      </c>
      <c r="B122" s="176" t="s">
        <v>412</v>
      </c>
      <c r="C122" s="192" t="s">
        <v>413</v>
      </c>
      <c r="D122" s="177" t="s">
        <v>141</v>
      </c>
      <c r="E122" s="178">
        <v>25.918700000000001</v>
      </c>
      <c r="F122" s="179"/>
      <c r="G122" s="180">
        <f>ROUND(E122*F122,2)</f>
        <v>0</v>
      </c>
      <c r="H122" s="179"/>
      <c r="I122" s="180">
        <f>ROUND(E122*H122,2)</f>
        <v>0</v>
      </c>
      <c r="J122" s="179"/>
      <c r="K122" s="180">
        <f>ROUND(E122*J122,2)</f>
        <v>0</v>
      </c>
      <c r="L122" s="180">
        <v>21</v>
      </c>
      <c r="M122" s="180">
        <f>G122*(1+L122/100)</f>
        <v>0</v>
      </c>
      <c r="N122" s="180">
        <v>4.4999999999999997E-3</v>
      </c>
      <c r="O122" s="180">
        <f>ROUND(E122*N122,2)</f>
        <v>0.12</v>
      </c>
      <c r="P122" s="180">
        <v>0</v>
      </c>
      <c r="Q122" s="180">
        <f>ROUND(E122*P122,2)</f>
        <v>0</v>
      </c>
      <c r="R122" s="180" t="s">
        <v>352</v>
      </c>
      <c r="S122" s="180" t="s">
        <v>143</v>
      </c>
      <c r="T122" s="181" t="s">
        <v>143</v>
      </c>
      <c r="U122" s="160">
        <v>0</v>
      </c>
      <c r="V122" s="160">
        <f>ROUND(E122*U122,2)</f>
        <v>0</v>
      </c>
      <c r="W122" s="160"/>
      <c r="X122" s="160" t="s">
        <v>353</v>
      </c>
      <c r="Y122" s="151"/>
      <c r="Z122" s="151"/>
      <c r="AA122" s="151"/>
      <c r="AB122" s="151"/>
      <c r="AC122" s="151"/>
      <c r="AD122" s="151"/>
      <c r="AE122" s="151"/>
      <c r="AF122" s="151"/>
      <c r="AG122" s="151" t="s">
        <v>414</v>
      </c>
      <c r="AH122" s="151"/>
      <c r="AI122" s="151"/>
      <c r="AJ122" s="151"/>
      <c r="AK122" s="151"/>
      <c r="AL122" s="151"/>
      <c r="AM122" s="151"/>
      <c r="AN122" s="151"/>
      <c r="AO122" s="151"/>
      <c r="AP122" s="151"/>
      <c r="AQ122" s="151"/>
      <c r="AR122" s="151"/>
      <c r="AS122" s="151"/>
      <c r="AT122" s="151"/>
      <c r="AU122" s="151"/>
      <c r="AV122" s="151"/>
      <c r="AW122" s="151"/>
      <c r="AX122" s="151"/>
      <c r="AY122" s="151"/>
      <c r="AZ122" s="151"/>
      <c r="BA122" s="151"/>
      <c r="BB122" s="151"/>
      <c r="BC122" s="151"/>
      <c r="BD122" s="151"/>
      <c r="BE122" s="151"/>
      <c r="BF122" s="151"/>
      <c r="BG122" s="151"/>
      <c r="BH122" s="151"/>
    </row>
    <row r="123" spans="1:60" outlineLevel="1">
      <c r="A123" s="158"/>
      <c r="B123" s="159"/>
      <c r="C123" s="193" t="s">
        <v>415</v>
      </c>
      <c r="D123" s="161"/>
      <c r="E123" s="162">
        <v>25.918700000000001</v>
      </c>
      <c r="F123" s="160"/>
      <c r="G123" s="160"/>
      <c r="H123" s="160"/>
      <c r="I123" s="160"/>
      <c r="J123" s="160"/>
      <c r="K123" s="160"/>
      <c r="L123" s="160"/>
      <c r="M123" s="160"/>
      <c r="N123" s="160"/>
      <c r="O123" s="160"/>
      <c r="P123" s="160"/>
      <c r="Q123" s="160"/>
      <c r="R123" s="160"/>
      <c r="S123" s="160"/>
      <c r="T123" s="160"/>
      <c r="U123" s="160"/>
      <c r="V123" s="160"/>
      <c r="W123" s="160"/>
      <c r="X123" s="160"/>
      <c r="Y123" s="151"/>
      <c r="Z123" s="151"/>
      <c r="AA123" s="151"/>
      <c r="AB123" s="151"/>
      <c r="AC123" s="151"/>
      <c r="AD123" s="151"/>
      <c r="AE123" s="151"/>
      <c r="AF123" s="151"/>
      <c r="AG123" s="151" t="s">
        <v>147</v>
      </c>
      <c r="AH123" s="151">
        <v>0</v>
      </c>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51"/>
    </row>
    <row r="124" spans="1:60" outlineLevel="1">
      <c r="A124" s="183">
        <v>32</v>
      </c>
      <c r="B124" s="184" t="s">
        <v>416</v>
      </c>
      <c r="C124" s="196" t="s">
        <v>417</v>
      </c>
      <c r="D124" s="185" t="s">
        <v>240</v>
      </c>
      <c r="E124" s="186">
        <v>0.32608999999999999</v>
      </c>
      <c r="F124" s="187"/>
      <c r="G124" s="188">
        <f>ROUND(E124*F124,2)</f>
        <v>0</v>
      </c>
      <c r="H124" s="187"/>
      <c r="I124" s="188">
        <f>ROUND(E124*H124,2)</f>
        <v>0</v>
      </c>
      <c r="J124" s="187"/>
      <c r="K124" s="188">
        <f>ROUND(E124*J124,2)</f>
        <v>0</v>
      </c>
      <c r="L124" s="188">
        <v>21</v>
      </c>
      <c r="M124" s="188">
        <f>G124*(1+L124/100)</f>
        <v>0</v>
      </c>
      <c r="N124" s="188">
        <v>0</v>
      </c>
      <c r="O124" s="188">
        <f>ROUND(E124*N124,2)</f>
        <v>0</v>
      </c>
      <c r="P124" s="188">
        <v>0</v>
      </c>
      <c r="Q124" s="188">
        <f>ROUND(E124*P124,2)</f>
        <v>0</v>
      </c>
      <c r="R124" s="188"/>
      <c r="S124" s="188" t="s">
        <v>143</v>
      </c>
      <c r="T124" s="189" t="s">
        <v>143</v>
      </c>
      <c r="U124" s="160">
        <v>1.5669999999999999</v>
      </c>
      <c r="V124" s="160">
        <f>ROUND(E124*U124,2)</f>
        <v>0.51</v>
      </c>
      <c r="W124" s="160"/>
      <c r="X124" s="160" t="s">
        <v>388</v>
      </c>
      <c r="Y124" s="151"/>
      <c r="Z124" s="151"/>
      <c r="AA124" s="151"/>
      <c r="AB124" s="151"/>
      <c r="AC124" s="151"/>
      <c r="AD124" s="151"/>
      <c r="AE124" s="151"/>
      <c r="AF124" s="151"/>
      <c r="AG124" s="151" t="s">
        <v>418</v>
      </c>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row>
    <row r="125" spans="1:60">
      <c r="A125" s="169" t="s">
        <v>137</v>
      </c>
      <c r="B125" s="170" t="s">
        <v>78</v>
      </c>
      <c r="C125" s="191" t="s">
        <v>79</v>
      </c>
      <c r="D125" s="171"/>
      <c r="E125" s="172"/>
      <c r="F125" s="173"/>
      <c r="G125" s="173">
        <f>SUMIF(AG126:AG141,"&lt;&gt;NOR",G126:G141)</f>
        <v>0</v>
      </c>
      <c r="H125" s="173"/>
      <c r="I125" s="173">
        <f>SUM(I126:I141)</f>
        <v>0</v>
      </c>
      <c r="J125" s="173"/>
      <c r="K125" s="173">
        <f>SUM(K126:K141)</f>
        <v>0</v>
      </c>
      <c r="L125" s="173"/>
      <c r="M125" s="173">
        <f>SUM(M126:M141)</f>
        <v>0</v>
      </c>
      <c r="N125" s="173"/>
      <c r="O125" s="173">
        <f>SUM(O126:O141)</f>
        <v>0.03</v>
      </c>
      <c r="P125" s="173"/>
      <c r="Q125" s="173">
        <f>SUM(Q126:Q141)</f>
        <v>0</v>
      </c>
      <c r="R125" s="173"/>
      <c r="S125" s="173"/>
      <c r="T125" s="174"/>
      <c r="U125" s="168"/>
      <c r="V125" s="168">
        <f>SUM(V126:V141)</f>
        <v>4.3299999999999992</v>
      </c>
      <c r="W125" s="168"/>
      <c r="X125" s="168"/>
      <c r="AG125" t="s">
        <v>138</v>
      </c>
    </row>
    <row r="126" spans="1:60" outlineLevel="1">
      <c r="A126" s="175">
        <v>33</v>
      </c>
      <c r="B126" s="176" t="s">
        <v>419</v>
      </c>
      <c r="C126" s="192" t="s">
        <v>420</v>
      </c>
      <c r="D126" s="177" t="s">
        <v>141</v>
      </c>
      <c r="E126" s="178">
        <v>2.1949999999999998</v>
      </c>
      <c r="F126" s="179"/>
      <c r="G126" s="180">
        <f>ROUND(E126*F126,2)</f>
        <v>0</v>
      </c>
      <c r="H126" s="179"/>
      <c r="I126" s="180">
        <f>ROUND(E126*H126,2)</f>
        <v>0</v>
      </c>
      <c r="J126" s="179"/>
      <c r="K126" s="180">
        <f>ROUND(E126*J126,2)</f>
        <v>0</v>
      </c>
      <c r="L126" s="180">
        <v>21</v>
      </c>
      <c r="M126" s="180">
        <f>G126*(1+L126/100)</f>
        <v>0</v>
      </c>
      <c r="N126" s="180">
        <v>8.3000000000000001E-4</v>
      </c>
      <c r="O126" s="180">
        <f>ROUND(E126*N126,2)</f>
        <v>0</v>
      </c>
      <c r="P126" s="180">
        <v>0</v>
      </c>
      <c r="Q126" s="180">
        <f>ROUND(E126*P126,2)</f>
        <v>0</v>
      </c>
      <c r="R126" s="180" t="s">
        <v>213</v>
      </c>
      <c r="S126" s="180" t="s">
        <v>143</v>
      </c>
      <c r="T126" s="181" t="s">
        <v>143</v>
      </c>
      <c r="U126" s="160">
        <v>0.46200000000000002</v>
      </c>
      <c r="V126" s="160">
        <f>ROUND(E126*U126,2)</f>
        <v>1.01</v>
      </c>
      <c r="W126" s="160"/>
      <c r="X126" s="160" t="s">
        <v>144</v>
      </c>
      <c r="Y126" s="151"/>
      <c r="Z126" s="151"/>
      <c r="AA126" s="151"/>
      <c r="AB126" s="151"/>
      <c r="AC126" s="151"/>
      <c r="AD126" s="151"/>
      <c r="AE126" s="151"/>
      <c r="AF126" s="151"/>
      <c r="AG126" s="151" t="s">
        <v>145</v>
      </c>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c r="BD126" s="151"/>
      <c r="BE126" s="151"/>
      <c r="BF126" s="151"/>
      <c r="BG126" s="151"/>
      <c r="BH126" s="151"/>
    </row>
    <row r="127" spans="1:60" outlineLevel="1">
      <c r="A127" s="158"/>
      <c r="B127" s="159"/>
      <c r="C127" s="193" t="s">
        <v>293</v>
      </c>
      <c r="D127" s="161"/>
      <c r="E127" s="162">
        <v>2.1949999999999998</v>
      </c>
      <c r="F127" s="160"/>
      <c r="G127" s="160"/>
      <c r="H127" s="160"/>
      <c r="I127" s="160"/>
      <c r="J127" s="160"/>
      <c r="K127" s="160"/>
      <c r="L127" s="160"/>
      <c r="M127" s="160"/>
      <c r="N127" s="160"/>
      <c r="O127" s="160"/>
      <c r="P127" s="160"/>
      <c r="Q127" s="160"/>
      <c r="R127" s="160"/>
      <c r="S127" s="160"/>
      <c r="T127" s="160"/>
      <c r="U127" s="160"/>
      <c r="V127" s="160"/>
      <c r="W127" s="160"/>
      <c r="X127" s="160"/>
      <c r="Y127" s="151"/>
      <c r="Z127" s="151"/>
      <c r="AA127" s="151"/>
      <c r="AB127" s="151"/>
      <c r="AC127" s="151"/>
      <c r="AD127" s="151"/>
      <c r="AE127" s="151"/>
      <c r="AF127" s="151"/>
      <c r="AG127" s="151" t="s">
        <v>147</v>
      </c>
      <c r="AH127" s="151">
        <v>0</v>
      </c>
      <c r="AI127" s="151"/>
      <c r="AJ127" s="151"/>
      <c r="AK127" s="151"/>
      <c r="AL127" s="151"/>
      <c r="AM127" s="151"/>
      <c r="AN127" s="151"/>
      <c r="AO127" s="151"/>
      <c r="AP127" s="151"/>
      <c r="AQ127" s="151"/>
      <c r="AR127" s="151"/>
      <c r="AS127" s="151"/>
      <c r="AT127" s="151"/>
      <c r="AU127" s="151"/>
      <c r="AV127" s="151"/>
      <c r="AW127" s="151"/>
      <c r="AX127" s="151"/>
      <c r="AY127" s="151"/>
      <c r="AZ127" s="151"/>
      <c r="BA127" s="151"/>
      <c r="BB127" s="151"/>
      <c r="BC127" s="151"/>
      <c r="BD127" s="151"/>
      <c r="BE127" s="151"/>
      <c r="BF127" s="151"/>
      <c r="BG127" s="151"/>
      <c r="BH127" s="151"/>
    </row>
    <row r="128" spans="1:60" ht="22.5" outlineLevel="1">
      <c r="A128" s="183">
        <v>34</v>
      </c>
      <c r="B128" s="184" t="s">
        <v>421</v>
      </c>
      <c r="C128" s="196" t="s">
        <v>422</v>
      </c>
      <c r="D128" s="185" t="s">
        <v>141</v>
      </c>
      <c r="E128" s="186">
        <v>2.1949999999999998</v>
      </c>
      <c r="F128" s="187"/>
      <c r="G128" s="188">
        <f>ROUND(E128*F128,2)</f>
        <v>0</v>
      </c>
      <c r="H128" s="187"/>
      <c r="I128" s="188">
        <f>ROUND(E128*H128,2)</f>
        <v>0</v>
      </c>
      <c r="J128" s="187"/>
      <c r="K128" s="188">
        <f>ROUND(E128*J128,2)</f>
        <v>0</v>
      </c>
      <c r="L128" s="188">
        <v>21</v>
      </c>
      <c r="M128" s="188">
        <f>G128*(1+L128/100)</f>
        <v>0</v>
      </c>
      <c r="N128" s="188">
        <v>2.0000000000000002E-5</v>
      </c>
      <c r="O128" s="188">
        <f>ROUND(E128*N128,2)</f>
        <v>0</v>
      </c>
      <c r="P128" s="188">
        <v>0</v>
      </c>
      <c r="Q128" s="188">
        <f>ROUND(E128*P128,2)</f>
        <v>0</v>
      </c>
      <c r="R128" s="188" t="s">
        <v>213</v>
      </c>
      <c r="S128" s="188" t="s">
        <v>143</v>
      </c>
      <c r="T128" s="189" t="s">
        <v>143</v>
      </c>
      <c r="U128" s="160">
        <v>0.16</v>
      </c>
      <c r="V128" s="160">
        <f>ROUND(E128*U128,2)</f>
        <v>0.35</v>
      </c>
      <c r="W128" s="160"/>
      <c r="X128" s="160" t="s">
        <v>144</v>
      </c>
      <c r="Y128" s="151"/>
      <c r="Z128" s="151"/>
      <c r="AA128" s="151"/>
      <c r="AB128" s="151"/>
      <c r="AC128" s="151"/>
      <c r="AD128" s="151"/>
      <c r="AE128" s="151"/>
      <c r="AF128" s="151"/>
      <c r="AG128" s="151" t="s">
        <v>145</v>
      </c>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row>
    <row r="129" spans="1:60" outlineLevel="1">
      <c r="A129" s="183">
        <v>35</v>
      </c>
      <c r="B129" s="184" t="s">
        <v>423</v>
      </c>
      <c r="C129" s="196" t="s">
        <v>424</v>
      </c>
      <c r="D129" s="185" t="s">
        <v>141</v>
      </c>
      <c r="E129" s="186">
        <v>19.989999999999998</v>
      </c>
      <c r="F129" s="187"/>
      <c r="G129" s="188">
        <f>ROUND(E129*F129,2)</f>
        <v>0</v>
      </c>
      <c r="H129" s="187"/>
      <c r="I129" s="188">
        <f>ROUND(E129*H129,2)</f>
        <v>0</v>
      </c>
      <c r="J129" s="187"/>
      <c r="K129" s="188">
        <f>ROUND(E129*J129,2)</f>
        <v>0</v>
      </c>
      <c r="L129" s="188">
        <v>21</v>
      </c>
      <c r="M129" s="188">
        <f>G129*(1+L129/100)</f>
        <v>0</v>
      </c>
      <c r="N129" s="188">
        <v>0</v>
      </c>
      <c r="O129" s="188">
        <f>ROUND(E129*N129,2)</f>
        <v>0</v>
      </c>
      <c r="P129" s="188">
        <v>0</v>
      </c>
      <c r="Q129" s="188">
        <f>ROUND(E129*P129,2)</f>
        <v>0</v>
      </c>
      <c r="R129" s="188" t="s">
        <v>213</v>
      </c>
      <c r="S129" s="188" t="s">
        <v>143</v>
      </c>
      <c r="T129" s="189" t="s">
        <v>143</v>
      </c>
      <c r="U129" s="160">
        <v>0.08</v>
      </c>
      <c r="V129" s="160">
        <f>ROUND(E129*U129,2)</f>
        <v>1.6</v>
      </c>
      <c r="W129" s="160"/>
      <c r="X129" s="160" t="s">
        <v>144</v>
      </c>
      <c r="Y129" s="151"/>
      <c r="Z129" s="151"/>
      <c r="AA129" s="151"/>
      <c r="AB129" s="151"/>
      <c r="AC129" s="151"/>
      <c r="AD129" s="151"/>
      <c r="AE129" s="151"/>
      <c r="AF129" s="151"/>
      <c r="AG129" s="151" t="s">
        <v>145</v>
      </c>
      <c r="AH129" s="151"/>
      <c r="AI129" s="151"/>
      <c r="AJ129" s="151"/>
      <c r="AK129" s="151"/>
      <c r="AL129" s="151"/>
      <c r="AM129" s="151"/>
      <c r="AN129" s="151"/>
      <c r="AO129" s="151"/>
      <c r="AP129" s="151"/>
      <c r="AQ129" s="151"/>
      <c r="AR129" s="151"/>
      <c r="AS129" s="151"/>
      <c r="AT129" s="151"/>
      <c r="AU129" s="151"/>
      <c r="AV129" s="151"/>
      <c r="AW129" s="151"/>
      <c r="AX129" s="151"/>
      <c r="AY129" s="151"/>
      <c r="AZ129" s="151"/>
      <c r="BA129" s="151"/>
      <c r="BB129" s="151"/>
      <c r="BC129" s="151"/>
      <c r="BD129" s="151"/>
      <c r="BE129" s="151"/>
      <c r="BF129" s="151"/>
      <c r="BG129" s="151"/>
      <c r="BH129" s="151"/>
    </row>
    <row r="130" spans="1:60" outlineLevel="1">
      <c r="A130" s="175">
        <v>36</v>
      </c>
      <c r="B130" s="176" t="s">
        <v>425</v>
      </c>
      <c r="C130" s="192" t="s">
        <v>426</v>
      </c>
      <c r="D130" s="177" t="s">
        <v>181</v>
      </c>
      <c r="E130" s="178">
        <v>26.12</v>
      </c>
      <c r="F130" s="179"/>
      <c r="G130" s="180">
        <f>ROUND(E130*F130,2)</f>
        <v>0</v>
      </c>
      <c r="H130" s="179"/>
      <c r="I130" s="180">
        <f>ROUND(E130*H130,2)</f>
        <v>0</v>
      </c>
      <c r="J130" s="179"/>
      <c r="K130" s="180">
        <f>ROUND(E130*J130,2)</f>
        <v>0</v>
      </c>
      <c r="L130" s="180">
        <v>21</v>
      </c>
      <c r="M130" s="180">
        <f>G130*(1+L130/100)</f>
        <v>0</v>
      </c>
      <c r="N130" s="180">
        <v>0</v>
      </c>
      <c r="O130" s="180">
        <f>ROUND(E130*N130,2)</f>
        <v>0</v>
      </c>
      <c r="P130" s="180">
        <v>0</v>
      </c>
      <c r="Q130" s="180">
        <f>ROUND(E130*P130,2)</f>
        <v>0</v>
      </c>
      <c r="R130" s="180" t="s">
        <v>213</v>
      </c>
      <c r="S130" s="180" t="s">
        <v>143</v>
      </c>
      <c r="T130" s="181" t="s">
        <v>143</v>
      </c>
      <c r="U130" s="160">
        <v>0.05</v>
      </c>
      <c r="V130" s="160">
        <f>ROUND(E130*U130,2)</f>
        <v>1.31</v>
      </c>
      <c r="W130" s="160"/>
      <c r="X130" s="160" t="s">
        <v>144</v>
      </c>
      <c r="Y130" s="151"/>
      <c r="Z130" s="151"/>
      <c r="AA130" s="151"/>
      <c r="AB130" s="151"/>
      <c r="AC130" s="151"/>
      <c r="AD130" s="151"/>
      <c r="AE130" s="151"/>
      <c r="AF130" s="151"/>
      <c r="AG130" s="151" t="s">
        <v>145</v>
      </c>
      <c r="AH130" s="151"/>
      <c r="AI130" s="151"/>
      <c r="AJ130" s="151"/>
      <c r="AK130" s="151"/>
      <c r="AL130" s="151"/>
      <c r="AM130" s="151"/>
      <c r="AN130" s="151"/>
      <c r="AO130" s="151"/>
      <c r="AP130" s="151"/>
      <c r="AQ130" s="151"/>
      <c r="AR130" s="151"/>
      <c r="AS130" s="151"/>
      <c r="AT130" s="151"/>
      <c r="AU130" s="151"/>
      <c r="AV130" s="151"/>
      <c r="AW130" s="151"/>
      <c r="AX130" s="151"/>
      <c r="AY130" s="151"/>
      <c r="AZ130" s="151"/>
      <c r="BA130" s="151"/>
      <c r="BB130" s="151"/>
      <c r="BC130" s="151"/>
      <c r="BD130" s="151"/>
      <c r="BE130" s="151"/>
      <c r="BF130" s="151"/>
      <c r="BG130" s="151"/>
      <c r="BH130" s="151"/>
    </row>
    <row r="131" spans="1:60" outlineLevel="1">
      <c r="A131" s="158"/>
      <c r="B131" s="159"/>
      <c r="C131" s="193" t="s">
        <v>427</v>
      </c>
      <c r="D131" s="161"/>
      <c r="E131" s="162">
        <v>26.12</v>
      </c>
      <c r="F131" s="160"/>
      <c r="G131" s="160"/>
      <c r="H131" s="160"/>
      <c r="I131" s="160"/>
      <c r="J131" s="160"/>
      <c r="K131" s="160"/>
      <c r="L131" s="160"/>
      <c r="M131" s="160"/>
      <c r="N131" s="160"/>
      <c r="O131" s="160"/>
      <c r="P131" s="160"/>
      <c r="Q131" s="160"/>
      <c r="R131" s="160"/>
      <c r="S131" s="160"/>
      <c r="T131" s="160"/>
      <c r="U131" s="160"/>
      <c r="V131" s="160"/>
      <c r="W131" s="160"/>
      <c r="X131" s="160"/>
      <c r="Y131" s="151"/>
      <c r="Z131" s="151"/>
      <c r="AA131" s="151"/>
      <c r="AB131" s="151"/>
      <c r="AC131" s="151"/>
      <c r="AD131" s="151"/>
      <c r="AE131" s="151"/>
      <c r="AF131" s="151"/>
      <c r="AG131" s="151" t="s">
        <v>147</v>
      </c>
      <c r="AH131" s="151">
        <v>0</v>
      </c>
      <c r="AI131" s="151"/>
      <c r="AJ131" s="151"/>
      <c r="AK131" s="151"/>
      <c r="AL131" s="151"/>
      <c r="AM131" s="151"/>
      <c r="AN131" s="151"/>
      <c r="AO131" s="151"/>
      <c r="AP131" s="151"/>
      <c r="AQ131" s="151"/>
      <c r="AR131" s="151"/>
      <c r="AS131" s="151"/>
      <c r="AT131" s="151"/>
      <c r="AU131" s="151"/>
      <c r="AV131" s="151"/>
      <c r="AW131" s="151"/>
      <c r="AX131" s="151"/>
      <c r="AY131" s="151"/>
      <c r="AZ131" s="151"/>
      <c r="BA131" s="151"/>
      <c r="BB131" s="151"/>
      <c r="BC131" s="151"/>
      <c r="BD131" s="151"/>
      <c r="BE131" s="151"/>
      <c r="BF131" s="151"/>
      <c r="BG131" s="151"/>
      <c r="BH131" s="151"/>
    </row>
    <row r="132" spans="1:60" outlineLevel="1">
      <c r="A132" s="175">
        <v>37</v>
      </c>
      <c r="B132" s="176" t="s">
        <v>428</v>
      </c>
      <c r="C132" s="192" t="s">
        <v>429</v>
      </c>
      <c r="D132" s="177" t="s">
        <v>181</v>
      </c>
      <c r="E132" s="178">
        <v>27.425999999999998</v>
      </c>
      <c r="F132" s="179"/>
      <c r="G132" s="180">
        <f>ROUND(E132*F132,2)</f>
        <v>0</v>
      </c>
      <c r="H132" s="179"/>
      <c r="I132" s="180">
        <f>ROUND(E132*H132,2)</f>
        <v>0</v>
      </c>
      <c r="J132" s="179"/>
      <c r="K132" s="180">
        <f>ROUND(E132*J132,2)</f>
        <v>0</v>
      </c>
      <c r="L132" s="180">
        <v>21</v>
      </c>
      <c r="M132" s="180">
        <f>G132*(1+L132/100)</f>
        <v>0</v>
      </c>
      <c r="N132" s="180">
        <v>0</v>
      </c>
      <c r="O132" s="180">
        <f>ROUND(E132*N132,2)</f>
        <v>0</v>
      </c>
      <c r="P132" s="180">
        <v>0</v>
      </c>
      <c r="Q132" s="180">
        <f>ROUND(E132*P132,2)</f>
        <v>0</v>
      </c>
      <c r="R132" s="180"/>
      <c r="S132" s="180" t="s">
        <v>279</v>
      </c>
      <c r="T132" s="181" t="s">
        <v>272</v>
      </c>
      <c r="U132" s="160">
        <v>0</v>
      </c>
      <c r="V132" s="160">
        <f>ROUND(E132*U132,2)</f>
        <v>0</v>
      </c>
      <c r="W132" s="160"/>
      <c r="X132" s="160" t="s">
        <v>353</v>
      </c>
      <c r="Y132" s="151"/>
      <c r="Z132" s="151"/>
      <c r="AA132" s="151"/>
      <c r="AB132" s="151"/>
      <c r="AC132" s="151"/>
      <c r="AD132" s="151"/>
      <c r="AE132" s="151"/>
      <c r="AF132" s="151"/>
      <c r="AG132" s="151" t="s">
        <v>354</v>
      </c>
      <c r="AH132" s="151"/>
      <c r="AI132" s="151"/>
      <c r="AJ132" s="151"/>
      <c r="AK132" s="151"/>
      <c r="AL132" s="151"/>
      <c r="AM132" s="151"/>
      <c r="AN132" s="151"/>
      <c r="AO132" s="151"/>
      <c r="AP132" s="151"/>
      <c r="AQ132" s="151"/>
      <c r="AR132" s="151"/>
      <c r="AS132" s="151"/>
      <c r="AT132" s="151"/>
      <c r="AU132" s="151"/>
      <c r="AV132" s="151"/>
      <c r="AW132" s="151"/>
      <c r="AX132" s="151"/>
      <c r="AY132" s="151"/>
      <c r="AZ132" s="151"/>
      <c r="BA132" s="151"/>
      <c r="BB132" s="151"/>
      <c r="BC132" s="151"/>
      <c r="BD132" s="151"/>
      <c r="BE132" s="151"/>
      <c r="BF132" s="151"/>
      <c r="BG132" s="151"/>
      <c r="BH132" s="151"/>
    </row>
    <row r="133" spans="1:60" outlineLevel="1">
      <c r="A133" s="158"/>
      <c r="B133" s="159"/>
      <c r="C133" s="193" t="s">
        <v>430</v>
      </c>
      <c r="D133" s="161"/>
      <c r="E133" s="162">
        <v>27.425999999999998</v>
      </c>
      <c r="F133" s="160"/>
      <c r="G133" s="160"/>
      <c r="H133" s="160"/>
      <c r="I133" s="160"/>
      <c r="J133" s="160"/>
      <c r="K133" s="160"/>
      <c r="L133" s="160"/>
      <c r="M133" s="160"/>
      <c r="N133" s="160"/>
      <c r="O133" s="160"/>
      <c r="P133" s="160"/>
      <c r="Q133" s="160"/>
      <c r="R133" s="160"/>
      <c r="S133" s="160"/>
      <c r="T133" s="160"/>
      <c r="U133" s="160"/>
      <c r="V133" s="160"/>
      <c r="W133" s="160"/>
      <c r="X133" s="160"/>
      <c r="Y133" s="151"/>
      <c r="Z133" s="151"/>
      <c r="AA133" s="151"/>
      <c r="AB133" s="151"/>
      <c r="AC133" s="151"/>
      <c r="AD133" s="151"/>
      <c r="AE133" s="151"/>
      <c r="AF133" s="151"/>
      <c r="AG133" s="151" t="s">
        <v>147</v>
      </c>
      <c r="AH133" s="151">
        <v>0</v>
      </c>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row>
    <row r="134" spans="1:60" ht="22.5" outlineLevel="1">
      <c r="A134" s="175">
        <v>38</v>
      </c>
      <c r="B134" s="176" t="s">
        <v>431</v>
      </c>
      <c r="C134" s="192" t="s">
        <v>432</v>
      </c>
      <c r="D134" s="177" t="s">
        <v>141</v>
      </c>
      <c r="E134" s="178">
        <v>21.389299999999999</v>
      </c>
      <c r="F134" s="179"/>
      <c r="G134" s="180">
        <f>ROUND(E134*F134,2)</f>
        <v>0</v>
      </c>
      <c r="H134" s="179"/>
      <c r="I134" s="180">
        <f>ROUND(E134*H134,2)</f>
        <v>0</v>
      </c>
      <c r="J134" s="179"/>
      <c r="K134" s="180">
        <f>ROUND(E134*J134,2)</f>
        <v>0</v>
      </c>
      <c r="L134" s="180">
        <v>21</v>
      </c>
      <c r="M134" s="180">
        <f>G134*(1+L134/100)</f>
        <v>0</v>
      </c>
      <c r="N134" s="180">
        <v>1.1999999999999999E-3</v>
      </c>
      <c r="O134" s="180">
        <f>ROUND(E134*N134,2)</f>
        <v>0.03</v>
      </c>
      <c r="P134" s="180">
        <v>0</v>
      </c>
      <c r="Q134" s="180">
        <f>ROUND(E134*P134,2)</f>
        <v>0</v>
      </c>
      <c r="R134" s="180"/>
      <c r="S134" s="180" t="s">
        <v>279</v>
      </c>
      <c r="T134" s="181" t="s">
        <v>272</v>
      </c>
      <c r="U134" s="160">
        <v>0</v>
      </c>
      <c r="V134" s="160">
        <f>ROUND(E134*U134,2)</f>
        <v>0</v>
      </c>
      <c r="W134" s="160"/>
      <c r="X134" s="160" t="s">
        <v>353</v>
      </c>
      <c r="Y134" s="151"/>
      <c r="Z134" s="151"/>
      <c r="AA134" s="151"/>
      <c r="AB134" s="151"/>
      <c r="AC134" s="151"/>
      <c r="AD134" s="151"/>
      <c r="AE134" s="151"/>
      <c r="AF134" s="151"/>
      <c r="AG134" s="151" t="s">
        <v>354</v>
      </c>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row>
    <row r="135" spans="1:60" outlineLevel="1">
      <c r="A135" s="158"/>
      <c r="B135" s="159"/>
      <c r="C135" s="193" t="s">
        <v>433</v>
      </c>
      <c r="D135" s="161"/>
      <c r="E135" s="162">
        <v>21.389299999999999</v>
      </c>
      <c r="F135" s="160"/>
      <c r="G135" s="160"/>
      <c r="H135" s="160"/>
      <c r="I135" s="160"/>
      <c r="J135" s="160"/>
      <c r="K135" s="160"/>
      <c r="L135" s="160"/>
      <c r="M135" s="160"/>
      <c r="N135" s="160"/>
      <c r="O135" s="160"/>
      <c r="P135" s="160"/>
      <c r="Q135" s="160"/>
      <c r="R135" s="160"/>
      <c r="S135" s="160"/>
      <c r="T135" s="160"/>
      <c r="U135" s="160"/>
      <c r="V135" s="160"/>
      <c r="W135" s="160"/>
      <c r="X135" s="160"/>
      <c r="Y135" s="151"/>
      <c r="Z135" s="151"/>
      <c r="AA135" s="151"/>
      <c r="AB135" s="151"/>
      <c r="AC135" s="151"/>
      <c r="AD135" s="151"/>
      <c r="AE135" s="151"/>
      <c r="AF135" s="151"/>
      <c r="AG135" s="151" t="s">
        <v>147</v>
      </c>
      <c r="AH135" s="151">
        <v>0</v>
      </c>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row>
    <row r="136" spans="1:60" ht="22.5" outlineLevel="1">
      <c r="A136" s="175">
        <v>39</v>
      </c>
      <c r="B136" s="176" t="s">
        <v>434</v>
      </c>
      <c r="C136" s="192" t="s">
        <v>435</v>
      </c>
      <c r="D136" s="177" t="s">
        <v>141</v>
      </c>
      <c r="E136" s="178">
        <v>2.4144999999999999</v>
      </c>
      <c r="F136" s="179"/>
      <c r="G136" s="180">
        <f>ROUND(E136*F136,2)</f>
        <v>0</v>
      </c>
      <c r="H136" s="179"/>
      <c r="I136" s="180">
        <f>ROUND(E136*H136,2)</f>
        <v>0</v>
      </c>
      <c r="J136" s="179"/>
      <c r="K136" s="180">
        <f>ROUND(E136*J136,2)</f>
        <v>0</v>
      </c>
      <c r="L136" s="180">
        <v>21</v>
      </c>
      <c r="M136" s="180">
        <f>G136*(1+L136/100)</f>
        <v>0</v>
      </c>
      <c r="N136" s="180">
        <v>1.6800000000000001E-3</v>
      </c>
      <c r="O136" s="180">
        <f>ROUND(E136*N136,2)</f>
        <v>0</v>
      </c>
      <c r="P136" s="180">
        <v>0</v>
      </c>
      <c r="Q136" s="180">
        <f>ROUND(E136*P136,2)</f>
        <v>0</v>
      </c>
      <c r="R136" s="180" t="s">
        <v>352</v>
      </c>
      <c r="S136" s="180" t="s">
        <v>143</v>
      </c>
      <c r="T136" s="181" t="s">
        <v>143</v>
      </c>
      <c r="U136" s="160">
        <v>0</v>
      </c>
      <c r="V136" s="160">
        <f>ROUND(E136*U136,2)</f>
        <v>0</v>
      </c>
      <c r="W136" s="160"/>
      <c r="X136" s="160" t="s">
        <v>353</v>
      </c>
      <c r="Y136" s="151"/>
      <c r="Z136" s="151"/>
      <c r="AA136" s="151"/>
      <c r="AB136" s="151"/>
      <c r="AC136" s="151"/>
      <c r="AD136" s="151"/>
      <c r="AE136" s="151"/>
      <c r="AF136" s="151"/>
      <c r="AG136" s="151" t="s">
        <v>354</v>
      </c>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row>
    <row r="137" spans="1:60" outlineLevel="1">
      <c r="A137" s="158"/>
      <c r="B137" s="159"/>
      <c r="C137" s="193" t="s">
        <v>436</v>
      </c>
      <c r="D137" s="161"/>
      <c r="E137" s="162">
        <v>2.4144999999999999</v>
      </c>
      <c r="F137" s="160"/>
      <c r="G137" s="160"/>
      <c r="H137" s="160"/>
      <c r="I137" s="160"/>
      <c r="J137" s="160"/>
      <c r="K137" s="160"/>
      <c r="L137" s="160"/>
      <c r="M137" s="160"/>
      <c r="N137" s="160"/>
      <c r="O137" s="160"/>
      <c r="P137" s="160"/>
      <c r="Q137" s="160"/>
      <c r="R137" s="160"/>
      <c r="S137" s="160"/>
      <c r="T137" s="160"/>
      <c r="U137" s="160"/>
      <c r="V137" s="160"/>
      <c r="W137" s="160"/>
      <c r="X137" s="160"/>
      <c r="Y137" s="151"/>
      <c r="Z137" s="151"/>
      <c r="AA137" s="151"/>
      <c r="AB137" s="151"/>
      <c r="AC137" s="151"/>
      <c r="AD137" s="151"/>
      <c r="AE137" s="151"/>
      <c r="AF137" s="151"/>
      <c r="AG137" s="151" t="s">
        <v>147</v>
      </c>
      <c r="AH137" s="151">
        <v>0</v>
      </c>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row>
    <row r="138" spans="1:60" ht="22.5" outlineLevel="1">
      <c r="A138" s="183">
        <v>40</v>
      </c>
      <c r="B138" s="184" t="s">
        <v>437</v>
      </c>
      <c r="C138" s="196" t="s">
        <v>438</v>
      </c>
      <c r="D138" s="185" t="s">
        <v>141</v>
      </c>
      <c r="E138" s="186">
        <v>2.415</v>
      </c>
      <c r="F138" s="187"/>
      <c r="G138" s="188">
        <f>ROUND(E138*F138,2)</f>
        <v>0</v>
      </c>
      <c r="H138" s="187"/>
      <c r="I138" s="188">
        <f>ROUND(E138*H138,2)</f>
        <v>0</v>
      </c>
      <c r="J138" s="187"/>
      <c r="K138" s="188">
        <f>ROUND(E138*J138,2)</f>
        <v>0</v>
      </c>
      <c r="L138" s="188">
        <v>21</v>
      </c>
      <c r="M138" s="188">
        <f>G138*(1+L138/100)</f>
        <v>0</v>
      </c>
      <c r="N138" s="188">
        <v>1.92E-3</v>
      </c>
      <c r="O138" s="188">
        <f>ROUND(E138*N138,2)</f>
        <v>0</v>
      </c>
      <c r="P138" s="188">
        <v>0</v>
      </c>
      <c r="Q138" s="188">
        <f>ROUND(E138*P138,2)</f>
        <v>0</v>
      </c>
      <c r="R138" s="188" t="s">
        <v>352</v>
      </c>
      <c r="S138" s="188" t="s">
        <v>143</v>
      </c>
      <c r="T138" s="189" t="s">
        <v>143</v>
      </c>
      <c r="U138" s="160">
        <v>0</v>
      </c>
      <c r="V138" s="160">
        <f>ROUND(E138*U138,2)</f>
        <v>0</v>
      </c>
      <c r="W138" s="160"/>
      <c r="X138" s="160" t="s">
        <v>353</v>
      </c>
      <c r="Y138" s="151"/>
      <c r="Z138" s="151"/>
      <c r="AA138" s="151"/>
      <c r="AB138" s="151"/>
      <c r="AC138" s="151"/>
      <c r="AD138" s="151"/>
      <c r="AE138" s="151"/>
      <c r="AF138" s="151"/>
      <c r="AG138" s="151" t="s">
        <v>354</v>
      </c>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row>
    <row r="139" spans="1:60" ht="22.5" outlineLevel="1">
      <c r="A139" s="175">
        <v>41</v>
      </c>
      <c r="B139" s="176" t="s">
        <v>439</v>
      </c>
      <c r="C139" s="192" t="s">
        <v>440</v>
      </c>
      <c r="D139" s="177" t="s">
        <v>141</v>
      </c>
      <c r="E139" s="178">
        <v>2.7437499999999999</v>
      </c>
      <c r="F139" s="179"/>
      <c r="G139" s="180">
        <f>ROUND(E139*F139,2)</f>
        <v>0</v>
      </c>
      <c r="H139" s="179"/>
      <c r="I139" s="180">
        <f>ROUND(E139*H139,2)</f>
        <v>0</v>
      </c>
      <c r="J139" s="179"/>
      <c r="K139" s="180">
        <f>ROUND(E139*J139,2)</f>
        <v>0</v>
      </c>
      <c r="L139" s="180">
        <v>21</v>
      </c>
      <c r="M139" s="180">
        <f>G139*(1+L139/100)</f>
        <v>0</v>
      </c>
      <c r="N139" s="180">
        <v>1.7000000000000001E-4</v>
      </c>
      <c r="O139" s="180">
        <f>ROUND(E139*N139,2)</f>
        <v>0</v>
      </c>
      <c r="P139" s="180">
        <v>0</v>
      </c>
      <c r="Q139" s="180">
        <f>ROUND(E139*P139,2)</f>
        <v>0</v>
      </c>
      <c r="R139" s="180" t="s">
        <v>352</v>
      </c>
      <c r="S139" s="180" t="s">
        <v>143</v>
      </c>
      <c r="T139" s="181" t="s">
        <v>143</v>
      </c>
      <c r="U139" s="160">
        <v>0</v>
      </c>
      <c r="V139" s="160">
        <f>ROUND(E139*U139,2)</f>
        <v>0</v>
      </c>
      <c r="W139" s="160"/>
      <c r="X139" s="160" t="s">
        <v>353</v>
      </c>
      <c r="Y139" s="151"/>
      <c r="Z139" s="151"/>
      <c r="AA139" s="151"/>
      <c r="AB139" s="151"/>
      <c r="AC139" s="151"/>
      <c r="AD139" s="151"/>
      <c r="AE139" s="151"/>
      <c r="AF139" s="151"/>
      <c r="AG139" s="151" t="s">
        <v>354</v>
      </c>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row>
    <row r="140" spans="1:60" outlineLevel="1">
      <c r="A140" s="158"/>
      <c r="B140" s="159"/>
      <c r="C140" s="193" t="s">
        <v>441</v>
      </c>
      <c r="D140" s="161"/>
      <c r="E140" s="162">
        <v>2.7437499999999999</v>
      </c>
      <c r="F140" s="160"/>
      <c r="G140" s="160"/>
      <c r="H140" s="160"/>
      <c r="I140" s="160"/>
      <c r="J140" s="160"/>
      <c r="K140" s="160"/>
      <c r="L140" s="160"/>
      <c r="M140" s="160"/>
      <c r="N140" s="160"/>
      <c r="O140" s="160"/>
      <c r="P140" s="160"/>
      <c r="Q140" s="160"/>
      <c r="R140" s="160"/>
      <c r="S140" s="160"/>
      <c r="T140" s="160"/>
      <c r="U140" s="160"/>
      <c r="V140" s="160"/>
      <c r="W140" s="160"/>
      <c r="X140" s="160"/>
      <c r="Y140" s="151"/>
      <c r="Z140" s="151"/>
      <c r="AA140" s="151"/>
      <c r="AB140" s="151"/>
      <c r="AC140" s="151"/>
      <c r="AD140" s="151"/>
      <c r="AE140" s="151"/>
      <c r="AF140" s="151"/>
      <c r="AG140" s="151" t="s">
        <v>147</v>
      </c>
      <c r="AH140" s="151">
        <v>0</v>
      </c>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row>
    <row r="141" spans="1:60" outlineLevel="1">
      <c r="A141" s="183">
        <v>42</v>
      </c>
      <c r="B141" s="184" t="s">
        <v>442</v>
      </c>
      <c r="C141" s="196" t="s">
        <v>443</v>
      </c>
      <c r="D141" s="185" t="s">
        <v>240</v>
      </c>
      <c r="E141" s="186">
        <v>3.669E-2</v>
      </c>
      <c r="F141" s="187"/>
      <c r="G141" s="188">
        <f>ROUND(E141*F141,2)</f>
        <v>0</v>
      </c>
      <c r="H141" s="187"/>
      <c r="I141" s="188">
        <f>ROUND(E141*H141,2)</f>
        <v>0</v>
      </c>
      <c r="J141" s="187"/>
      <c r="K141" s="188">
        <f>ROUND(E141*J141,2)</f>
        <v>0</v>
      </c>
      <c r="L141" s="188">
        <v>21</v>
      </c>
      <c r="M141" s="188">
        <f>G141*(1+L141/100)</f>
        <v>0</v>
      </c>
      <c r="N141" s="188">
        <v>0</v>
      </c>
      <c r="O141" s="188">
        <f>ROUND(E141*N141,2)</f>
        <v>0</v>
      </c>
      <c r="P141" s="188">
        <v>0</v>
      </c>
      <c r="Q141" s="188">
        <f>ROUND(E141*P141,2)</f>
        <v>0</v>
      </c>
      <c r="R141" s="188"/>
      <c r="S141" s="188" t="s">
        <v>143</v>
      </c>
      <c r="T141" s="189" t="s">
        <v>143</v>
      </c>
      <c r="U141" s="160">
        <v>1.74</v>
      </c>
      <c r="V141" s="160">
        <f>ROUND(E141*U141,2)</f>
        <v>0.06</v>
      </c>
      <c r="W141" s="160"/>
      <c r="X141" s="160" t="s">
        <v>388</v>
      </c>
      <c r="Y141" s="151"/>
      <c r="Z141" s="151"/>
      <c r="AA141" s="151"/>
      <c r="AB141" s="151"/>
      <c r="AC141" s="151"/>
      <c r="AD141" s="151"/>
      <c r="AE141" s="151"/>
      <c r="AF141" s="151"/>
      <c r="AG141" s="151" t="s">
        <v>418</v>
      </c>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row>
    <row r="142" spans="1:60">
      <c r="A142" s="169" t="s">
        <v>137</v>
      </c>
      <c r="B142" s="170" t="s">
        <v>82</v>
      </c>
      <c r="C142" s="191" t="s">
        <v>83</v>
      </c>
      <c r="D142" s="171"/>
      <c r="E142" s="172"/>
      <c r="F142" s="173"/>
      <c r="G142" s="173">
        <f>SUMIF(AG143:AG144,"&lt;&gt;NOR",G143:G144)</f>
        <v>0</v>
      </c>
      <c r="H142" s="173"/>
      <c r="I142" s="173">
        <f>SUM(I143:I144)</f>
        <v>0</v>
      </c>
      <c r="J142" s="173"/>
      <c r="K142" s="173">
        <f>SUM(K143:K144)</f>
        <v>0</v>
      </c>
      <c r="L142" s="173"/>
      <c r="M142" s="173">
        <f>SUM(M143:M144)</f>
        <v>0</v>
      </c>
      <c r="N142" s="173"/>
      <c r="O142" s="173">
        <f>SUM(O143:O144)</f>
        <v>0.02</v>
      </c>
      <c r="P142" s="173"/>
      <c r="Q142" s="173">
        <f>SUM(Q143:Q144)</f>
        <v>0</v>
      </c>
      <c r="R142" s="173"/>
      <c r="S142" s="173"/>
      <c r="T142" s="174"/>
      <c r="U142" s="168"/>
      <c r="V142" s="168">
        <f>SUM(V143:V144)</f>
        <v>0.84</v>
      </c>
      <c r="W142" s="168"/>
      <c r="X142" s="168"/>
      <c r="AG142" t="s">
        <v>138</v>
      </c>
    </row>
    <row r="143" spans="1:60" ht="22.5" outlineLevel="1">
      <c r="A143" s="175">
        <v>43</v>
      </c>
      <c r="B143" s="176" t="s">
        <v>444</v>
      </c>
      <c r="C143" s="192" t="s">
        <v>445</v>
      </c>
      <c r="D143" s="177" t="s">
        <v>174</v>
      </c>
      <c r="E143" s="178">
        <v>2</v>
      </c>
      <c r="F143" s="179"/>
      <c r="G143" s="180">
        <f>ROUND(E143*F143,2)</f>
        <v>0</v>
      </c>
      <c r="H143" s="179"/>
      <c r="I143" s="180">
        <f>ROUND(E143*H143,2)</f>
        <v>0</v>
      </c>
      <c r="J143" s="179"/>
      <c r="K143" s="180">
        <f>ROUND(E143*J143,2)</f>
        <v>0</v>
      </c>
      <c r="L143" s="180">
        <v>21</v>
      </c>
      <c r="M143" s="180">
        <f>G143*(1+L143/100)</f>
        <v>0</v>
      </c>
      <c r="N143" s="180">
        <v>7.6099999999999996E-3</v>
      </c>
      <c r="O143" s="180">
        <f>ROUND(E143*N143,2)</f>
        <v>0.02</v>
      </c>
      <c r="P143" s="180">
        <v>0</v>
      </c>
      <c r="Q143" s="180">
        <f>ROUND(E143*P143,2)</f>
        <v>0</v>
      </c>
      <c r="R143" s="180" t="s">
        <v>218</v>
      </c>
      <c r="S143" s="180" t="s">
        <v>143</v>
      </c>
      <c r="T143" s="181" t="s">
        <v>143</v>
      </c>
      <c r="U143" s="160">
        <v>0.42</v>
      </c>
      <c r="V143" s="160">
        <f>ROUND(E143*U143,2)</f>
        <v>0.84</v>
      </c>
      <c r="W143" s="160"/>
      <c r="X143" s="160" t="s">
        <v>144</v>
      </c>
      <c r="Y143" s="151"/>
      <c r="Z143" s="151"/>
      <c r="AA143" s="151"/>
      <c r="AB143" s="151"/>
      <c r="AC143" s="151"/>
      <c r="AD143" s="151"/>
      <c r="AE143" s="151"/>
      <c r="AF143" s="151"/>
      <c r="AG143" s="151" t="s">
        <v>145</v>
      </c>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1"/>
      <c r="BE143" s="151"/>
      <c r="BF143" s="151"/>
      <c r="BG143" s="151"/>
      <c r="BH143" s="151"/>
    </row>
    <row r="144" spans="1:60" outlineLevel="1">
      <c r="A144" s="158"/>
      <c r="B144" s="159"/>
      <c r="C144" s="263" t="s">
        <v>446</v>
      </c>
      <c r="D144" s="264"/>
      <c r="E144" s="264"/>
      <c r="F144" s="264"/>
      <c r="G144" s="264"/>
      <c r="H144" s="160"/>
      <c r="I144" s="160"/>
      <c r="J144" s="160"/>
      <c r="K144" s="160"/>
      <c r="L144" s="160"/>
      <c r="M144" s="160"/>
      <c r="N144" s="160"/>
      <c r="O144" s="160"/>
      <c r="P144" s="160"/>
      <c r="Q144" s="160"/>
      <c r="R144" s="160"/>
      <c r="S144" s="160"/>
      <c r="T144" s="160"/>
      <c r="U144" s="160"/>
      <c r="V144" s="160"/>
      <c r="W144" s="160"/>
      <c r="X144" s="160"/>
      <c r="Y144" s="151"/>
      <c r="Z144" s="151"/>
      <c r="AA144" s="151"/>
      <c r="AB144" s="151"/>
      <c r="AC144" s="151"/>
      <c r="AD144" s="151"/>
      <c r="AE144" s="151"/>
      <c r="AF144" s="151"/>
      <c r="AG144" s="151" t="s">
        <v>153</v>
      </c>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c r="BG144" s="151"/>
      <c r="BH144" s="151"/>
    </row>
    <row r="145" spans="1:60">
      <c r="A145" s="169" t="s">
        <v>137</v>
      </c>
      <c r="B145" s="170" t="s">
        <v>88</v>
      </c>
      <c r="C145" s="191" t="s">
        <v>89</v>
      </c>
      <c r="D145" s="171"/>
      <c r="E145" s="172"/>
      <c r="F145" s="173"/>
      <c r="G145" s="173">
        <f>SUMIF(AG146:AG149,"&lt;&gt;NOR",G146:G149)</f>
        <v>0</v>
      </c>
      <c r="H145" s="173"/>
      <c r="I145" s="173">
        <f>SUM(I146:I149)</f>
        <v>0</v>
      </c>
      <c r="J145" s="173"/>
      <c r="K145" s="173">
        <f>SUM(K146:K149)</f>
        <v>0</v>
      </c>
      <c r="L145" s="173"/>
      <c r="M145" s="173">
        <f>SUM(M146:M149)</f>
        <v>0</v>
      </c>
      <c r="N145" s="173"/>
      <c r="O145" s="173">
        <f>SUM(O146:O149)</f>
        <v>0.05</v>
      </c>
      <c r="P145" s="173"/>
      <c r="Q145" s="173">
        <f>SUM(Q146:Q149)</f>
        <v>0</v>
      </c>
      <c r="R145" s="173"/>
      <c r="S145" s="173"/>
      <c r="T145" s="174"/>
      <c r="U145" s="168"/>
      <c r="V145" s="168">
        <f>SUM(V146:V149)</f>
        <v>0.4</v>
      </c>
      <c r="W145" s="168"/>
      <c r="X145" s="168"/>
      <c r="AG145" t="s">
        <v>138</v>
      </c>
    </row>
    <row r="146" spans="1:60" ht="22.5" outlineLevel="1">
      <c r="A146" s="175">
        <v>44</v>
      </c>
      <c r="B146" s="176" t="s">
        <v>447</v>
      </c>
      <c r="C146" s="192" t="s">
        <v>448</v>
      </c>
      <c r="D146" s="177" t="s">
        <v>141</v>
      </c>
      <c r="E146" s="178">
        <v>1.1000000000000001</v>
      </c>
      <c r="F146" s="179"/>
      <c r="G146" s="180">
        <f>ROUND(E146*F146,2)</f>
        <v>0</v>
      </c>
      <c r="H146" s="179"/>
      <c r="I146" s="180">
        <f>ROUND(E146*H146,2)</f>
        <v>0</v>
      </c>
      <c r="J146" s="179"/>
      <c r="K146" s="180">
        <f>ROUND(E146*J146,2)</f>
        <v>0</v>
      </c>
      <c r="L146" s="180">
        <v>21</v>
      </c>
      <c r="M146" s="180">
        <f>G146*(1+L146/100)</f>
        <v>0</v>
      </c>
      <c r="N146" s="180">
        <v>1.6320000000000001E-2</v>
      </c>
      <c r="O146" s="180">
        <f>ROUND(E146*N146,2)</f>
        <v>0.02</v>
      </c>
      <c r="P146" s="180">
        <v>0</v>
      </c>
      <c r="Q146" s="180">
        <f>ROUND(E146*P146,2)</f>
        <v>0</v>
      </c>
      <c r="R146" s="180" t="s">
        <v>449</v>
      </c>
      <c r="S146" s="180" t="s">
        <v>143</v>
      </c>
      <c r="T146" s="181" t="s">
        <v>143</v>
      </c>
      <c r="U146" s="160">
        <v>0.36199999999999999</v>
      </c>
      <c r="V146" s="160">
        <f>ROUND(E146*U146,2)</f>
        <v>0.4</v>
      </c>
      <c r="W146" s="160"/>
      <c r="X146" s="160" t="s">
        <v>144</v>
      </c>
      <c r="Y146" s="151"/>
      <c r="Z146" s="151"/>
      <c r="AA146" s="151"/>
      <c r="AB146" s="151"/>
      <c r="AC146" s="151"/>
      <c r="AD146" s="151"/>
      <c r="AE146" s="151"/>
      <c r="AF146" s="151"/>
      <c r="AG146" s="151" t="s">
        <v>145</v>
      </c>
      <c r="AH146" s="151"/>
      <c r="AI146" s="151"/>
      <c r="AJ146" s="151"/>
      <c r="AK146" s="151"/>
      <c r="AL146" s="151"/>
      <c r="AM146" s="151"/>
      <c r="AN146" s="151"/>
      <c r="AO146" s="151"/>
      <c r="AP146" s="151"/>
      <c r="AQ146" s="151"/>
      <c r="AR146" s="151"/>
      <c r="AS146" s="151"/>
      <c r="AT146" s="151"/>
      <c r="AU146" s="151"/>
      <c r="AV146" s="151"/>
      <c r="AW146" s="151"/>
      <c r="AX146" s="151"/>
      <c r="AY146" s="151"/>
      <c r="AZ146" s="151"/>
      <c r="BA146" s="151"/>
      <c r="BB146" s="151"/>
      <c r="BC146" s="151"/>
      <c r="BD146" s="151"/>
      <c r="BE146" s="151"/>
      <c r="BF146" s="151"/>
      <c r="BG146" s="151"/>
      <c r="BH146" s="151"/>
    </row>
    <row r="147" spans="1:60" outlineLevel="1">
      <c r="A147" s="158"/>
      <c r="B147" s="159"/>
      <c r="C147" s="193" t="s">
        <v>450</v>
      </c>
      <c r="D147" s="161"/>
      <c r="E147" s="162">
        <v>1.1000000000000001</v>
      </c>
      <c r="F147" s="160"/>
      <c r="G147" s="160"/>
      <c r="H147" s="160"/>
      <c r="I147" s="160"/>
      <c r="J147" s="160"/>
      <c r="K147" s="160"/>
      <c r="L147" s="160"/>
      <c r="M147" s="160"/>
      <c r="N147" s="160"/>
      <c r="O147" s="160"/>
      <c r="P147" s="160"/>
      <c r="Q147" s="160"/>
      <c r="R147" s="160"/>
      <c r="S147" s="160"/>
      <c r="T147" s="160"/>
      <c r="U147" s="160"/>
      <c r="V147" s="160"/>
      <c r="W147" s="160"/>
      <c r="X147" s="160"/>
      <c r="Y147" s="151"/>
      <c r="Z147" s="151"/>
      <c r="AA147" s="151"/>
      <c r="AB147" s="151"/>
      <c r="AC147" s="151"/>
      <c r="AD147" s="151"/>
      <c r="AE147" s="151"/>
      <c r="AF147" s="151"/>
      <c r="AG147" s="151" t="s">
        <v>147</v>
      </c>
      <c r="AH147" s="151">
        <v>0</v>
      </c>
      <c r="AI147" s="151"/>
      <c r="AJ147" s="151"/>
      <c r="AK147" s="151"/>
      <c r="AL147" s="151"/>
      <c r="AM147" s="151"/>
      <c r="AN147" s="151"/>
      <c r="AO147" s="151"/>
      <c r="AP147" s="151"/>
      <c r="AQ147" s="151"/>
      <c r="AR147" s="151"/>
      <c r="AS147" s="151"/>
      <c r="AT147" s="151"/>
      <c r="AU147" s="151"/>
      <c r="AV147" s="151"/>
      <c r="AW147" s="151"/>
      <c r="AX147" s="151"/>
      <c r="AY147" s="151"/>
      <c r="AZ147" s="151"/>
      <c r="BA147" s="151"/>
      <c r="BB147" s="151"/>
      <c r="BC147" s="151"/>
      <c r="BD147" s="151"/>
      <c r="BE147" s="151"/>
      <c r="BF147" s="151"/>
      <c r="BG147" s="151"/>
      <c r="BH147" s="151"/>
    </row>
    <row r="148" spans="1:60" outlineLevel="1">
      <c r="A148" s="175">
        <v>45</v>
      </c>
      <c r="B148" s="176" t="s">
        <v>451</v>
      </c>
      <c r="C148" s="192" t="s">
        <v>452</v>
      </c>
      <c r="D148" s="177" t="s">
        <v>174</v>
      </c>
      <c r="E148" s="178">
        <v>2</v>
      </c>
      <c r="F148" s="179"/>
      <c r="G148" s="180">
        <f>ROUND(E148*F148,2)</f>
        <v>0</v>
      </c>
      <c r="H148" s="179"/>
      <c r="I148" s="180">
        <f>ROUND(E148*H148,2)</f>
        <v>0</v>
      </c>
      <c r="J148" s="179"/>
      <c r="K148" s="180">
        <f>ROUND(E148*J148,2)</f>
        <v>0</v>
      </c>
      <c r="L148" s="180">
        <v>21</v>
      </c>
      <c r="M148" s="180">
        <f>G148*(1+L148/100)</f>
        <v>0</v>
      </c>
      <c r="N148" s="180">
        <v>1.502E-2</v>
      </c>
      <c r="O148" s="180">
        <f>ROUND(E148*N148,2)</f>
        <v>0.03</v>
      </c>
      <c r="P148" s="180">
        <v>0</v>
      </c>
      <c r="Q148" s="180">
        <f>ROUND(E148*P148,2)</f>
        <v>0</v>
      </c>
      <c r="R148" s="180"/>
      <c r="S148" s="180" t="s">
        <v>279</v>
      </c>
      <c r="T148" s="181" t="s">
        <v>272</v>
      </c>
      <c r="U148" s="160">
        <v>0</v>
      </c>
      <c r="V148" s="160">
        <f>ROUND(E148*U148,2)</f>
        <v>0</v>
      </c>
      <c r="W148" s="160"/>
      <c r="X148" s="160" t="s">
        <v>353</v>
      </c>
      <c r="Y148" s="151"/>
      <c r="Z148" s="151"/>
      <c r="AA148" s="151"/>
      <c r="AB148" s="151"/>
      <c r="AC148" s="151"/>
      <c r="AD148" s="151"/>
      <c r="AE148" s="151"/>
      <c r="AF148" s="151"/>
      <c r="AG148" s="151" t="s">
        <v>354</v>
      </c>
      <c r="AH148" s="151"/>
      <c r="AI148" s="151"/>
      <c r="AJ148" s="151"/>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row>
    <row r="149" spans="1:60" outlineLevel="1">
      <c r="A149" s="158"/>
      <c r="B149" s="159"/>
      <c r="C149" s="259" t="s">
        <v>453</v>
      </c>
      <c r="D149" s="260"/>
      <c r="E149" s="260"/>
      <c r="F149" s="260"/>
      <c r="G149" s="260"/>
      <c r="H149" s="160"/>
      <c r="I149" s="160"/>
      <c r="J149" s="160"/>
      <c r="K149" s="160"/>
      <c r="L149" s="160"/>
      <c r="M149" s="160"/>
      <c r="N149" s="160"/>
      <c r="O149" s="160"/>
      <c r="P149" s="160"/>
      <c r="Q149" s="160"/>
      <c r="R149" s="160"/>
      <c r="S149" s="160"/>
      <c r="T149" s="160"/>
      <c r="U149" s="160"/>
      <c r="V149" s="160"/>
      <c r="W149" s="160"/>
      <c r="X149" s="160"/>
      <c r="Y149" s="151"/>
      <c r="Z149" s="151"/>
      <c r="AA149" s="151"/>
      <c r="AB149" s="151"/>
      <c r="AC149" s="151"/>
      <c r="AD149" s="151"/>
      <c r="AE149" s="151"/>
      <c r="AF149" s="151"/>
      <c r="AG149" s="151" t="s">
        <v>186</v>
      </c>
      <c r="AH149" s="151"/>
      <c r="AI149" s="151"/>
      <c r="AJ149" s="151"/>
      <c r="AK149" s="151"/>
      <c r="AL149" s="151"/>
      <c r="AM149" s="151"/>
      <c r="AN149" s="151"/>
      <c r="AO149" s="151"/>
      <c r="AP149" s="151"/>
      <c r="AQ149" s="151"/>
      <c r="AR149" s="151"/>
      <c r="AS149" s="151"/>
      <c r="AT149" s="151"/>
      <c r="AU149" s="151"/>
      <c r="AV149" s="151"/>
      <c r="AW149" s="151"/>
      <c r="AX149" s="151"/>
      <c r="AY149" s="151"/>
      <c r="AZ149" s="151"/>
      <c r="BA149" s="182" t="str">
        <f>C149</f>
        <v>Radiátor pro renovace – výměna za staré litinové. Boční připojení se stejnou připojovací roztečí jako u litinových radiátorů.</v>
      </c>
      <c r="BB149" s="151"/>
      <c r="BC149" s="151"/>
      <c r="BD149" s="151"/>
      <c r="BE149" s="151"/>
      <c r="BF149" s="151"/>
      <c r="BG149" s="151"/>
      <c r="BH149" s="151"/>
    </row>
    <row r="150" spans="1:60">
      <c r="A150" s="169" t="s">
        <v>137</v>
      </c>
      <c r="B150" s="170" t="s">
        <v>92</v>
      </c>
      <c r="C150" s="191" t="s">
        <v>93</v>
      </c>
      <c r="D150" s="171"/>
      <c r="E150" s="172"/>
      <c r="F150" s="173"/>
      <c r="G150" s="173">
        <f>SUMIF(AG151:AG159,"&lt;&gt;NOR",G151:G159)</f>
        <v>0</v>
      </c>
      <c r="H150" s="173"/>
      <c r="I150" s="173">
        <f>SUM(I151:I159)</f>
        <v>0</v>
      </c>
      <c r="J150" s="173"/>
      <c r="K150" s="173">
        <f>SUM(K151:K159)</f>
        <v>0</v>
      </c>
      <c r="L150" s="173"/>
      <c r="M150" s="173">
        <f>SUM(M151:M159)</f>
        <v>0</v>
      </c>
      <c r="N150" s="173"/>
      <c r="O150" s="173">
        <f>SUM(O151:O159)</f>
        <v>0.24000000000000002</v>
      </c>
      <c r="P150" s="173"/>
      <c r="Q150" s="173">
        <f>SUM(Q151:Q159)</f>
        <v>0</v>
      </c>
      <c r="R150" s="173"/>
      <c r="S150" s="173"/>
      <c r="T150" s="174"/>
      <c r="U150" s="168"/>
      <c r="V150" s="168">
        <f>SUM(V151:V159)</f>
        <v>12.799999999999999</v>
      </c>
      <c r="W150" s="168"/>
      <c r="X150" s="168"/>
      <c r="AG150" t="s">
        <v>138</v>
      </c>
    </row>
    <row r="151" spans="1:60" ht="22.5" outlineLevel="1">
      <c r="A151" s="183">
        <v>46</v>
      </c>
      <c r="B151" s="184" t="s">
        <v>454</v>
      </c>
      <c r="C151" s="196" t="s">
        <v>455</v>
      </c>
      <c r="D151" s="185" t="s">
        <v>174</v>
      </c>
      <c r="E151" s="186">
        <v>3</v>
      </c>
      <c r="F151" s="187"/>
      <c r="G151" s="188">
        <f t="shared" ref="G151:G158" si="0">ROUND(E151*F151,2)</f>
        <v>0</v>
      </c>
      <c r="H151" s="187"/>
      <c r="I151" s="188">
        <f t="shared" ref="I151:I158" si="1">ROUND(E151*H151,2)</f>
        <v>0</v>
      </c>
      <c r="J151" s="187"/>
      <c r="K151" s="188">
        <f t="shared" ref="K151:K158" si="2">ROUND(E151*J151,2)</f>
        <v>0</v>
      </c>
      <c r="L151" s="188">
        <v>21</v>
      </c>
      <c r="M151" s="188">
        <f t="shared" ref="M151:M158" si="3">G151*(1+L151/100)</f>
        <v>0</v>
      </c>
      <c r="N151" s="188">
        <v>0</v>
      </c>
      <c r="O151" s="188">
        <f t="shared" ref="O151:O158" si="4">ROUND(E151*N151,2)</f>
        <v>0</v>
      </c>
      <c r="P151" s="188">
        <v>0</v>
      </c>
      <c r="Q151" s="188">
        <f t="shared" ref="Q151:Q158" si="5">ROUND(E151*P151,2)</f>
        <v>0</v>
      </c>
      <c r="R151" s="188" t="s">
        <v>233</v>
      </c>
      <c r="S151" s="188" t="s">
        <v>143</v>
      </c>
      <c r="T151" s="189" t="s">
        <v>143</v>
      </c>
      <c r="U151" s="160">
        <v>1.45</v>
      </c>
      <c r="V151" s="160">
        <f t="shared" ref="V151:V158" si="6">ROUND(E151*U151,2)</f>
        <v>4.3499999999999996</v>
      </c>
      <c r="W151" s="160"/>
      <c r="X151" s="160" t="s">
        <v>144</v>
      </c>
      <c r="Y151" s="151"/>
      <c r="Z151" s="151"/>
      <c r="AA151" s="151"/>
      <c r="AB151" s="151"/>
      <c r="AC151" s="151"/>
      <c r="AD151" s="151"/>
      <c r="AE151" s="151"/>
      <c r="AF151" s="151"/>
      <c r="AG151" s="151" t="s">
        <v>145</v>
      </c>
      <c r="AH151" s="151"/>
      <c r="AI151" s="151"/>
      <c r="AJ151" s="151"/>
      <c r="AK151" s="151"/>
      <c r="AL151" s="151"/>
      <c r="AM151" s="151"/>
      <c r="AN151" s="151"/>
      <c r="AO151" s="151"/>
      <c r="AP151" s="151"/>
      <c r="AQ151" s="151"/>
      <c r="AR151" s="151"/>
      <c r="AS151" s="151"/>
      <c r="AT151" s="151"/>
      <c r="AU151" s="151"/>
      <c r="AV151" s="151"/>
      <c r="AW151" s="151"/>
      <c r="AX151" s="151"/>
      <c r="AY151" s="151"/>
      <c r="AZ151" s="151"/>
      <c r="BA151" s="151"/>
      <c r="BB151" s="151"/>
      <c r="BC151" s="151"/>
      <c r="BD151" s="151"/>
      <c r="BE151" s="151"/>
      <c r="BF151" s="151"/>
      <c r="BG151" s="151"/>
      <c r="BH151" s="151"/>
    </row>
    <row r="152" spans="1:60" outlineLevel="1">
      <c r="A152" s="183">
        <v>47</v>
      </c>
      <c r="B152" s="184" t="s">
        <v>456</v>
      </c>
      <c r="C152" s="196" t="s">
        <v>457</v>
      </c>
      <c r="D152" s="185" t="s">
        <v>174</v>
      </c>
      <c r="E152" s="186">
        <v>3</v>
      </c>
      <c r="F152" s="187"/>
      <c r="G152" s="188">
        <f t="shared" si="0"/>
        <v>0</v>
      </c>
      <c r="H152" s="187"/>
      <c r="I152" s="188">
        <f t="shared" si="1"/>
        <v>0</v>
      </c>
      <c r="J152" s="187"/>
      <c r="K152" s="188">
        <f t="shared" si="2"/>
        <v>0</v>
      </c>
      <c r="L152" s="188">
        <v>21</v>
      </c>
      <c r="M152" s="188">
        <f t="shared" si="3"/>
        <v>0</v>
      </c>
      <c r="N152" s="188">
        <v>0</v>
      </c>
      <c r="O152" s="188">
        <f t="shared" si="4"/>
        <v>0</v>
      </c>
      <c r="P152" s="188">
        <v>0</v>
      </c>
      <c r="Q152" s="188">
        <f t="shared" si="5"/>
        <v>0</v>
      </c>
      <c r="R152" s="188" t="s">
        <v>233</v>
      </c>
      <c r="S152" s="188" t="s">
        <v>143</v>
      </c>
      <c r="T152" s="189" t="s">
        <v>143</v>
      </c>
      <c r="U152" s="160">
        <v>0.78</v>
      </c>
      <c r="V152" s="160">
        <f t="shared" si="6"/>
        <v>2.34</v>
      </c>
      <c r="W152" s="160"/>
      <c r="X152" s="160" t="s">
        <v>144</v>
      </c>
      <c r="Y152" s="151"/>
      <c r="Z152" s="151"/>
      <c r="AA152" s="151"/>
      <c r="AB152" s="151"/>
      <c r="AC152" s="151"/>
      <c r="AD152" s="151"/>
      <c r="AE152" s="151"/>
      <c r="AF152" s="151"/>
      <c r="AG152" s="151" t="s">
        <v>145</v>
      </c>
      <c r="AH152" s="151"/>
      <c r="AI152" s="151"/>
      <c r="AJ152" s="151"/>
      <c r="AK152" s="151"/>
      <c r="AL152" s="151"/>
      <c r="AM152" s="151"/>
      <c r="AN152" s="151"/>
      <c r="AO152" s="151"/>
      <c r="AP152" s="151"/>
      <c r="AQ152" s="151"/>
      <c r="AR152" s="151"/>
      <c r="AS152" s="151"/>
      <c r="AT152" s="151"/>
      <c r="AU152" s="151"/>
      <c r="AV152" s="151"/>
      <c r="AW152" s="151"/>
      <c r="AX152" s="151"/>
      <c r="AY152" s="151"/>
      <c r="AZ152" s="151"/>
      <c r="BA152" s="151"/>
      <c r="BB152" s="151"/>
      <c r="BC152" s="151"/>
      <c r="BD152" s="151"/>
      <c r="BE152" s="151"/>
      <c r="BF152" s="151"/>
      <c r="BG152" s="151"/>
      <c r="BH152" s="151"/>
    </row>
    <row r="153" spans="1:60" outlineLevel="1">
      <c r="A153" s="183">
        <v>48</v>
      </c>
      <c r="B153" s="184" t="s">
        <v>458</v>
      </c>
      <c r="C153" s="196" t="s">
        <v>459</v>
      </c>
      <c r="D153" s="185" t="s">
        <v>174</v>
      </c>
      <c r="E153" s="186">
        <v>3</v>
      </c>
      <c r="F153" s="187"/>
      <c r="G153" s="188">
        <f t="shared" si="0"/>
        <v>0</v>
      </c>
      <c r="H153" s="187"/>
      <c r="I153" s="188">
        <f t="shared" si="1"/>
        <v>0</v>
      </c>
      <c r="J153" s="187"/>
      <c r="K153" s="188">
        <f t="shared" si="2"/>
        <v>0</v>
      </c>
      <c r="L153" s="188">
        <v>21</v>
      </c>
      <c r="M153" s="188">
        <f t="shared" si="3"/>
        <v>0</v>
      </c>
      <c r="N153" s="188">
        <v>4.4999999999999999E-4</v>
      </c>
      <c r="O153" s="188">
        <f t="shared" si="4"/>
        <v>0</v>
      </c>
      <c r="P153" s="188">
        <v>0</v>
      </c>
      <c r="Q153" s="188">
        <f t="shared" si="5"/>
        <v>0</v>
      </c>
      <c r="R153" s="188"/>
      <c r="S153" s="188" t="s">
        <v>279</v>
      </c>
      <c r="T153" s="189" t="s">
        <v>272</v>
      </c>
      <c r="U153" s="160">
        <v>0</v>
      </c>
      <c r="V153" s="160">
        <f t="shared" si="6"/>
        <v>0</v>
      </c>
      <c r="W153" s="160"/>
      <c r="X153" s="160" t="s">
        <v>144</v>
      </c>
      <c r="Y153" s="151"/>
      <c r="Z153" s="151"/>
      <c r="AA153" s="151"/>
      <c r="AB153" s="151"/>
      <c r="AC153" s="151"/>
      <c r="AD153" s="151"/>
      <c r="AE153" s="151"/>
      <c r="AF153" s="151"/>
      <c r="AG153" s="151" t="s">
        <v>145</v>
      </c>
      <c r="AH153" s="151"/>
      <c r="AI153" s="151"/>
      <c r="AJ153" s="151"/>
      <c r="AK153" s="151"/>
      <c r="AL153" s="151"/>
      <c r="AM153" s="151"/>
      <c r="AN153" s="151"/>
      <c r="AO153" s="151"/>
      <c r="AP153" s="151"/>
      <c r="AQ153" s="151"/>
      <c r="AR153" s="151"/>
      <c r="AS153" s="151"/>
      <c r="AT153" s="151"/>
      <c r="AU153" s="151"/>
      <c r="AV153" s="151"/>
      <c r="AW153" s="151"/>
      <c r="AX153" s="151"/>
      <c r="AY153" s="151"/>
      <c r="AZ153" s="151"/>
      <c r="BA153" s="151"/>
      <c r="BB153" s="151"/>
      <c r="BC153" s="151"/>
      <c r="BD153" s="151"/>
      <c r="BE153" s="151"/>
      <c r="BF153" s="151"/>
      <c r="BG153" s="151"/>
      <c r="BH153" s="151"/>
    </row>
    <row r="154" spans="1:60" ht="22.5" outlineLevel="1">
      <c r="A154" s="183">
        <v>49</v>
      </c>
      <c r="B154" s="184" t="s">
        <v>460</v>
      </c>
      <c r="C154" s="196" t="s">
        <v>461</v>
      </c>
      <c r="D154" s="185" t="s">
        <v>174</v>
      </c>
      <c r="E154" s="186">
        <v>3</v>
      </c>
      <c r="F154" s="187"/>
      <c r="G154" s="188">
        <f t="shared" si="0"/>
        <v>0</v>
      </c>
      <c r="H154" s="187"/>
      <c r="I154" s="188">
        <f t="shared" si="1"/>
        <v>0</v>
      </c>
      <c r="J154" s="187"/>
      <c r="K154" s="188">
        <f t="shared" si="2"/>
        <v>0</v>
      </c>
      <c r="L154" s="188">
        <v>21</v>
      </c>
      <c r="M154" s="188">
        <f t="shared" si="3"/>
        <v>0</v>
      </c>
      <c r="N154" s="188">
        <v>1.8970000000000001E-2</v>
      </c>
      <c r="O154" s="188">
        <f t="shared" si="4"/>
        <v>0.06</v>
      </c>
      <c r="P154" s="188">
        <v>0</v>
      </c>
      <c r="Q154" s="188">
        <f t="shared" si="5"/>
        <v>0</v>
      </c>
      <c r="R154" s="188"/>
      <c r="S154" s="188" t="s">
        <v>279</v>
      </c>
      <c r="T154" s="189" t="s">
        <v>252</v>
      </c>
      <c r="U154" s="160">
        <v>1.86</v>
      </c>
      <c r="V154" s="160">
        <f t="shared" si="6"/>
        <v>5.58</v>
      </c>
      <c r="W154" s="160"/>
      <c r="X154" s="160" t="s">
        <v>144</v>
      </c>
      <c r="Y154" s="151"/>
      <c r="Z154" s="151"/>
      <c r="AA154" s="151"/>
      <c r="AB154" s="151"/>
      <c r="AC154" s="151"/>
      <c r="AD154" s="151"/>
      <c r="AE154" s="151"/>
      <c r="AF154" s="151"/>
      <c r="AG154" s="151" t="s">
        <v>145</v>
      </c>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1"/>
    </row>
    <row r="155" spans="1:60" ht="22.5" outlineLevel="1">
      <c r="A155" s="183">
        <v>50</v>
      </c>
      <c r="B155" s="184" t="s">
        <v>462</v>
      </c>
      <c r="C155" s="196" t="s">
        <v>463</v>
      </c>
      <c r="D155" s="185" t="s">
        <v>174</v>
      </c>
      <c r="E155" s="186">
        <v>3</v>
      </c>
      <c r="F155" s="187"/>
      <c r="G155" s="188">
        <f t="shared" si="0"/>
        <v>0</v>
      </c>
      <c r="H155" s="187"/>
      <c r="I155" s="188">
        <f t="shared" si="1"/>
        <v>0</v>
      </c>
      <c r="J155" s="187"/>
      <c r="K155" s="188">
        <f t="shared" si="2"/>
        <v>0</v>
      </c>
      <c r="L155" s="188">
        <v>21</v>
      </c>
      <c r="M155" s="188">
        <f t="shared" si="3"/>
        <v>0</v>
      </c>
      <c r="N155" s="188">
        <v>2.5399999999999999E-2</v>
      </c>
      <c r="O155" s="188">
        <f t="shared" si="4"/>
        <v>0.08</v>
      </c>
      <c r="P155" s="188">
        <v>0</v>
      </c>
      <c r="Q155" s="188">
        <f t="shared" si="5"/>
        <v>0</v>
      </c>
      <c r="R155" s="188"/>
      <c r="S155" s="188" t="s">
        <v>279</v>
      </c>
      <c r="T155" s="189" t="s">
        <v>272</v>
      </c>
      <c r="U155" s="160">
        <v>0</v>
      </c>
      <c r="V155" s="160">
        <f t="shared" si="6"/>
        <v>0</v>
      </c>
      <c r="W155" s="160"/>
      <c r="X155" s="160" t="s">
        <v>353</v>
      </c>
      <c r="Y155" s="151"/>
      <c r="Z155" s="151"/>
      <c r="AA155" s="151"/>
      <c r="AB155" s="151"/>
      <c r="AC155" s="151"/>
      <c r="AD155" s="151"/>
      <c r="AE155" s="151"/>
      <c r="AF155" s="151"/>
      <c r="AG155" s="151" t="s">
        <v>354</v>
      </c>
      <c r="AH155" s="151"/>
      <c r="AI155" s="151"/>
      <c r="AJ155" s="151"/>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51"/>
    </row>
    <row r="156" spans="1:60" ht="22.5" outlineLevel="1">
      <c r="A156" s="183">
        <v>51</v>
      </c>
      <c r="B156" s="184" t="s">
        <v>464</v>
      </c>
      <c r="C156" s="196" t="s">
        <v>465</v>
      </c>
      <c r="D156" s="185" t="s">
        <v>174</v>
      </c>
      <c r="E156" s="186">
        <v>2</v>
      </c>
      <c r="F156" s="187"/>
      <c r="G156" s="188">
        <f t="shared" si="0"/>
        <v>0</v>
      </c>
      <c r="H156" s="187"/>
      <c r="I156" s="188">
        <f t="shared" si="1"/>
        <v>0</v>
      </c>
      <c r="J156" s="187"/>
      <c r="K156" s="188">
        <f t="shared" si="2"/>
        <v>0</v>
      </c>
      <c r="L156" s="188">
        <v>21</v>
      </c>
      <c r="M156" s="188">
        <f t="shared" si="3"/>
        <v>0</v>
      </c>
      <c r="N156" s="188">
        <v>3.3000000000000002E-2</v>
      </c>
      <c r="O156" s="188">
        <f t="shared" si="4"/>
        <v>7.0000000000000007E-2</v>
      </c>
      <c r="P156" s="188">
        <v>0</v>
      </c>
      <c r="Q156" s="188">
        <f t="shared" si="5"/>
        <v>0</v>
      </c>
      <c r="R156" s="188"/>
      <c r="S156" s="188" t="s">
        <v>279</v>
      </c>
      <c r="T156" s="189" t="s">
        <v>272</v>
      </c>
      <c r="U156" s="160">
        <v>0</v>
      </c>
      <c r="V156" s="160">
        <f t="shared" si="6"/>
        <v>0</v>
      </c>
      <c r="W156" s="160"/>
      <c r="X156" s="160" t="s">
        <v>353</v>
      </c>
      <c r="Y156" s="151"/>
      <c r="Z156" s="151"/>
      <c r="AA156" s="151"/>
      <c r="AB156" s="151"/>
      <c r="AC156" s="151"/>
      <c r="AD156" s="151"/>
      <c r="AE156" s="151"/>
      <c r="AF156" s="151"/>
      <c r="AG156" s="151" t="s">
        <v>354</v>
      </c>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row>
    <row r="157" spans="1:60" outlineLevel="1">
      <c r="A157" s="183">
        <v>52</v>
      </c>
      <c r="B157" s="184" t="s">
        <v>466</v>
      </c>
      <c r="C157" s="196" t="s">
        <v>467</v>
      </c>
      <c r="D157" s="185" t="s">
        <v>174</v>
      </c>
      <c r="E157" s="186">
        <v>1</v>
      </c>
      <c r="F157" s="187"/>
      <c r="G157" s="188">
        <f t="shared" si="0"/>
        <v>0</v>
      </c>
      <c r="H157" s="187"/>
      <c r="I157" s="188">
        <f t="shared" si="1"/>
        <v>0</v>
      </c>
      <c r="J157" s="187"/>
      <c r="K157" s="188">
        <f t="shared" si="2"/>
        <v>0</v>
      </c>
      <c r="L157" s="188">
        <v>21</v>
      </c>
      <c r="M157" s="188">
        <f t="shared" si="3"/>
        <v>0</v>
      </c>
      <c r="N157" s="188">
        <v>3.3000000000000002E-2</v>
      </c>
      <c r="O157" s="188">
        <f t="shared" si="4"/>
        <v>0.03</v>
      </c>
      <c r="P157" s="188">
        <v>0</v>
      </c>
      <c r="Q157" s="188">
        <f t="shared" si="5"/>
        <v>0</v>
      </c>
      <c r="R157" s="188"/>
      <c r="S157" s="188" t="s">
        <v>279</v>
      </c>
      <c r="T157" s="189" t="s">
        <v>272</v>
      </c>
      <c r="U157" s="160">
        <v>0</v>
      </c>
      <c r="V157" s="160">
        <f t="shared" si="6"/>
        <v>0</v>
      </c>
      <c r="W157" s="160"/>
      <c r="X157" s="160" t="s">
        <v>353</v>
      </c>
      <c r="Y157" s="151"/>
      <c r="Z157" s="151"/>
      <c r="AA157" s="151"/>
      <c r="AB157" s="151"/>
      <c r="AC157" s="151"/>
      <c r="AD157" s="151"/>
      <c r="AE157" s="151"/>
      <c r="AF157" s="151"/>
      <c r="AG157" s="151" t="s">
        <v>354</v>
      </c>
      <c r="AH157" s="151"/>
      <c r="AI157" s="151"/>
      <c r="AJ157" s="151"/>
      <c r="AK157" s="151"/>
      <c r="AL157" s="151"/>
      <c r="AM157" s="151"/>
      <c r="AN157" s="151"/>
      <c r="AO157" s="151"/>
      <c r="AP157" s="151"/>
      <c r="AQ157" s="151"/>
      <c r="AR157" s="151"/>
      <c r="AS157" s="151"/>
      <c r="AT157" s="151"/>
      <c r="AU157" s="151"/>
      <c r="AV157" s="151"/>
      <c r="AW157" s="151"/>
      <c r="AX157" s="151"/>
      <c r="AY157" s="151"/>
      <c r="AZ157" s="151"/>
      <c r="BA157" s="151"/>
      <c r="BB157" s="151"/>
      <c r="BC157" s="151"/>
      <c r="BD157" s="151"/>
      <c r="BE157" s="151"/>
      <c r="BF157" s="151"/>
      <c r="BG157" s="151"/>
      <c r="BH157" s="151"/>
    </row>
    <row r="158" spans="1:60" outlineLevel="1">
      <c r="A158" s="175">
        <v>53</v>
      </c>
      <c r="B158" s="176" t="s">
        <v>468</v>
      </c>
      <c r="C158" s="192" t="s">
        <v>469</v>
      </c>
      <c r="D158" s="177" t="s">
        <v>240</v>
      </c>
      <c r="E158" s="178">
        <v>0.23346</v>
      </c>
      <c r="F158" s="179"/>
      <c r="G158" s="180">
        <f t="shared" si="0"/>
        <v>0</v>
      </c>
      <c r="H158" s="179"/>
      <c r="I158" s="180">
        <f t="shared" si="1"/>
        <v>0</v>
      </c>
      <c r="J158" s="179"/>
      <c r="K158" s="180">
        <f t="shared" si="2"/>
        <v>0</v>
      </c>
      <c r="L158" s="180">
        <v>21</v>
      </c>
      <c r="M158" s="180">
        <f t="shared" si="3"/>
        <v>0</v>
      </c>
      <c r="N158" s="180">
        <v>0</v>
      </c>
      <c r="O158" s="180">
        <f t="shared" si="4"/>
        <v>0</v>
      </c>
      <c r="P158" s="180">
        <v>0</v>
      </c>
      <c r="Q158" s="180">
        <f t="shared" si="5"/>
        <v>0</v>
      </c>
      <c r="R158" s="180" t="s">
        <v>233</v>
      </c>
      <c r="S158" s="180" t="s">
        <v>143</v>
      </c>
      <c r="T158" s="181" t="s">
        <v>143</v>
      </c>
      <c r="U158" s="160">
        <v>2.2549999999999999</v>
      </c>
      <c r="V158" s="160">
        <f t="shared" si="6"/>
        <v>0.53</v>
      </c>
      <c r="W158" s="160"/>
      <c r="X158" s="160" t="s">
        <v>388</v>
      </c>
      <c r="Y158" s="151"/>
      <c r="Z158" s="151"/>
      <c r="AA158" s="151"/>
      <c r="AB158" s="151"/>
      <c r="AC158" s="151"/>
      <c r="AD158" s="151"/>
      <c r="AE158" s="151"/>
      <c r="AF158" s="151"/>
      <c r="AG158" s="151" t="s">
        <v>418</v>
      </c>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row>
    <row r="159" spans="1:60" outlineLevel="1">
      <c r="A159" s="158"/>
      <c r="B159" s="159"/>
      <c r="C159" s="263" t="s">
        <v>470</v>
      </c>
      <c r="D159" s="264"/>
      <c r="E159" s="264"/>
      <c r="F159" s="264"/>
      <c r="G159" s="264"/>
      <c r="H159" s="160"/>
      <c r="I159" s="160"/>
      <c r="J159" s="160"/>
      <c r="K159" s="160"/>
      <c r="L159" s="160"/>
      <c r="M159" s="160"/>
      <c r="N159" s="160"/>
      <c r="O159" s="160"/>
      <c r="P159" s="160"/>
      <c r="Q159" s="160"/>
      <c r="R159" s="160"/>
      <c r="S159" s="160"/>
      <c r="T159" s="160"/>
      <c r="U159" s="160"/>
      <c r="V159" s="160"/>
      <c r="W159" s="160"/>
      <c r="X159" s="160"/>
      <c r="Y159" s="151"/>
      <c r="Z159" s="151"/>
      <c r="AA159" s="151"/>
      <c r="AB159" s="151"/>
      <c r="AC159" s="151"/>
      <c r="AD159" s="151"/>
      <c r="AE159" s="151"/>
      <c r="AF159" s="151"/>
      <c r="AG159" s="151" t="s">
        <v>153</v>
      </c>
      <c r="AH159" s="151"/>
      <c r="AI159" s="151"/>
      <c r="AJ159" s="151"/>
      <c r="AK159" s="151"/>
      <c r="AL159" s="151"/>
      <c r="AM159" s="151"/>
      <c r="AN159" s="151"/>
      <c r="AO159" s="151"/>
      <c r="AP159" s="151"/>
      <c r="AQ159" s="151"/>
      <c r="AR159" s="151"/>
      <c r="AS159" s="151"/>
      <c r="AT159" s="151"/>
      <c r="AU159" s="151"/>
      <c r="AV159" s="151"/>
      <c r="AW159" s="151"/>
      <c r="AX159" s="151"/>
      <c r="AY159" s="151"/>
      <c r="AZ159" s="151"/>
      <c r="BA159" s="151"/>
      <c r="BB159" s="151"/>
      <c r="BC159" s="151"/>
      <c r="BD159" s="151"/>
      <c r="BE159" s="151"/>
      <c r="BF159" s="151"/>
      <c r="BG159" s="151"/>
      <c r="BH159" s="151"/>
    </row>
    <row r="160" spans="1:60">
      <c r="A160" s="169" t="s">
        <v>137</v>
      </c>
      <c r="B160" s="170" t="s">
        <v>94</v>
      </c>
      <c r="C160" s="191" t="s">
        <v>95</v>
      </c>
      <c r="D160" s="171"/>
      <c r="E160" s="172"/>
      <c r="F160" s="173"/>
      <c r="G160" s="173">
        <f>SUMIF(AG161:AG171,"&lt;&gt;NOR",G161:G171)</f>
        <v>0</v>
      </c>
      <c r="H160" s="173"/>
      <c r="I160" s="173">
        <f>SUM(I161:I171)</f>
        <v>0</v>
      </c>
      <c r="J160" s="173"/>
      <c r="K160" s="173">
        <f>SUM(K161:K171)</f>
        <v>0</v>
      </c>
      <c r="L160" s="173"/>
      <c r="M160" s="173">
        <f>SUM(M161:M171)</f>
        <v>0</v>
      </c>
      <c r="N160" s="173"/>
      <c r="O160" s="173">
        <f>SUM(O161:O171)</f>
        <v>0.02</v>
      </c>
      <c r="P160" s="173"/>
      <c r="Q160" s="173">
        <f>SUM(Q161:Q171)</f>
        <v>0</v>
      </c>
      <c r="R160" s="173"/>
      <c r="S160" s="173"/>
      <c r="T160" s="174"/>
      <c r="U160" s="168"/>
      <c r="V160" s="168">
        <f>SUM(V161:V171)</f>
        <v>2.63</v>
      </c>
      <c r="W160" s="168"/>
      <c r="X160" s="168"/>
      <c r="AG160" t="s">
        <v>138</v>
      </c>
    </row>
    <row r="161" spans="1:60" outlineLevel="1">
      <c r="A161" s="175">
        <v>54</v>
      </c>
      <c r="B161" s="176" t="s">
        <v>471</v>
      </c>
      <c r="C161" s="192" t="s">
        <v>472</v>
      </c>
      <c r="D161" s="177" t="s">
        <v>174</v>
      </c>
      <c r="E161" s="178">
        <v>5</v>
      </c>
      <c r="F161" s="179"/>
      <c r="G161" s="180">
        <f>ROUND(E161*F161,2)</f>
        <v>0</v>
      </c>
      <c r="H161" s="179"/>
      <c r="I161" s="180">
        <f>ROUND(E161*H161,2)</f>
        <v>0</v>
      </c>
      <c r="J161" s="179"/>
      <c r="K161" s="180">
        <f>ROUND(E161*J161,2)</f>
        <v>0</v>
      </c>
      <c r="L161" s="180">
        <v>21</v>
      </c>
      <c r="M161" s="180">
        <f>G161*(1+L161/100)</f>
        <v>0</v>
      </c>
      <c r="N161" s="180">
        <v>3.32E-3</v>
      </c>
      <c r="O161" s="180">
        <f>ROUND(E161*N161,2)</f>
        <v>0.02</v>
      </c>
      <c r="P161" s="180">
        <v>0</v>
      </c>
      <c r="Q161" s="180">
        <f>ROUND(E161*P161,2)</f>
        <v>0</v>
      </c>
      <c r="R161" s="180"/>
      <c r="S161" s="180" t="s">
        <v>279</v>
      </c>
      <c r="T161" s="181" t="s">
        <v>272</v>
      </c>
      <c r="U161" s="160">
        <v>0.36</v>
      </c>
      <c r="V161" s="160">
        <f>ROUND(E161*U161,2)</f>
        <v>1.8</v>
      </c>
      <c r="W161" s="160"/>
      <c r="X161" s="160" t="s">
        <v>144</v>
      </c>
      <c r="Y161" s="151"/>
      <c r="Z161" s="151"/>
      <c r="AA161" s="151"/>
      <c r="AB161" s="151"/>
      <c r="AC161" s="151"/>
      <c r="AD161" s="151"/>
      <c r="AE161" s="151"/>
      <c r="AF161" s="151"/>
      <c r="AG161" s="151" t="s">
        <v>145</v>
      </c>
      <c r="AH161" s="151"/>
      <c r="AI161" s="151"/>
      <c r="AJ161" s="151"/>
      <c r="AK161" s="151"/>
      <c r="AL161" s="151"/>
      <c r="AM161" s="151"/>
      <c r="AN161" s="151"/>
      <c r="AO161" s="151"/>
      <c r="AP161" s="151"/>
      <c r="AQ161" s="151"/>
      <c r="AR161" s="151"/>
      <c r="AS161" s="151"/>
      <c r="AT161" s="151"/>
      <c r="AU161" s="151"/>
      <c r="AV161" s="151"/>
      <c r="AW161" s="151"/>
      <c r="AX161" s="151"/>
      <c r="AY161" s="151"/>
      <c r="AZ161" s="151"/>
      <c r="BA161" s="151"/>
      <c r="BB161" s="151"/>
      <c r="BC161" s="151"/>
      <c r="BD161" s="151"/>
      <c r="BE161" s="151"/>
      <c r="BF161" s="151"/>
      <c r="BG161" s="151"/>
      <c r="BH161" s="151"/>
    </row>
    <row r="162" spans="1:60" outlineLevel="1">
      <c r="A162" s="158"/>
      <c r="B162" s="159"/>
      <c r="C162" s="259" t="s">
        <v>473</v>
      </c>
      <c r="D162" s="260"/>
      <c r="E162" s="260"/>
      <c r="F162" s="260"/>
      <c r="G162" s="260"/>
      <c r="H162" s="160"/>
      <c r="I162" s="160"/>
      <c r="J162" s="160"/>
      <c r="K162" s="160"/>
      <c r="L162" s="160"/>
      <c r="M162" s="160"/>
      <c r="N162" s="160"/>
      <c r="O162" s="160"/>
      <c r="P162" s="160"/>
      <c r="Q162" s="160"/>
      <c r="R162" s="160"/>
      <c r="S162" s="160"/>
      <c r="T162" s="160"/>
      <c r="U162" s="160"/>
      <c r="V162" s="160"/>
      <c r="W162" s="160"/>
      <c r="X162" s="160"/>
      <c r="Y162" s="151"/>
      <c r="Z162" s="151"/>
      <c r="AA162" s="151"/>
      <c r="AB162" s="151"/>
      <c r="AC162" s="151"/>
      <c r="AD162" s="151"/>
      <c r="AE162" s="151"/>
      <c r="AF162" s="151"/>
      <c r="AG162" s="151" t="s">
        <v>186</v>
      </c>
      <c r="AH162" s="151"/>
      <c r="AI162" s="151"/>
      <c r="AJ162" s="151"/>
      <c r="AK162" s="151"/>
      <c r="AL162" s="151"/>
      <c r="AM162" s="151"/>
      <c r="AN162" s="151"/>
      <c r="AO162" s="151"/>
      <c r="AP162" s="151"/>
      <c r="AQ162" s="151"/>
      <c r="AR162" s="151"/>
      <c r="AS162" s="151"/>
      <c r="AT162" s="151"/>
      <c r="AU162" s="151"/>
      <c r="AV162" s="151"/>
      <c r="AW162" s="151"/>
      <c r="AX162" s="151"/>
      <c r="AY162" s="151"/>
      <c r="AZ162" s="151"/>
      <c r="BA162" s="182" t="str">
        <f>C162</f>
        <v>Jedná se o sanitární dělící příčku z nábytkové DTD desky opatřené ABS hranou vč. nerezové stavitelné nožičky a stěnových úchytek.</v>
      </c>
      <c r="BB162" s="151"/>
      <c r="BC162" s="151"/>
      <c r="BD162" s="151"/>
      <c r="BE162" s="151"/>
      <c r="BF162" s="151"/>
      <c r="BG162" s="151"/>
      <c r="BH162" s="151"/>
    </row>
    <row r="163" spans="1:60" ht="22.5" outlineLevel="1">
      <c r="A163" s="175">
        <v>55</v>
      </c>
      <c r="B163" s="176" t="s">
        <v>474</v>
      </c>
      <c r="C163" s="192" t="s">
        <v>475</v>
      </c>
      <c r="D163" s="177" t="s">
        <v>174</v>
      </c>
      <c r="E163" s="178">
        <v>1</v>
      </c>
      <c r="F163" s="179"/>
      <c r="G163" s="180">
        <f>ROUND(E163*F163,2)</f>
        <v>0</v>
      </c>
      <c r="H163" s="179"/>
      <c r="I163" s="180">
        <f>ROUND(E163*H163,2)</f>
        <v>0</v>
      </c>
      <c r="J163" s="179"/>
      <c r="K163" s="180">
        <f>ROUND(E163*J163,2)</f>
        <v>0</v>
      </c>
      <c r="L163" s="180">
        <v>21</v>
      </c>
      <c r="M163" s="180">
        <f>G163*(1+L163/100)</f>
        <v>0</v>
      </c>
      <c r="N163" s="180">
        <v>4.6800000000000001E-3</v>
      </c>
      <c r="O163" s="180">
        <f>ROUND(E163*N163,2)</f>
        <v>0</v>
      </c>
      <c r="P163" s="180">
        <v>0</v>
      </c>
      <c r="Q163" s="180">
        <f>ROUND(E163*P163,2)</f>
        <v>0</v>
      </c>
      <c r="R163" s="180"/>
      <c r="S163" s="180" t="s">
        <v>279</v>
      </c>
      <c r="T163" s="181" t="s">
        <v>272</v>
      </c>
      <c r="U163" s="160">
        <v>0.76</v>
      </c>
      <c r="V163" s="160">
        <f>ROUND(E163*U163,2)</f>
        <v>0.76</v>
      </c>
      <c r="W163" s="160"/>
      <c r="X163" s="160" t="s">
        <v>144</v>
      </c>
      <c r="Y163" s="151"/>
      <c r="Z163" s="151"/>
      <c r="AA163" s="151"/>
      <c r="AB163" s="151"/>
      <c r="AC163" s="151"/>
      <c r="AD163" s="151"/>
      <c r="AE163" s="151"/>
      <c r="AF163" s="151"/>
      <c r="AG163" s="151" t="s">
        <v>145</v>
      </c>
      <c r="AH163" s="151"/>
      <c r="AI163" s="151"/>
      <c r="AJ163" s="151"/>
      <c r="AK163" s="151"/>
      <c r="AL163" s="151"/>
      <c r="AM163" s="151"/>
      <c r="AN163" s="151"/>
      <c r="AO163" s="151"/>
      <c r="AP163" s="151"/>
      <c r="AQ163" s="151"/>
      <c r="AR163" s="151"/>
      <c r="AS163" s="151"/>
      <c r="AT163" s="151"/>
      <c r="AU163" s="151"/>
      <c r="AV163" s="151"/>
      <c r="AW163" s="151"/>
      <c r="AX163" s="151"/>
      <c r="AY163" s="151"/>
      <c r="AZ163" s="151"/>
      <c r="BA163" s="151"/>
      <c r="BB163" s="151"/>
      <c r="BC163" s="151"/>
      <c r="BD163" s="151"/>
      <c r="BE163" s="151"/>
      <c r="BF163" s="151"/>
      <c r="BG163" s="151"/>
      <c r="BH163" s="151"/>
    </row>
    <row r="164" spans="1:60" outlineLevel="1">
      <c r="A164" s="158"/>
      <c r="B164" s="159"/>
      <c r="C164" s="259" t="s">
        <v>476</v>
      </c>
      <c r="D164" s="260"/>
      <c r="E164" s="260"/>
      <c r="F164" s="260"/>
      <c r="G164" s="260"/>
      <c r="H164" s="160"/>
      <c r="I164" s="160"/>
      <c r="J164" s="160"/>
      <c r="K164" s="160"/>
      <c r="L164" s="160"/>
      <c r="M164" s="160"/>
      <c r="N164" s="160"/>
      <c r="O164" s="160"/>
      <c r="P164" s="160"/>
      <c r="Q164" s="160"/>
      <c r="R164" s="160"/>
      <c r="S164" s="160"/>
      <c r="T164" s="160"/>
      <c r="U164" s="160"/>
      <c r="V164" s="160"/>
      <c r="W164" s="160"/>
      <c r="X164" s="160"/>
      <c r="Y164" s="151"/>
      <c r="Z164" s="151"/>
      <c r="AA164" s="151"/>
      <c r="AB164" s="151"/>
      <c r="AC164" s="151"/>
      <c r="AD164" s="151"/>
      <c r="AE164" s="151"/>
      <c r="AF164" s="151"/>
      <c r="AG164" s="151" t="s">
        <v>186</v>
      </c>
      <c r="AH164" s="151"/>
      <c r="AI164" s="151"/>
      <c r="AJ164" s="151"/>
      <c r="AK164" s="151"/>
      <c r="AL164" s="151"/>
      <c r="AM164" s="151"/>
      <c r="AN164" s="151"/>
      <c r="AO164" s="151"/>
      <c r="AP164" s="151"/>
      <c r="AQ164" s="151"/>
      <c r="AR164" s="151"/>
      <c r="AS164" s="151"/>
      <c r="AT164" s="151"/>
      <c r="AU164" s="151"/>
      <c r="AV164" s="151"/>
      <c r="AW164" s="151"/>
      <c r="AX164" s="151"/>
      <c r="AY164" s="151"/>
      <c r="AZ164" s="151"/>
      <c r="BA164" s="151"/>
      <c r="BB164" s="151"/>
      <c r="BC164" s="151"/>
      <c r="BD164" s="151"/>
      <c r="BE164" s="151"/>
      <c r="BF164" s="151"/>
      <c r="BG164" s="151"/>
      <c r="BH164" s="151"/>
    </row>
    <row r="165" spans="1:60" outlineLevel="1">
      <c r="A165" s="158"/>
      <c r="B165" s="159"/>
      <c r="C165" s="261" t="s">
        <v>477</v>
      </c>
      <c r="D165" s="262"/>
      <c r="E165" s="262"/>
      <c r="F165" s="262"/>
      <c r="G165" s="262"/>
      <c r="H165" s="160"/>
      <c r="I165" s="160"/>
      <c r="J165" s="160"/>
      <c r="K165" s="160"/>
      <c r="L165" s="160"/>
      <c r="M165" s="160"/>
      <c r="N165" s="160"/>
      <c r="O165" s="160"/>
      <c r="P165" s="160"/>
      <c r="Q165" s="160"/>
      <c r="R165" s="160"/>
      <c r="S165" s="160"/>
      <c r="T165" s="160"/>
      <c r="U165" s="160"/>
      <c r="V165" s="160"/>
      <c r="W165" s="160"/>
      <c r="X165" s="160"/>
      <c r="Y165" s="151"/>
      <c r="Z165" s="151"/>
      <c r="AA165" s="151"/>
      <c r="AB165" s="151"/>
      <c r="AC165" s="151"/>
      <c r="AD165" s="151"/>
      <c r="AE165" s="151"/>
      <c r="AF165" s="151"/>
      <c r="AG165" s="151" t="s">
        <v>186</v>
      </c>
      <c r="AH165" s="151"/>
      <c r="AI165" s="151"/>
      <c r="AJ165" s="151"/>
      <c r="AK165" s="151"/>
      <c r="AL165" s="151"/>
      <c r="AM165" s="151"/>
      <c r="AN165" s="151"/>
      <c r="AO165" s="151"/>
      <c r="AP165" s="151"/>
      <c r="AQ165" s="151"/>
      <c r="AR165" s="151"/>
      <c r="AS165" s="151"/>
      <c r="AT165" s="151"/>
      <c r="AU165" s="151"/>
      <c r="AV165" s="151"/>
      <c r="AW165" s="151"/>
      <c r="AX165" s="151"/>
      <c r="AY165" s="151"/>
      <c r="AZ165" s="151"/>
      <c r="BA165" s="151"/>
      <c r="BB165" s="151"/>
      <c r="BC165" s="151"/>
      <c r="BD165" s="151"/>
      <c r="BE165" s="151"/>
      <c r="BF165" s="151"/>
      <c r="BG165" s="151"/>
      <c r="BH165" s="151"/>
    </row>
    <row r="166" spans="1:60" outlineLevel="1">
      <c r="A166" s="158"/>
      <c r="B166" s="159"/>
      <c r="C166" s="261" t="s">
        <v>478</v>
      </c>
      <c r="D166" s="262"/>
      <c r="E166" s="262"/>
      <c r="F166" s="262"/>
      <c r="G166" s="262"/>
      <c r="H166" s="160"/>
      <c r="I166" s="160"/>
      <c r="J166" s="160"/>
      <c r="K166" s="160"/>
      <c r="L166" s="160"/>
      <c r="M166" s="160"/>
      <c r="N166" s="160"/>
      <c r="O166" s="160"/>
      <c r="P166" s="160"/>
      <c r="Q166" s="160"/>
      <c r="R166" s="160"/>
      <c r="S166" s="160"/>
      <c r="T166" s="160"/>
      <c r="U166" s="160"/>
      <c r="V166" s="160"/>
      <c r="W166" s="160"/>
      <c r="X166" s="160"/>
      <c r="Y166" s="151"/>
      <c r="Z166" s="151"/>
      <c r="AA166" s="151"/>
      <c r="AB166" s="151"/>
      <c r="AC166" s="151"/>
      <c r="AD166" s="151"/>
      <c r="AE166" s="151"/>
      <c r="AF166" s="151"/>
      <c r="AG166" s="151" t="s">
        <v>186</v>
      </c>
      <c r="AH166" s="151"/>
      <c r="AI166" s="151"/>
      <c r="AJ166" s="151"/>
      <c r="AK166" s="151"/>
      <c r="AL166" s="151"/>
      <c r="AM166" s="151"/>
      <c r="AN166" s="151"/>
      <c r="AO166" s="151"/>
      <c r="AP166" s="151"/>
      <c r="AQ166" s="151"/>
      <c r="AR166" s="151"/>
      <c r="AS166" s="151"/>
      <c r="AT166" s="151"/>
      <c r="AU166" s="151"/>
      <c r="AV166" s="151"/>
      <c r="AW166" s="151"/>
      <c r="AX166" s="151"/>
      <c r="AY166" s="151"/>
      <c r="AZ166" s="151"/>
      <c r="BA166" s="151"/>
      <c r="BB166" s="151"/>
      <c r="BC166" s="151"/>
      <c r="BD166" s="151"/>
      <c r="BE166" s="151"/>
      <c r="BF166" s="151"/>
      <c r="BG166" s="151"/>
      <c r="BH166" s="151"/>
    </row>
    <row r="167" spans="1:60" outlineLevel="1">
      <c r="A167" s="158"/>
      <c r="B167" s="159"/>
      <c r="C167" s="261" t="s">
        <v>479</v>
      </c>
      <c r="D167" s="262"/>
      <c r="E167" s="262"/>
      <c r="F167" s="262"/>
      <c r="G167" s="262"/>
      <c r="H167" s="160"/>
      <c r="I167" s="160"/>
      <c r="J167" s="160"/>
      <c r="K167" s="160"/>
      <c r="L167" s="160"/>
      <c r="M167" s="160"/>
      <c r="N167" s="160"/>
      <c r="O167" s="160"/>
      <c r="P167" s="160"/>
      <c r="Q167" s="160"/>
      <c r="R167" s="160"/>
      <c r="S167" s="160"/>
      <c r="T167" s="160"/>
      <c r="U167" s="160"/>
      <c r="V167" s="160"/>
      <c r="W167" s="160"/>
      <c r="X167" s="160"/>
      <c r="Y167" s="151"/>
      <c r="Z167" s="151"/>
      <c r="AA167" s="151"/>
      <c r="AB167" s="151"/>
      <c r="AC167" s="151"/>
      <c r="AD167" s="151"/>
      <c r="AE167" s="151"/>
      <c r="AF167" s="151"/>
      <c r="AG167" s="151" t="s">
        <v>186</v>
      </c>
      <c r="AH167" s="151"/>
      <c r="AI167" s="151"/>
      <c r="AJ167" s="151"/>
      <c r="AK167" s="151"/>
      <c r="AL167" s="151"/>
      <c r="AM167" s="151"/>
      <c r="AN167" s="151"/>
      <c r="AO167" s="151"/>
      <c r="AP167" s="151"/>
      <c r="AQ167" s="151"/>
      <c r="AR167" s="151"/>
      <c r="AS167" s="151"/>
      <c r="AT167" s="151"/>
      <c r="AU167" s="151"/>
      <c r="AV167" s="151"/>
      <c r="AW167" s="151"/>
      <c r="AX167" s="151"/>
      <c r="AY167" s="151"/>
      <c r="AZ167" s="151"/>
      <c r="BA167" s="151"/>
      <c r="BB167" s="151"/>
      <c r="BC167" s="151"/>
      <c r="BD167" s="151"/>
      <c r="BE167" s="151"/>
      <c r="BF167" s="151"/>
      <c r="BG167" s="151"/>
      <c r="BH167" s="151"/>
    </row>
    <row r="168" spans="1:60" outlineLevel="1">
      <c r="A168" s="158"/>
      <c r="B168" s="159"/>
      <c r="C168" s="261" t="s">
        <v>480</v>
      </c>
      <c r="D168" s="262"/>
      <c r="E168" s="262"/>
      <c r="F168" s="262"/>
      <c r="G168" s="262"/>
      <c r="H168" s="160"/>
      <c r="I168" s="160"/>
      <c r="J168" s="160"/>
      <c r="K168" s="160"/>
      <c r="L168" s="160"/>
      <c r="M168" s="160"/>
      <c r="N168" s="160"/>
      <c r="O168" s="160"/>
      <c r="P168" s="160"/>
      <c r="Q168" s="160"/>
      <c r="R168" s="160"/>
      <c r="S168" s="160"/>
      <c r="T168" s="160"/>
      <c r="U168" s="160"/>
      <c r="V168" s="160"/>
      <c r="W168" s="160"/>
      <c r="X168" s="160"/>
      <c r="Y168" s="151"/>
      <c r="Z168" s="151"/>
      <c r="AA168" s="151"/>
      <c r="AB168" s="151"/>
      <c r="AC168" s="151"/>
      <c r="AD168" s="151"/>
      <c r="AE168" s="151"/>
      <c r="AF168" s="151"/>
      <c r="AG168" s="151" t="s">
        <v>186</v>
      </c>
      <c r="AH168" s="151"/>
      <c r="AI168" s="151"/>
      <c r="AJ168" s="151"/>
      <c r="AK168" s="151"/>
      <c r="AL168" s="151"/>
      <c r="AM168" s="151"/>
      <c r="AN168" s="151"/>
      <c r="AO168" s="151"/>
      <c r="AP168" s="151"/>
      <c r="AQ168" s="151"/>
      <c r="AR168" s="151"/>
      <c r="AS168" s="151"/>
      <c r="AT168" s="151"/>
      <c r="AU168" s="151"/>
      <c r="AV168" s="151"/>
      <c r="AW168" s="151"/>
      <c r="AX168" s="151"/>
      <c r="AY168" s="151"/>
      <c r="AZ168" s="151"/>
      <c r="BA168" s="151"/>
      <c r="BB168" s="151"/>
      <c r="BC168" s="151"/>
      <c r="BD168" s="151"/>
      <c r="BE168" s="151"/>
      <c r="BF168" s="151"/>
      <c r="BG168" s="151"/>
      <c r="BH168" s="151"/>
    </row>
    <row r="169" spans="1:60" outlineLevel="1">
      <c r="A169" s="158"/>
      <c r="B169" s="159"/>
      <c r="C169" s="261" t="s">
        <v>481</v>
      </c>
      <c r="D169" s="262"/>
      <c r="E169" s="262"/>
      <c r="F169" s="262"/>
      <c r="G169" s="262"/>
      <c r="H169" s="160"/>
      <c r="I169" s="160"/>
      <c r="J169" s="160"/>
      <c r="K169" s="160"/>
      <c r="L169" s="160"/>
      <c r="M169" s="160"/>
      <c r="N169" s="160"/>
      <c r="O169" s="160"/>
      <c r="P169" s="160"/>
      <c r="Q169" s="160"/>
      <c r="R169" s="160"/>
      <c r="S169" s="160"/>
      <c r="T169" s="160"/>
      <c r="U169" s="160"/>
      <c r="V169" s="160"/>
      <c r="W169" s="160"/>
      <c r="X169" s="160"/>
      <c r="Y169" s="151"/>
      <c r="Z169" s="151"/>
      <c r="AA169" s="151"/>
      <c r="AB169" s="151"/>
      <c r="AC169" s="151"/>
      <c r="AD169" s="151"/>
      <c r="AE169" s="151"/>
      <c r="AF169" s="151"/>
      <c r="AG169" s="151" t="s">
        <v>186</v>
      </c>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row>
    <row r="170" spans="1:60" outlineLevel="1">
      <c r="A170" s="175">
        <v>56</v>
      </c>
      <c r="B170" s="176" t="s">
        <v>482</v>
      </c>
      <c r="C170" s="192" t="s">
        <v>483</v>
      </c>
      <c r="D170" s="177" t="s">
        <v>240</v>
      </c>
      <c r="E170" s="178">
        <v>2.128E-2</v>
      </c>
      <c r="F170" s="179"/>
      <c r="G170" s="180">
        <f>ROUND(E170*F170,2)</f>
        <v>0</v>
      </c>
      <c r="H170" s="179"/>
      <c r="I170" s="180">
        <f>ROUND(E170*H170,2)</f>
        <v>0</v>
      </c>
      <c r="J170" s="179"/>
      <c r="K170" s="180">
        <f>ROUND(E170*J170,2)</f>
        <v>0</v>
      </c>
      <c r="L170" s="180">
        <v>21</v>
      </c>
      <c r="M170" s="180">
        <f>G170*(1+L170/100)</f>
        <v>0</v>
      </c>
      <c r="N170" s="180">
        <v>0</v>
      </c>
      <c r="O170" s="180">
        <f>ROUND(E170*N170,2)</f>
        <v>0</v>
      </c>
      <c r="P170" s="180">
        <v>0</v>
      </c>
      <c r="Q170" s="180">
        <f>ROUND(E170*P170,2)</f>
        <v>0</v>
      </c>
      <c r="R170" s="180" t="s">
        <v>236</v>
      </c>
      <c r="S170" s="180" t="s">
        <v>143</v>
      </c>
      <c r="T170" s="181" t="s">
        <v>143</v>
      </c>
      <c r="U170" s="160">
        <v>3.327</v>
      </c>
      <c r="V170" s="160">
        <f>ROUND(E170*U170,2)</f>
        <v>7.0000000000000007E-2</v>
      </c>
      <c r="W170" s="160"/>
      <c r="X170" s="160" t="s">
        <v>388</v>
      </c>
      <c r="Y170" s="151"/>
      <c r="Z170" s="151"/>
      <c r="AA170" s="151"/>
      <c r="AB170" s="151"/>
      <c r="AC170" s="151"/>
      <c r="AD170" s="151"/>
      <c r="AE170" s="151"/>
      <c r="AF170" s="151"/>
      <c r="AG170" s="151" t="s">
        <v>389</v>
      </c>
      <c r="AH170" s="151"/>
      <c r="AI170" s="151"/>
      <c r="AJ170" s="151"/>
      <c r="AK170" s="151"/>
      <c r="AL170" s="151"/>
      <c r="AM170" s="151"/>
      <c r="AN170" s="151"/>
      <c r="AO170" s="151"/>
      <c r="AP170" s="151"/>
      <c r="AQ170" s="151"/>
      <c r="AR170" s="151"/>
      <c r="AS170" s="151"/>
      <c r="AT170" s="151"/>
      <c r="AU170" s="151"/>
      <c r="AV170" s="151"/>
      <c r="AW170" s="151"/>
      <c r="AX170" s="151"/>
      <c r="AY170" s="151"/>
      <c r="AZ170" s="151"/>
      <c r="BA170" s="151"/>
      <c r="BB170" s="151"/>
      <c r="BC170" s="151"/>
      <c r="BD170" s="151"/>
      <c r="BE170" s="151"/>
      <c r="BF170" s="151"/>
      <c r="BG170" s="151"/>
      <c r="BH170" s="151"/>
    </row>
    <row r="171" spans="1:60" outlineLevel="1">
      <c r="A171" s="158"/>
      <c r="B171" s="159"/>
      <c r="C171" s="263" t="s">
        <v>470</v>
      </c>
      <c r="D171" s="264"/>
      <c r="E171" s="264"/>
      <c r="F171" s="264"/>
      <c r="G171" s="264"/>
      <c r="H171" s="160"/>
      <c r="I171" s="160"/>
      <c r="J171" s="160"/>
      <c r="K171" s="160"/>
      <c r="L171" s="160"/>
      <c r="M171" s="160"/>
      <c r="N171" s="160"/>
      <c r="O171" s="160"/>
      <c r="P171" s="160"/>
      <c r="Q171" s="160"/>
      <c r="R171" s="160"/>
      <c r="S171" s="160"/>
      <c r="T171" s="160"/>
      <c r="U171" s="160"/>
      <c r="V171" s="160"/>
      <c r="W171" s="160"/>
      <c r="X171" s="160"/>
      <c r="Y171" s="151"/>
      <c r="Z171" s="151"/>
      <c r="AA171" s="151"/>
      <c r="AB171" s="151"/>
      <c r="AC171" s="151"/>
      <c r="AD171" s="151"/>
      <c r="AE171" s="151"/>
      <c r="AF171" s="151"/>
      <c r="AG171" s="151" t="s">
        <v>153</v>
      </c>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row>
    <row r="172" spans="1:60">
      <c r="A172" s="169" t="s">
        <v>137</v>
      </c>
      <c r="B172" s="170" t="s">
        <v>96</v>
      </c>
      <c r="C172" s="191" t="s">
        <v>97</v>
      </c>
      <c r="D172" s="171"/>
      <c r="E172" s="172"/>
      <c r="F172" s="173"/>
      <c r="G172" s="173">
        <f>SUMIF(AG173:AG188,"&lt;&gt;NOR",G173:G188)</f>
        <v>0</v>
      </c>
      <c r="H172" s="173"/>
      <c r="I172" s="173">
        <f>SUM(I173:I188)</f>
        <v>0</v>
      </c>
      <c r="J172" s="173"/>
      <c r="K172" s="173">
        <f>SUM(K173:K188)</f>
        <v>0</v>
      </c>
      <c r="L172" s="173"/>
      <c r="M172" s="173">
        <f>SUM(M173:M188)</f>
        <v>0</v>
      </c>
      <c r="N172" s="173"/>
      <c r="O172" s="173">
        <f>SUM(O173:O188)</f>
        <v>0.48</v>
      </c>
      <c r="P172" s="173"/>
      <c r="Q172" s="173">
        <f>SUM(Q173:Q188)</f>
        <v>0</v>
      </c>
      <c r="R172" s="173"/>
      <c r="S172" s="173"/>
      <c r="T172" s="174"/>
      <c r="U172" s="168"/>
      <c r="V172" s="168">
        <f>SUM(V173:V188)</f>
        <v>22.040000000000003</v>
      </c>
      <c r="W172" s="168"/>
      <c r="X172" s="168"/>
      <c r="AG172" t="s">
        <v>138</v>
      </c>
    </row>
    <row r="173" spans="1:60" outlineLevel="1">
      <c r="A173" s="183">
        <v>57</v>
      </c>
      <c r="B173" s="184" t="s">
        <v>484</v>
      </c>
      <c r="C173" s="196" t="s">
        <v>485</v>
      </c>
      <c r="D173" s="185" t="s">
        <v>141</v>
      </c>
      <c r="E173" s="186">
        <v>19.989999999999998</v>
      </c>
      <c r="F173" s="187"/>
      <c r="G173" s="188">
        <f>ROUND(E173*F173,2)</f>
        <v>0</v>
      </c>
      <c r="H173" s="187"/>
      <c r="I173" s="188">
        <f>ROUND(E173*H173,2)</f>
        <v>0</v>
      </c>
      <c r="J173" s="187"/>
      <c r="K173" s="188">
        <f>ROUND(E173*J173,2)</f>
        <v>0</v>
      </c>
      <c r="L173" s="188">
        <v>21</v>
      </c>
      <c r="M173" s="188">
        <f>G173*(1+L173/100)</f>
        <v>0</v>
      </c>
      <c r="N173" s="188">
        <v>2.1000000000000001E-4</v>
      </c>
      <c r="O173" s="188">
        <f>ROUND(E173*N173,2)</f>
        <v>0</v>
      </c>
      <c r="P173" s="188">
        <v>0</v>
      </c>
      <c r="Q173" s="188">
        <f>ROUND(E173*P173,2)</f>
        <v>0</v>
      </c>
      <c r="R173" s="188" t="s">
        <v>486</v>
      </c>
      <c r="S173" s="188" t="s">
        <v>143</v>
      </c>
      <c r="T173" s="189" t="s">
        <v>143</v>
      </c>
      <c r="U173" s="160">
        <v>0.05</v>
      </c>
      <c r="V173" s="160">
        <f>ROUND(E173*U173,2)</f>
        <v>1</v>
      </c>
      <c r="W173" s="160"/>
      <c r="X173" s="160" t="s">
        <v>144</v>
      </c>
      <c r="Y173" s="151"/>
      <c r="Z173" s="151"/>
      <c r="AA173" s="151"/>
      <c r="AB173" s="151"/>
      <c r="AC173" s="151"/>
      <c r="AD173" s="151"/>
      <c r="AE173" s="151"/>
      <c r="AF173" s="151"/>
      <c r="AG173" s="151" t="s">
        <v>145</v>
      </c>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row>
    <row r="174" spans="1:60" ht="22.5" outlineLevel="1">
      <c r="A174" s="183">
        <v>58</v>
      </c>
      <c r="B174" s="184" t="s">
        <v>487</v>
      </c>
      <c r="C174" s="196" t="s">
        <v>488</v>
      </c>
      <c r="D174" s="185" t="s">
        <v>141</v>
      </c>
      <c r="E174" s="186">
        <v>19.989999999999998</v>
      </c>
      <c r="F174" s="187"/>
      <c r="G174" s="188">
        <f>ROUND(E174*F174,2)</f>
        <v>0</v>
      </c>
      <c r="H174" s="187"/>
      <c r="I174" s="188">
        <f>ROUND(E174*H174,2)</f>
        <v>0</v>
      </c>
      <c r="J174" s="187"/>
      <c r="K174" s="188">
        <f>ROUND(E174*J174,2)</f>
        <v>0</v>
      </c>
      <c r="L174" s="188">
        <v>21</v>
      </c>
      <c r="M174" s="188">
        <f>G174*(1+L174/100)</f>
        <v>0</v>
      </c>
      <c r="N174" s="188">
        <v>2.9399999999999999E-3</v>
      </c>
      <c r="O174" s="188">
        <f>ROUND(E174*N174,2)</f>
        <v>0.06</v>
      </c>
      <c r="P174" s="188">
        <v>0</v>
      </c>
      <c r="Q174" s="188">
        <f>ROUND(E174*P174,2)</f>
        <v>0</v>
      </c>
      <c r="R174" s="188" t="s">
        <v>486</v>
      </c>
      <c r="S174" s="188" t="s">
        <v>143</v>
      </c>
      <c r="T174" s="189" t="s">
        <v>143</v>
      </c>
      <c r="U174" s="160">
        <v>0.98</v>
      </c>
      <c r="V174" s="160">
        <f>ROUND(E174*U174,2)</f>
        <v>19.59</v>
      </c>
      <c r="W174" s="160"/>
      <c r="X174" s="160" t="s">
        <v>144</v>
      </c>
      <c r="Y174" s="151"/>
      <c r="Z174" s="151"/>
      <c r="AA174" s="151"/>
      <c r="AB174" s="151"/>
      <c r="AC174" s="151"/>
      <c r="AD174" s="151"/>
      <c r="AE174" s="151"/>
      <c r="AF174" s="151"/>
      <c r="AG174" s="151" t="s">
        <v>395</v>
      </c>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row>
    <row r="175" spans="1:60" ht="22.5" outlineLevel="1">
      <c r="A175" s="175">
        <v>59</v>
      </c>
      <c r="B175" s="176" t="s">
        <v>489</v>
      </c>
      <c r="C175" s="192" t="s">
        <v>490</v>
      </c>
      <c r="D175" s="177" t="s">
        <v>181</v>
      </c>
      <c r="E175" s="178">
        <v>2.4</v>
      </c>
      <c r="F175" s="179"/>
      <c r="G175" s="180">
        <f>ROUND(E175*F175,2)</f>
        <v>0</v>
      </c>
      <c r="H175" s="179"/>
      <c r="I175" s="180">
        <f>ROUND(E175*H175,2)</f>
        <v>0</v>
      </c>
      <c r="J175" s="179"/>
      <c r="K175" s="180">
        <f>ROUND(E175*J175,2)</f>
        <v>0</v>
      </c>
      <c r="L175" s="180">
        <v>21</v>
      </c>
      <c r="M175" s="180">
        <f>G175*(1+L175/100)</f>
        <v>0</v>
      </c>
      <c r="N175" s="180">
        <v>0</v>
      </c>
      <c r="O175" s="180">
        <f>ROUND(E175*N175,2)</f>
        <v>0</v>
      </c>
      <c r="P175" s="180">
        <v>0</v>
      </c>
      <c r="Q175" s="180">
        <f>ROUND(E175*P175,2)</f>
        <v>0</v>
      </c>
      <c r="R175" s="180" t="s">
        <v>491</v>
      </c>
      <c r="S175" s="180" t="s">
        <v>143</v>
      </c>
      <c r="T175" s="181" t="s">
        <v>143</v>
      </c>
      <c r="U175" s="160">
        <v>0.28000000000000003</v>
      </c>
      <c r="V175" s="160">
        <f>ROUND(E175*U175,2)</f>
        <v>0.67</v>
      </c>
      <c r="W175" s="160"/>
      <c r="X175" s="160" t="s">
        <v>144</v>
      </c>
      <c r="Y175" s="151"/>
      <c r="Z175" s="151"/>
      <c r="AA175" s="151"/>
      <c r="AB175" s="151"/>
      <c r="AC175" s="151"/>
      <c r="AD175" s="151"/>
      <c r="AE175" s="151"/>
      <c r="AF175" s="151"/>
      <c r="AG175" s="151" t="s">
        <v>145</v>
      </c>
      <c r="AH175" s="151"/>
      <c r="AI175" s="151"/>
      <c r="AJ175" s="151"/>
      <c r="AK175" s="151"/>
      <c r="AL175" s="151"/>
      <c r="AM175" s="151"/>
      <c r="AN175" s="151"/>
      <c r="AO175" s="151"/>
      <c r="AP175" s="151"/>
      <c r="AQ175" s="151"/>
      <c r="AR175" s="151"/>
      <c r="AS175" s="151"/>
      <c r="AT175" s="151"/>
      <c r="AU175" s="151"/>
      <c r="AV175" s="151"/>
      <c r="AW175" s="151"/>
      <c r="AX175" s="151"/>
      <c r="AY175" s="151"/>
      <c r="AZ175" s="151"/>
      <c r="BA175" s="151"/>
      <c r="BB175" s="151"/>
      <c r="BC175" s="151"/>
      <c r="BD175" s="151"/>
      <c r="BE175" s="151"/>
      <c r="BF175" s="151"/>
      <c r="BG175" s="151"/>
      <c r="BH175" s="151"/>
    </row>
    <row r="176" spans="1:60" outlineLevel="1">
      <c r="A176" s="158"/>
      <c r="B176" s="159"/>
      <c r="C176" s="259" t="s">
        <v>492</v>
      </c>
      <c r="D176" s="260"/>
      <c r="E176" s="260"/>
      <c r="F176" s="260"/>
      <c r="G176" s="260"/>
      <c r="H176" s="160"/>
      <c r="I176" s="160"/>
      <c r="J176" s="160"/>
      <c r="K176" s="160"/>
      <c r="L176" s="160"/>
      <c r="M176" s="160"/>
      <c r="N176" s="160"/>
      <c r="O176" s="160"/>
      <c r="P176" s="160"/>
      <c r="Q176" s="160"/>
      <c r="R176" s="160"/>
      <c r="S176" s="160"/>
      <c r="T176" s="160"/>
      <c r="U176" s="160"/>
      <c r="V176" s="160"/>
      <c r="W176" s="160"/>
      <c r="X176" s="160"/>
      <c r="Y176" s="151"/>
      <c r="Z176" s="151"/>
      <c r="AA176" s="151"/>
      <c r="AB176" s="151"/>
      <c r="AC176" s="151"/>
      <c r="AD176" s="151"/>
      <c r="AE176" s="151"/>
      <c r="AF176" s="151"/>
      <c r="AG176" s="151" t="s">
        <v>186</v>
      </c>
      <c r="AH176" s="151"/>
      <c r="AI176" s="151"/>
      <c r="AJ176" s="151"/>
      <c r="AK176" s="151"/>
      <c r="AL176" s="151"/>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row>
    <row r="177" spans="1:60" outlineLevel="1">
      <c r="A177" s="158"/>
      <c r="B177" s="159"/>
      <c r="C177" s="193" t="s">
        <v>493</v>
      </c>
      <c r="D177" s="161"/>
      <c r="E177" s="162">
        <v>2.4</v>
      </c>
      <c r="F177" s="160"/>
      <c r="G177" s="160"/>
      <c r="H177" s="160"/>
      <c r="I177" s="160"/>
      <c r="J177" s="160"/>
      <c r="K177" s="160"/>
      <c r="L177" s="160"/>
      <c r="M177" s="160"/>
      <c r="N177" s="160"/>
      <c r="O177" s="160"/>
      <c r="P177" s="160"/>
      <c r="Q177" s="160"/>
      <c r="R177" s="160"/>
      <c r="S177" s="160"/>
      <c r="T177" s="160"/>
      <c r="U177" s="160"/>
      <c r="V177" s="160"/>
      <c r="W177" s="160"/>
      <c r="X177" s="160"/>
      <c r="Y177" s="151"/>
      <c r="Z177" s="151"/>
      <c r="AA177" s="151"/>
      <c r="AB177" s="151"/>
      <c r="AC177" s="151"/>
      <c r="AD177" s="151"/>
      <c r="AE177" s="151"/>
      <c r="AF177" s="151"/>
      <c r="AG177" s="151" t="s">
        <v>147</v>
      </c>
      <c r="AH177" s="151">
        <v>0</v>
      </c>
      <c r="AI177" s="151"/>
      <c r="AJ177" s="151"/>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row>
    <row r="178" spans="1:60" ht="22.5" outlineLevel="1">
      <c r="A178" s="183">
        <v>60</v>
      </c>
      <c r="B178" s="184" t="s">
        <v>494</v>
      </c>
      <c r="C178" s="196" t="s">
        <v>495</v>
      </c>
      <c r="D178" s="185" t="s">
        <v>174</v>
      </c>
      <c r="E178" s="186">
        <v>3</v>
      </c>
      <c r="F178" s="187"/>
      <c r="G178" s="188">
        <f>ROUND(E178*F178,2)</f>
        <v>0</v>
      </c>
      <c r="H178" s="187"/>
      <c r="I178" s="188">
        <f>ROUND(E178*H178,2)</f>
        <v>0</v>
      </c>
      <c r="J178" s="187"/>
      <c r="K178" s="188">
        <f>ROUND(E178*J178,2)</f>
        <v>0</v>
      </c>
      <c r="L178" s="188">
        <v>21</v>
      </c>
      <c r="M178" s="188">
        <f>G178*(1+L178/100)</f>
        <v>0</v>
      </c>
      <c r="N178" s="188">
        <v>1.7000000000000001E-4</v>
      </c>
      <c r="O178" s="188">
        <f>ROUND(E178*N178,2)</f>
        <v>0</v>
      </c>
      <c r="P178" s="188">
        <v>0</v>
      </c>
      <c r="Q178" s="188">
        <f>ROUND(E178*P178,2)</f>
        <v>0</v>
      </c>
      <c r="R178" s="188" t="s">
        <v>352</v>
      </c>
      <c r="S178" s="188" t="s">
        <v>143</v>
      </c>
      <c r="T178" s="189" t="s">
        <v>143</v>
      </c>
      <c r="U178" s="160">
        <v>0</v>
      </c>
      <c r="V178" s="160">
        <f>ROUND(E178*U178,2)</f>
        <v>0</v>
      </c>
      <c r="W178" s="160"/>
      <c r="X178" s="160" t="s">
        <v>353</v>
      </c>
      <c r="Y178" s="151"/>
      <c r="Z178" s="151"/>
      <c r="AA178" s="151"/>
      <c r="AB178" s="151"/>
      <c r="AC178" s="151"/>
      <c r="AD178" s="151"/>
      <c r="AE178" s="151"/>
      <c r="AF178" s="151"/>
      <c r="AG178" s="151" t="s">
        <v>354</v>
      </c>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row>
    <row r="179" spans="1:60" outlineLevel="1">
      <c r="A179" s="175">
        <v>61</v>
      </c>
      <c r="B179" s="176" t="s">
        <v>496</v>
      </c>
      <c r="C179" s="192" t="s">
        <v>497</v>
      </c>
      <c r="D179" s="177" t="s">
        <v>141</v>
      </c>
      <c r="E179" s="178">
        <v>21.989000000000001</v>
      </c>
      <c r="F179" s="179"/>
      <c r="G179" s="180">
        <f>ROUND(E179*F179,2)</f>
        <v>0</v>
      </c>
      <c r="H179" s="179"/>
      <c r="I179" s="180">
        <f>ROUND(E179*H179,2)</f>
        <v>0</v>
      </c>
      <c r="J179" s="179"/>
      <c r="K179" s="180">
        <f>ROUND(E179*J179,2)</f>
        <v>0</v>
      </c>
      <c r="L179" s="180">
        <v>21</v>
      </c>
      <c r="M179" s="180">
        <f>G179*(1+L179/100)</f>
        <v>0</v>
      </c>
      <c r="N179" s="180">
        <v>1.9199999999999998E-2</v>
      </c>
      <c r="O179" s="180">
        <f>ROUND(E179*N179,2)</f>
        <v>0.42</v>
      </c>
      <c r="P179" s="180">
        <v>0</v>
      </c>
      <c r="Q179" s="180">
        <f>ROUND(E179*P179,2)</f>
        <v>0</v>
      </c>
      <c r="R179" s="180"/>
      <c r="S179" s="180" t="s">
        <v>279</v>
      </c>
      <c r="T179" s="181" t="s">
        <v>272</v>
      </c>
      <c r="U179" s="160">
        <v>0</v>
      </c>
      <c r="V179" s="160">
        <f>ROUND(E179*U179,2)</f>
        <v>0</v>
      </c>
      <c r="W179" s="160"/>
      <c r="X179" s="160" t="s">
        <v>353</v>
      </c>
      <c r="Y179" s="151"/>
      <c r="Z179" s="151"/>
      <c r="AA179" s="151"/>
      <c r="AB179" s="151"/>
      <c r="AC179" s="151"/>
      <c r="AD179" s="151"/>
      <c r="AE179" s="151"/>
      <c r="AF179" s="151"/>
      <c r="AG179" s="151" t="s">
        <v>354</v>
      </c>
      <c r="AH179" s="151"/>
      <c r="AI179" s="151"/>
      <c r="AJ179" s="151"/>
      <c r="AK179" s="151"/>
      <c r="AL179" s="151"/>
      <c r="AM179" s="151"/>
      <c r="AN179" s="151"/>
      <c r="AO179" s="151"/>
      <c r="AP179" s="151"/>
      <c r="AQ179" s="151"/>
      <c r="AR179" s="151"/>
      <c r="AS179" s="151"/>
      <c r="AT179" s="151"/>
      <c r="AU179" s="151"/>
      <c r="AV179" s="151"/>
      <c r="AW179" s="151"/>
      <c r="AX179" s="151"/>
      <c r="AY179" s="151"/>
      <c r="AZ179" s="151"/>
      <c r="BA179" s="151"/>
      <c r="BB179" s="151"/>
      <c r="BC179" s="151"/>
      <c r="BD179" s="151"/>
      <c r="BE179" s="151"/>
      <c r="BF179" s="151"/>
      <c r="BG179" s="151"/>
      <c r="BH179" s="151"/>
    </row>
    <row r="180" spans="1:60" outlineLevel="1">
      <c r="A180" s="158"/>
      <c r="B180" s="159"/>
      <c r="C180" s="259" t="s">
        <v>498</v>
      </c>
      <c r="D180" s="260"/>
      <c r="E180" s="260"/>
      <c r="F180" s="260"/>
      <c r="G180" s="260"/>
      <c r="H180" s="160"/>
      <c r="I180" s="160"/>
      <c r="J180" s="160"/>
      <c r="K180" s="160"/>
      <c r="L180" s="160"/>
      <c r="M180" s="160"/>
      <c r="N180" s="160"/>
      <c r="O180" s="160"/>
      <c r="P180" s="160"/>
      <c r="Q180" s="160"/>
      <c r="R180" s="160"/>
      <c r="S180" s="160"/>
      <c r="T180" s="160"/>
      <c r="U180" s="160"/>
      <c r="V180" s="160"/>
      <c r="W180" s="160"/>
      <c r="X180" s="160"/>
      <c r="Y180" s="151"/>
      <c r="Z180" s="151"/>
      <c r="AA180" s="151"/>
      <c r="AB180" s="151"/>
      <c r="AC180" s="151"/>
      <c r="AD180" s="151"/>
      <c r="AE180" s="151"/>
      <c r="AF180" s="151"/>
      <c r="AG180" s="151" t="s">
        <v>186</v>
      </c>
      <c r="AH180" s="151"/>
      <c r="AI180" s="151"/>
      <c r="AJ180" s="151"/>
      <c r="AK180" s="151"/>
      <c r="AL180" s="151"/>
      <c r="AM180" s="151"/>
      <c r="AN180" s="151"/>
      <c r="AO180" s="151"/>
      <c r="AP180" s="151"/>
      <c r="AQ180" s="151"/>
      <c r="AR180" s="151"/>
      <c r="AS180" s="151"/>
      <c r="AT180" s="151"/>
      <c r="AU180" s="151"/>
      <c r="AV180" s="151"/>
      <c r="AW180" s="151"/>
      <c r="AX180" s="151"/>
      <c r="AY180" s="151"/>
      <c r="AZ180" s="151"/>
      <c r="BA180" s="151"/>
      <c r="BB180" s="151"/>
      <c r="BC180" s="151"/>
      <c r="BD180" s="151"/>
      <c r="BE180" s="151"/>
      <c r="BF180" s="151"/>
      <c r="BG180" s="151"/>
      <c r="BH180" s="151"/>
    </row>
    <row r="181" spans="1:60" outlineLevel="1">
      <c r="A181" s="158"/>
      <c r="B181" s="159"/>
      <c r="C181" s="261" t="s">
        <v>499</v>
      </c>
      <c r="D181" s="262"/>
      <c r="E181" s="262"/>
      <c r="F181" s="262"/>
      <c r="G181" s="262"/>
      <c r="H181" s="160"/>
      <c r="I181" s="160"/>
      <c r="J181" s="160"/>
      <c r="K181" s="160"/>
      <c r="L181" s="160"/>
      <c r="M181" s="160"/>
      <c r="N181" s="160"/>
      <c r="O181" s="160"/>
      <c r="P181" s="160"/>
      <c r="Q181" s="160"/>
      <c r="R181" s="160"/>
      <c r="S181" s="160"/>
      <c r="T181" s="160"/>
      <c r="U181" s="160"/>
      <c r="V181" s="160"/>
      <c r="W181" s="160"/>
      <c r="X181" s="160"/>
      <c r="Y181" s="151"/>
      <c r="Z181" s="151"/>
      <c r="AA181" s="151"/>
      <c r="AB181" s="151"/>
      <c r="AC181" s="151"/>
      <c r="AD181" s="151"/>
      <c r="AE181" s="151"/>
      <c r="AF181" s="151"/>
      <c r="AG181" s="151" t="s">
        <v>186</v>
      </c>
      <c r="AH181" s="151"/>
      <c r="AI181" s="151"/>
      <c r="AJ181" s="151"/>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row>
    <row r="182" spans="1:60" outlineLevel="1">
      <c r="A182" s="158"/>
      <c r="B182" s="159"/>
      <c r="C182" s="261" t="s">
        <v>500</v>
      </c>
      <c r="D182" s="262"/>
      <c r="E182" s="262"/>
      <c r="F182" s="262"/>
      <c r="G182" s="262"/>
      <c r="H182" s="160"/>
      <c r="I182" s="160"/>
      <c r="J182" s="160"/>
      <c r="K182" s="160"/>
      <c r="L182" s="160"/>
      <c r="M182" s="160"/>
      <c r="N182" s="160"/>
      <c r="O182" s="160"/>
      <c r="P182" s="160"/>
      <c r="Q182" s="160"/>
      <c r="R182" s="160"/>
      <c r="S182" s="160"/>
      <c r="T182" s="160"/>
      <c r="U182" s="160"/>
      <c r="V182" s="160"/>
      <c r="W182" s="160"/>
      <c r="X182" s="160"/>
      <c r="Y182" s="151"/>
      <c r="Z182" s="151"/>
      <c r="AA182" s="151"/>
      <c r="AB182" s="151"/>
      <c r="AC182" s="151"/>
      <c r="AD182" s="151"/>
      <c r="AE182" s="151"/>
      <c r="AF182" s="151"/>
      <c r="AG182" s="151" t="s">
        <v>186</v>
      </c>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row>
    <row r="183" spans="1:60" outlineLevel="1">
      <c r="A183" s="158"/>
      <c r="B183" s="159"/>
      <c r="C183" s="261" t="s">
        <v>501</v>
      </c>
      <c r="D183" s="262"/>
      <c r="E183" s="262"/>
      <c r="F183" s="262"/>
      <c r="G183" s="262"/>
      <c r="H183" s="160"/>
      <c r="I183" s="160"/>
      <c r="J183" s="160"/>
      <c r="K183" s="160"/>
      <c r="L183" s="160"/>
      <c r="M183" s="160"/>
      <c r="N183" s="160"/>
      <c r="O183" s="160"/>
      <c r="P183" s="160"/>
      <c r="Q183" s="160"/>
      <c r="R183" s="160"/>
      <c r="S183" s="160"/>
      <c r="T183" s="160"/>
      <c r="U183" s="160"/>
      <c r="V183" s="160"/>
      <c r="W183" s="160"/>
      <c r="X183" s="160"/>
      <c r="Y183" s="151"/>
      <c r="Z183" s="151"/>
      <c r="AA183" s="151"/>
      <c r="AB183" s="151"/>
      <c r="AC183" s="151"/>
      <c r="AD183" s="151"/>
      <c r="AE183" s="151"/>
      <c r="AF183" s="151"/>
      <c r="AG183" s="151" t="s">
        <v>186</v>
      </c>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row>
    <row r="184" spans="1:60" outlineLevel="1">
      <c r="A184" s="158"/>
      <c r="B184" s="159"/>
      <c r="C184" s="203" t="s">
        <v>162</v>
      </c>
      <c r="D184" s="165"/>
      <c r="E184" s="166"/>
      <c r="F184" s="167"/>
      <c r="G184" s="167"/>
      <c r="H184" s="160"/>
      <c r="I184" s="160"/>
      <c r="J184" s="160"/>
      <c r="K184" s="160"/>
      <c r="L184" s="160"/>
      <c r="M184" s="160"/>
      <c r="N184" s="160"/>
      <c r="O184" s="160"/>
      <c r="P184" s="160"/>
      <c r="Q184" s="160"/>
      <c r="R184" s="160"/>
      <c r="S184" s="160"/>
      <c r="T184" s="160"/>
      <c r="U184" s="160"/>
      <c r="V184" s="160"/>
      <c r="W184" s="160"/>
      <c r="X184" s="160"/>
      <c r="Y184" s="151"/>
      <c r="Z184" s="151"/>
      <c r="AA184" s="151"/>
      <c r="AB184" s="151"/>
      <c r="AC184" s="151"/>
      <c r="AD184" s="151"/>
      <c r="AE184" s="151"/>
      <c r="AF184" s="151"/>
      <c r="AG184" s="151" t="s">
        <v>186</v>
      </c>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row>
    <row r="185" spans="1:60" outlineLevel="1">
      <c r="A185" s="158"/>
      <c r="B185" s="159"/>
      <c r="C185" s="261" t="s">
        <v>502</v>
      </c>
      <c r="D185" s="262"/>
      <c r="E185" s="262"/>
      <c r="F185" s="262"/>
      <c r="G185" s="262"/>
      <c r="H185" s="160"/>
      <c r="I185" s="160"/>
      <c r="J185" s="160"/>
      <c r="K185" s="160"/>
      <c r="L185" s="160"/>
      <c r="M185" s="160"/>
      <c r="N185" s="160"/>
      <c r="O185" s="160"/>
      <c r="P185" s="160"/>
      <c r="Q185" s="160"/>
      <c r="R185" s="160"/>
      <c r="S185" s="160"/>
      <c r="T185" s="160"/>
      <c r="U185" s="160"/>
      <c r="V185" s="160"/>
      <c r="W185" s="160"/>
      <c r="X185" s="160"/>
      <c r="Y185" s="151"/>
      <c r="Z185" s="151"/>
      <c r="AA185" s="151"/>
      <c r="AB185" s="151"/>
      <c r="AC185" s="151"/>
      <c r="AD185" s="151"/>
      <c r="AE185" s="151"/>
      <c r="AF185" s="151"/>
      <c r="AG185" s="151" t="s">
        <v>186</v>
      </c>
      <c r="AH185" s="151"/>
      <c r="AI185" s="151"/>
      <c r="AJ185" s="151"/>
      <c r="AK185" s="151"/>
      <c r="AL185" s="151"/>
      <c r="AM185" s="151"/>
      <c r="AN185" s="151"/>
      <c r="AO185" s="151"/>
      <c r="AP185" s="151"/>
      <c r="AQ185" s="151"/>
      <c r="AR185" s="151"/>
      <c r="AS185" s="151"/>
      <c r="AT185" s="151"/>
      <c r="AU185" s="151"/>
      <c r="AV185" s="151"/>
      <c r="AW185" s="151"/>
      <c r="AX185" s="151"/>
      <c r="AY185" s="151"/>
      <c r="AZ185" s="151"/>
      <c r="BA185" s="182" t="str">
        <f>C185</f>
        <v>Uchazeč do části položky "cena za MJ" doplní pevnou částku 750 Kč/m2. Přesný typ bude vybrán při realizaci stavby objednatelem.</v>
      </c>
      <c r="BB185" s="151"/>
      <c r="BC185" s="151"/>
      <c r="BD185" s="151"/>
      <c r="BE185" s="151"/>
      <c r="BF185" s="151"/>
      <c r="BG185" s="151"/>
      <c r="BH185" s="151"/>
    </row>
    <row r="186" spans="1:60" outlineLevel="1">
      <c r="A186" s="158"/>
      <c r="B186" s="159"/>
      <c r="C186" s="193" t="s">
        <v>503</v>
      </c>
      <c r="D186" s="161"/>
      <c r="E186" s="162">
        <v>21.989000000000001</v>
      </c>
      <c r="F186" s="160"/>
      <c r="G186" s="160"/>
      <c r="H186" s="160"/>
      <c r="I186" s="160"/>
      <c r="J186" s="160"/>
      <c r="K186" s="160"/>
      <c r="L186" s="160"/>
      <c r="M186" s="160"/>
      <c r="N186" s="160"/>
      <c r="O186" s="160"/>
      <c r="P186" s="160"/>
      <c r="Q186" s="160"/>
      <c r="R186" s="160"/>
      <c r="S186" s="160"/>
      <c r="T186" s="160"/>
      <c r="U186" s="160"/>
      <c r="V186" s="160"/>
      <c r="W186" s="160"/>
      <c r="X186" s="160"/>
      <c r="Y186" s="151"/>
      <c r="Z186" s="151"/>
      <c r="AA186" s="151"/>
      <c r="AB186" s="151"/>
      <c r="AC186" s="151"/>
      <c r="AD186" s="151"/>
      <c r="AE186" s="151"/>
      <c r="AF186" s="151"/>
      <c r="AG186" s="151" t="s">
        <v>147</v>
      </c>
      <c r="AH186" s="151">
        <v>0</v>
      </c>
      <c r="AI186" s="151"/>
      <c r="AJ186" s="151"/>
      <c r="AK186" s="151"/>
      <c r="AL186" s="151"/>
      <c r="AM186" s="151"/>
      <c r="AN186" s="151"/>
      <c r="AO186" s="151"/>
      <c r="AP186" s="151"/>
      <c r="AQ186" s="151"/>
      <c r="AR186" s="151"/>
      <c r="AS186" s="151"/>
      <c r="AT186" s="151"/>
      <c r="AU186" s="151"/>
      <c r="AV186" s="151"/>
      <c r="AW186" s="151"/>
      <c r="AX186" s="151"/>
      <c r="AY186" s="151"/>
      <c r="AZ186" s="151"/>
      <c r="BA186" s="151"/>
      <c r="BB186" s="151"/>
      <c r="BC186" s="151"/>
      <c r="BD186" s="151"/>
      <c r="BE186" s="151"/>
      <c r="BF186" s="151"/>
      <c r="BG186" s="151"/>
      <c r="BH186" s="151"/>
    </row>
    <row r="187" spans="1:60" outlineLevel="1">
      <c r="A187" s="175">
        <v>62</v>
      </c>
      <c r="B187" s="176" t="s">
        <v>504</v>
      </c>
      <c r="C187" s="192" t="s">
        <v>505</v>
      </c>
      <c r="D187" s="177" t="s">
        <v>240</v>
      </c>
      <c r="E187" s="178">
        <v>0.48566999999999999</v>
      </c>
      <c r="F187" s="179"/>
      <c r="G187" s="180">
        <f>ROUND(E187*F187,2)</f>
        <v>0</v>
      </c>
      <c r="H187" s="179"/>
      <c r="I187" s="180">
        <f>ROUND(E187*H187,2)</f>
        <v>0</v>
      </c>
      <c r="J187" s="179"/>
      <c r="K187" s="180">
        <f>ROUND(E187*J187,2)</f>
        <v>0</v>
      </c>
      <c r="L187" s="180">
        <v>21</v>
      </c>
      <c r="M187" s="180">
        <f>G187*(1+L187/100)</f>
        <v>0</v>
      </c>
      <c r="N187" s="180">
        <v>0</v>
      </c>
      <c r="O187" s="180">
        <f>ROUND(E187*N187,2)</f>
        <v>0</v>
      </c>
      <c r="P187" s="180">
        <v>0</v>
      </c>
      <c r="Q187" s="180">
        <f>ROUND(E187*P187,2)</f>
        <v>0</v>
      </c>
      <c r="R187" s="180" t="s">
        <v>486</v>
      </c>
      <c r="S187" s="180" t="s">
        <v>143</v>
      </c>
      <c r="T187" s="181" t="s">
        <v>143</v>
      </c>
      <c r="U187" s="160">
        <v>1.5980000000000001</v>
      </c>
      <c r="V187" s="160">
        <f>ROUND(E187*U187,2)</f>
        <v>0.78</v>
      </c>
      <c r="W187" s="160"/>
      <c r="X187" s="160" t="s">
        <v>388</v>
      </c>
      <c r="Y187" s="151"/>
      <c r="Z187" s="151"/>
      <c r="AA187" s="151"/>
      <c r="AB187" s="151"/>
      <c r="AC187" s="151"/>
      <c r="AD187" s="151"/>
      <c r="AE187" s="151"/>
      <c r="AF187" s="151"/>
      <c r="AG187" s="151" t="s">
        <v>418</v>
      </c>
      <c r="AH187" s="151"/>
      <c r="AI187" s="151"/>
      <c r="AJ187" s="151"/>
      <c r="AK187" s="151"/>
      <c r="AL187" s="151"/>
      <c r="AM187" s="151"/>
      <c r="AN187" s="151"/>
      <c r="AO187" s="151"/>
      <c r="AP187" s="151"/>
      <c r="AQ187" s="151"/>
      <c r="AR187" s="151"/>
      <c r="AS187" s="151"/>
      <c r="AT187" s="151"/>
      <c r="AU187" s="151"/>
      <c r="AV187" s="151"/>
      <c r="AW187" s="151"/>
      <c r="AX187" s="151"/>
      <c r="AY187" s="151"/>
      <c r="AZ187" s="151"/>
      <c r="BA187" s="151"/>
      <c r="BB187" s="151"/>
      <c r="BC187" s="151"/>
      <c r="BD187" s="151"/>
      <c r="BE187" s="151"/>
      <c r="BF187" s="151"/>
      <c r="BG187" s="151"/>
      <c r="BH187" s="151"/>
    </row>
    <row r="188" spans="1:60" outlineLevel="1">
      <c r="A188" s="158"/>
      <c r="B188" s="159"/>
      <c r="C188" s="263" t="s">
        <v>470</v>
      </c>
      <c r="D188" s="264"/>
      <c r="E188" s="264"/>
      <c r="F188" s="264"/>
      <c r="G188" s="264"/>
      <c r="H188" s="160"/>
      <c r="I188" s="160"/>
      <c r="J188" s="160"/>
      <c r="K188" s="160"/>
      <c r="L188" s="160"/>
      <c r="M188" s="160"/>
      <c r="N188" s="160"/>
      <c r="O188" s="160"/>
      <c r="P188" s="160"/>
      <c r="Q188" s="160"/>
      <c r="R188" s="160"/>
      <c r="S188" s="160"/>
      <c r="T188" s="160"/>
      <c r="U188" s="160"/>
      <c r="V188" s="160"/>
      <c r="W188" s="160"/>
      <c r="X188" s="160"/>
      <c r="Y188" s="151"/>
      <c r="Z188" s="151"/>
      <c r="AA188" s="151"/>
      <c r="AB188" s="151"/>
      <c r="AC188" s="151"/>
      <c r="AD188" s="151"/>
      <c r="AE188" s="151"/>
      <c r="AF188" s="151"/>
      <c r="AG188" s="151" t="s">
        <v>153</v>
      </c>
      <c r="AH188" s="151"/>
      <c r="AI188" s="151"/>
      <c r="AJ188" s="151"/>
      <c r="AK188" s="151"/>
      <c r="AL188" s="151"/>
      <c r="AM188" s="151"/>
      <c r="AN188" s="151"/>
      <c r="AO188" s="151"/>
      <c r="AP188" s="151"/>
      <c r="AQ188" s="151"/>
      <c r="AR188" s="151"/>
      <c r="AS188" s="151"/>
      <c r="AT188" s="151"/>
      <c r="AU188" s="151"/>
      <c r="AV188" s="151"/>
      <c r="AW188" s="151"/>
      <c r="AX188" s="151"/>
      <c r="AY188" s="151"/>
      <c r="AZ188" s="151"/>
      <c r="BA188" s="151"/>
      <c r="BB188" s="151"/>
      <c r="BC188" s="151"/>
      <c r="BD188" s="151"/>
      <c r="BE188" s="151"/>
      <c r="BF188" s="151"/>
      <c r="BG188" s="151"/>
      <c r="BH188" s="151"/>
    </row>
    <row r="189" spans="1:60">
      <c r="A189" s="169" t="s">
        <v>137</v>
      </c>
      <c r="B189" s="170" t="s">
        <v>98</v>
      </c>
      <c r="C189" s="191" t="s">
        <v>99</v>
      </c>
      <c r="D189" s="171"/>
      <c r="E189" s="172"/>
      <c r="F189" s="173"/>
      <c r="G189" s="173">
        <f>SUMIF(AG190:AG220,"&lt;&gt;NOR",G190:G220)</f>
        <v>0</v>
      </c>
      <c r="H189" s="173"/>
      <c r="I189" s="173">
        <f>SUM(I190:I220)</f>
        <v>0</v>
      </c>
      <c r="J189" s="173"/>
      <c r="K189" s="173">
        <f>SUM(K190:K220)</f>
        <v>0</v>
      </c>
      <c r="L189" s="173"/>
      <c r="M189" s="173">
        <f>SUM(M190:M220)</f>
        <v>0</v>
      </c>
      <c r="N189" s="173"/>
      <c r="O189" s="173">
        <f>SUM(O190:O220)</f>
        <v>1.1099999999999999</v>
      </c>
      <c r="P189" s="173"/>
      <c r="Q189" s="173">
        <f>SUM(Q190:Q220)</f>
        <v>0</v>
      </c>
      <c r="R189" s="173"/>
      <c r="S189" s="173"/>
      <c r="T189" s="174"/>
      <c r="U189" s="168"/>
      <c r="V189" s="168">
        <f>SUM(V190:V220)</f>
        <v>54.07</v>
      </c>
      <c r="W189" s="168"/>
      <c r="X189" s="168"/>
      <c r="AG189" t="s">
        <v>138</v>
      </c>
    </row>
    <row r="190" spans="1:60" outlineLevel="1">
      <c r="A190" s="175">
        <v>63</v>
      </c>
      <c r="B190" s="176" t="s">
        <v>506</v>
      </c>
      <c r="C190" s="192" t="s">
        <v>507</v>
      </c>
      <c r="D190" s="177" t="s">
        <v>141</v>
      </c>
      <c r="E190" s="178">
        <v>45.158099999999997</v>
      </c>
      <c r="F190" s="179"/>
      <c r="G190" s="180">
        <f>ROUND(E190*F190,2)</f>
        <v>0</v>
      </c>
      <c r="H190" s="179"/>
      <c r="I190" s="180">
        <f>ROUND(E190*H190,2)</f>
        <v>0</v>
      </c>
      <c r="J190" s="179"/>
      <c r="K190" s="180">
        <f>ROUND(E190*J190,2)</f>
        <v>0</v>
      </c>
      <c r="L190" s="180">
        <v>21</v>
      </c>
      <c r="M190" s="180">
        <f>G190*(1+L190/100)</f>
        <v>0</v>
      </c>
      <c r="N190" s="180">
        <v>2.1000000000000001E-4</v>
      </c>
      <c r="O190" s="180">
        <f>ROUND(E190*N190,2)</f>
        <v>0.01</v>
      </c>
      <c r="P190" s="180">
        <v>0</v>
      </c>
      <c r="Q190" s="180">
        <f>ROUND(E190*P190,2)</f>
        <v>0</v>
      </c>
      <c r="R190" s="180" t="s">
        <v>486</v>
      </c>
      <c r="S190" s="180" t="s">
        <v>143</v>
      </c>
      <c r="T190" s="181" t="s">
        <v>143</v>
      </c>
      <c r="U190" s="160">
        <v>0.05</v>
      </c>
      <c r="V190" s="160">
        <f>ROUND(E190*U190,2)</f>
        <v>2.2599999999999998</v>
      </c>
      <c r="W190" s="160"/>
      <c r="X190" s="160" t="s">
        <v>144</v>
      </c>
      <c r="Y190" s="151"/>
      <c r="Z190" s="151"/>
      <c r="AA190" s="151"/>
      <c r="AB190" s="151"/>
      <c r="AC190" s="151"/>
      <c r="AD190" s="151"/>
      <c r="AE190" s="151"/>
      <c r="AF190" s="151"/>
      <c r="AG190" s="151" t="s">
        <v>145</v>
      </c>
      <c r="AH190" s="151"/>
      <c r="AI190" s="151"/>
      <c r="AJ190" s="151"/>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row>
    <row r="191" spans="1:60" outlineLevel="1">
      <c r="A191" s="158"/>
      <c r="B191" s="159"/>
      <c r="C191" s="259" t="s">
        <v>508</v>
      </c>
      <c r="D191" s="260"/>
      <c r="E191" s="260"/>
      <c r="F191" s="260"/>
      <c r="G191" s="260"/>
      <c r="H191" s="160"/>
      <c r="I191" s="160"/>
      <c r="J191" s="160"/>
      <c r="K191" s="160"/>
      <c r="L191" s="160"/>
      <c r="M191" s="160"/>
      <c r="N191" s="160"/>
      <c r="O191" s="160"/>
      <c r="P191" s="160"/>
      <c r="Q191" s="160"/>
      <c r="R191" s="160"/>
      <c r="S191" s="160"/>
      <c r="T191" s="160"/>
      <c r="U191" s="160"/>
      <c r="V191" s="160"/>
      <c r="W191" s="160"/>
      <c r="X191" s="160"/>
      <c r="Y191" s="151"/>
      <c r="Z191" s="151"/>
      <c r="AA191" s="151"/>
      <c r="AB191" s="151"/>
      <c r="AC191" s="151"/>
      <c r="AD191" s="151"/>
      <c r="AE191" s="151"/>
      <c r="AF191" s="151"/>
      <c r="AG191" s="151" t="s">
        <v>186</v>
      </c>
      <c r="AH191" s="151"/>
      <c r="AI191" s="151"/>
      <c r="AJ191" s="151"/>
      <c r="AK191" s="151"/>
      <c r="AL191" s="151"/>
      <c r="AM191" s="151"/>
      <c r="AN191" s="151"/>
      <c r="AO191" s="151"/>
      <c r="AP191" s="151"/>
      <c r="AQ191" s="151"/>
      <c r="AR191" s="151"/>
      <c r="AS191" s="151"/>
      <c r="AT191" s="151"/>
      <c r="AU191" s="151"/>
      <c r="AV191" s="151"/>
      <c r="AW191" s="151"/>
      <c r="AX191" s="151"/>
      <c r="AY191" s="151"/>
      <c r="AZ191" s="151"/>
      <c r="BA191" s="151"/>
      <c r="BB191" s="151"/>
      <c r="BC191" s="151"/>
      <c r="BD191" s="151"/>
      <c r="BE191" s="151"/>
      <c r="BF191" s="151"/>
      <c r="BG191" s="151"/>
      <c r="BH191" s="151"/>
    </row>
    <row r="192" spans="1:60" outlineLevel="1">
      <c r="A192" s="158"/>
      <c r="B192" s="159"/>
      <c r="C192" s="193" t="s">
        <v>509</v>
      </c>
      <c r="D192" s="161"/>
      <c r="E192" s="162">
        <v>49.694000000000003</v>
      </c>
      <c r="F192" s="160"/>
      <c r="G192" s="160"/>
      <c r="H192" s="160"/>
      <c r="I192" s="160"/>
      <c r="J192" s="160"/>
      <c r="K192" s="160"/>
      <c r="L192" s="160"/>
      <c r="M192" s="160"/>
      <c r="N192" s="160"/>
      <c r="O192" s="160"/>
      <c r="P192" s="160"/>
      <c r="Q192" s="160"/>
      <c r="R192" s="160"/>
      <c r="S192" s="160"/>
      <c r="T192" s="160"/>
      <c r="U192" s="160"/>
      <c r="V192" s="160"/>
      <c r="W192" s="160"/>
      <c r="X192" s="160"/>
      <c r="Y192" s="151"/>
      <c r="Z192" s="151"/>
      <c r="AA192" s="151"/>
      <c r="AB192" s="151"/>
      <c r="AC192" s="151"/>
      <c r="AD192" s="151"/>
      <c r="AE192" s="151"/>
      <c r="AF192" s="151"/>
      <c r="AG192" s="151" t="s">
        <v>147</v>
      </c>
      <c r="AH192" s="151">
        <v>0</v>
      </c>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row>
    <row r="193" spans="1:60" outlineLevel="1">
      <c r="A193" s="158"/>
      <c r="B193" s="159"/>
      <c r="C193" s="193" t="s">
        <v>510</v>
      </c>
      <c r="D193" s="161"/>
      <c r="E193" s="162">
        <v>-3.85</v>
      </c>
      <c r="F193" s="160"/>
      <c r="G193" s="160"/>
      <c r="H193" s="160"/>
      <c r="I193" s="160"/>
      <c r="J193" s="160"/>
      <c r="K193" s="160"/>
      <c r="L193" s="160"/>
      <c r="M193" s="160"/>
      <c r="N193" s="160"/>
      <c r="O193" s="160"/>
      <c r="P193" s="160"/>
      <c r="Q193" s="160"/>
      <c r="R193" s="160"/>
      <c r="S193" s="160"/>
      <c r="T193" s="160"/>
      <c r="U193" s="160"/>
      <c r="V193" s="160"/>
      <c r="W193" s="160"/>
      <c r="X193" s="160"/>
      <c r="Y193" s="151"/>
      <c r="Z193" s="151"/>
      <c r="AA193" s="151"/>
      <c r="AB193" s="151"/>
      <c r="AC193" s="151"/>
      <c r="AD193" s="151"/>
      <c r="AE193" s="151"/>
      <c r="AF193" s="151"/>
      <c r="AG193" s="151" t="s">
        <v>147</v>
      </c>
      <c r="AH193" s="151">
        <v>0</v>
      </c>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row>
    <row r="194" spans="1:60" outlineLevel="1">
      <c r="A194" s="158"/>
      <c r="B194" s="159"/>
      <c r="C194" s="193" t="s">
        <v>511</v>
      </c>
      <c r="D194" s="161"/>
      <c r="E194" s="162">
        <v>-4.7279999999999998</v>
      </c>
      <c r="F194" s="160"/>
      <c r="G194" s="160"/>
      <c r="H194" s="160"/>
      <c r="I194" s="160"/>
      <c r="J194" s="160"/>
      <c r="K194" s="160"/>
      <c r="L194" s="160"/>
      <c r="M194" s="160"/>
      <c r="N194" s="160"/>
      <c r="O194" s="160"/>
      <c r="P194" s="160"/>
      <c r="Q194" s="160"/>
      <c r="R194" s="160"/>
      <c r="S194" s="160"/>
      <c r="T194" s="160"/>
      <c r="U194" s="160"/>
      <c r="V194" s="160"/>
      <c r="W194" s="160"/>
      <c r="X194" s="160"/>
      <c r="Y194" s="151"/>
      <c r="Z194" s="151"/>
      <c r="AA194" s="151"/>
      <c r="AB194" s="151"/>
      <c r="AC194" s="151"/>
      <c r="AD194" s="151"/>
      <c r="AE194" s="151"/>
      <c r="AF194" s="151"/>
      <c r="AG194" s="151" t="s">
        <v>147</v>
      </c>
      <c r="AH194" s="151">
        <v>0</v>
      </c>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row>
    <row r="195" spans="1:60" outlineLevel="1">
      <c r="A195" s="158"/>
      <c r="B195" s="159"/>
      <c r="C195" s="193" t="s">
        <v>512</v>
      </c>
      <c r="D195" s="161"/>
      <c r="E195" s="162">
        <v>2.3205</v>
      </c>
      <c r="F195" s="160"/>
      <c r="G195" s="160"/>
      <c r="H195" s="160"/>
      <c r="I195" s="160"/>
      <c r="J195" s="160"/>
      <c r="K195" s="160"/>
      <c r="L195" s="160"/>
      <c r="M195" s="160"/>
      <c r="N195" s="160"/>
      <c r="O195" s="160"/>
      <c r="P195" s="160"/>
      <c r="Q195" s="160"/>
      <c r="R195" s="160"/>
      <c r="S195" s="160"/>
      <c r="T195" s="160"/>
      <c r="U195" s="160"/>
      <c r="V195" s="160"/>
      <c r="W195" s="160"/>
      <c r="X195" s="160"/>
      <c r="Y195" s="151"/>
      <c r="Z195" s="151"/>
      <c r="AA195" s="151"/>
      <c r="AB195" s="151"/>
      <c r="AC195" s="151"/>
      <c r="AD195" s="151"/>
      <c r="AE195" s="151"/>
      <c r="AF195" s="151"/>
      <c r="AG195" s="151" t="s">
        <v>147</v>
      </c>
      <c r="AH195" s="151">
        <v>0</v>
      </c>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row>
    <row r="196" spans="1:60" outlineLevel="1">
      <c r="A196" s="158"/>
      <c r="B196" s="159"/>
      <c r="C196" s="193" t="s">
        <v>513</v>
      </c>
      <c r="D196" s="161"/>
      <c r="E196" s="162">
        <v>1.7216</v>
      </c>
      <c r="F196" s="160"/>
      <c r="G196" s="160"/>
      <c r="H196" s="160"/>
      <c r="I196" s="160"/>
      <c r="J196" s="160"/>
      <c r="K196" s="160"/>
      <c r="L196" s="160"/>
      <c r="M196" s="160"/>
      <c r="N196" s="160"/>
      <c r="O196" s="160"/>
      <c r="P196" s="160"/>
      <c r="Q196" s="160"/>
      <c r="R196" s="160"/>
      <c r="S196" s="160"/>
      <c r="T196" s="160"/>
      <c r="U196" s="160"/>
      <c r="V196" s="160"/>
      <c r="W196" s="160"/>
      <c r="X196" s="160"/>
      <c r="Y196" s="151"/>
      <c r="Z196" s="151"/>
      <c r="AA196" s="151"/>
      <c r="AB196" s="151"/>
      <c r="AC196" s="151"/>
      <c r="AD196" s="151"/>
      <c r="AE196" s="151"/>
      <c r="AF196" s="151"/>
      <c r="AG196" s="151" t="s">
        <v>147</v>
      </c>
      <c r="AH196" s="151">
        <v>0</v>
      </c>
      <c r="AI196" s="151"/>
      <c r="AJ196" s="151"/>
      <c r="AK196" s="151"/>
      <c r="AL196" s="151"/>
      <c r="AM196" s="151"/>
      <c r="AN196" s="151"/>
      <c r="AO196" s="151"/>
      <c r="AP196" s="151"/>
      <c r="AQ196" s="151"/>
      <c r="AR196" s="151"/>
      <c r="AS196" s="151"/>
      <c r="AT196" s="151"/>
      <c r="AU196" s="151"/>
      <c r="AV196" s="151"/>
      <c r="AW196" s="151"/>
      <c r="AX196" s="151"/>
      <c r="AY196" s="151"/>
      <c r="AZ196" s="151"/>
      <c r="BA196" s="151"/>
      <c r="BB196" s="151"/>
      <c r="BC196" s="151"/>
      <c r="BD196" s="151"/>
      <c r="BE196" s="151"/>
      <c r="BF196" s="151"/>
      <c r="BG196" s="151"/>
      <c r="BH196" s="151"/>
    </row>
    <row r="197" spans="1:60" ht="22.5" outlineLevel="1">
      <c r="A197" s="175">
        <v>64</v>
      </c>
      <c r="B197" s="176" t="s">
        <v>514</v>
      </c>
      <c r="C197" s="192" t="s">
        <v>515</v>
      </c>
      <c r="D197" s="177" t="s">
        <v>174</v>
      </c>
      <c r="E197" s="178">
        <v>19</v>
      </c>
      <c r="F197" s="179"/>
      <c r="G197" s="180">
        <f>ROUND(E197*F197,2)</f>
        <v>0</v>
      </c>
      <c r="H197" s="179"/>
      <c r="I197" s="180">
        <f>ROUND(E197*H197,2)</f>
        <v>0</v>
      </c>
      <c r="J197" s="179"/>
      <c r="K197" s="180">
        <f>ROUND(E197*J197,2)</f>
        <v>0</v>
      </c>
      <c r="L197" s="180">
        <v>21</v>
      </c>
      <c r="M197" s="180">
        <f>G197*(1+L197/100)</f>
        <v>0</v>
      </c>
      <c r="N197" s="180">
        <v>0</v>
      </c>
      <c r="O197" s="180">
        <f>ROUND(E197*N197,2)</f>
        <v>0</v>
      </c>
      <c r="P197" s="180">
        <v>0</v>
      </c>
      <c r="Q197" s="180">
        <f>ROUND(E197*P197,2)</f>
        <v>0</v>
      </c>
      <c r="R197" s="180" t="s">
        <v>486</v>
      </c>
      <c r="S197" s="180" t="s">
        <v>143</v>
      </c>
      <c r="T197" s="181" t="s">
        <v>143</v>
      </c>
      <c r="U197" s="160">
        <v>0.1</v>
      </c>
      <c r="V197" s="160">
        <f>ROUND(E197*U197,2)</f>
        <v>1.9</v>
      </c>
      <c r="W197" s="160"/>
      <c r="X197" s="160" t="s">
        <v>144</v>
      </c>
      <c r="Y197" s="151"/>
      <c r="Z197" s="151"/>
      <c r="AA197" s="151"/>
      <c r="AB197" s="151"/>
      <c r="AC197" s="151"/>
      <c r="AD197" s="151"/>
      <c r="AE197" s="151"/>
      <c r="AF197" s="151"/>
      <c r="AG197" s="151" t="s">
        <v>145</v>
      </c>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row>
    <row r="198" spans="1:60" outlineLevel="1">
      <c r="A198" s="158"/>
      <c r="B198" s="159"/>
      <c r="C198" s="259" t="s">
        <v>516</v>
      </c>
      <c r="D198" s="260"/>
      <c r="E198" s="260"/>
      <c r="F198" s="260"/>
      <c r="G198" s="260"/>
      <c r="H198" s="160"/>
      <c r="I198" s="160"/>
      <c r="J198" s="160"/>
      <c r="K198" s="160"/>
      <c r="L198" s="160"/>
      <c r="M198" s="160"/>
      <c r="N198" s="160"/>
      <c r="O198" s="160"/>
      <c r="P198" s="160"/>
      <c r="Q198" s="160"/>
      <c r="R198" s="160"/>
      <c r="S198" s="160"/>
      <c r="T198" s="160"/>
      <c r="U198" s="160"/>
      <c r="V198" s="160"/>
      <c r="W198" s="160"/>
      <c r="X198" s="160"/>
      <c r="Y198" s="151"/>
      <c r="Z198" s="151"/>
      <c r="AA198" s="151"/>
      <c r="AB198" s="151"/>
      <c r="AC198" s="151"/>
      <c r="AD198" s="151"/>
      <c r="AE198" s="151"/>
      <c r="AF198" s="151"/>
      <c r="AG198" s="151" t="s">
        <v>186</v>
      </c>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row>
    <row r="199" spans="1:60" outlineLevel="1">
      <c r="A199" s="158"/>
      <c r="B199" s="159"/>
      <c r="C199" s="193" t="s">
        <v>517</v>
      </c>
      <c r="D199" s="161"/>
      <c r="E199" s="162">
        <v>10</v>
      </c>
      <c r="F199" s="160"/>
      <c r="G199" s="160"/>
      <c r="H199" s="160"/>
      <c r="I199" s="160"/>
      <c r="J199" s="160"/>
      <c r="K199" s="160"/>
      <c r="L199" s="160"/>
      <c r="M199" s="160"/>
      <c r="N199" s="160"/>
      <c r="O199" s="160"/>
      <c r="P199" s="160"/>
      <c r="Q199" s="160"/>
      <c r="R199" s="160"/>
      <c r="S199" s="160"/>
      <c r="T199" s="160"/>
      <c r="U199" s="160"/>
      <c r="V199" s="160"/>
      <c r="W199" s="160"/>
      <c r="X199" s="160"/>
      <c r="Y199" s="151"/>
      <c r="Z199" s="151"/>
      <c r="AA199" s="151"/>
      <c r="AB199" s="151"/>
      <c r="AC199" s="151"/>
      <c r="AD199" s="151"/>
      <c r="AE199" s="151"/>
      <c r="AF199" s="151"/>
      <c r="AG199" s="151" t="s">
        <v>147</v>
      </c>
      <c r="AH199" s="151">
        <v>0</v>
      </c>
      <c r="AI199" s="151"/>
      <c r="AJ199" s="151"/>
      <c r="AK199" s="151"/>
      <c r="AL199" s="151"/>
      <c r="AM199" s="151"/>
      <c r="AN199" s="151"/>
      <c r="AO199" s="151"/>
      <c r="AP199" s="151"/>
      <c r="AQ199" s="151"/>
      <c r="AR199" s="151"/>
      <c r="AS199" s="151"/>
      <c r="AT199" s="151"/>
      <c r="AU199" s="151"/>
      <c r="AV199" s="151"/>
      <c r="AW199" s="151"/>
      <c r="AX199" s="151"/>
      <c r="AY199" s="151"/>
      <c r="AZ199" s="151"/>
      <c r="BA199" s="151"/>
      <c r="BB199" s="151"/>
      <c r="BC199" s="151"/>
      <c r="BD199" s="151"/>
      <c r="BE199" s="151"/>
      <c r="BF199" s="151"/>
      <c r="BG199" s="151"/>
      <c r="BH199" s="151"/>
    </row>
    <row r="200" spans="1:60" outlineLevel="1">
      <c r="A200" s="158"/>
      <c r="B200" s="159"/>
      <c r="C200" s="193" t="s">
        <v>518</v>
      </c>
      <c r="D200" s="161"/>
      <c r="E200" s="162">
        <v>5</v>
      </c>
      <c r="F200" s="160"/>
      <c r="G200" s="160"/>
      <c r="H200" s="160"/>
      <c r="I200" s="160"/>
      <c r="J200" s="160"/>
      <c r="K200" s="160"/>
      <c r="L200" s="160"/>
      <c r="M200" s="160"/>
      <c r="N200" s="160"/>
      <c r="O200" s="160"/>
      <c r="P200" s="160"/>
      <c r="Q200" s="160"/>
      <c r="R200" s="160"/>
      <c r="S200" s="160"/>
      <c r="T200" s="160"/>
      <c r="U200" s="160"/>
      <c r="V200" s="160"/>
      <c r="W200" s="160"/>
      <c r="X200" s="160"/>
      <c r="Y200" s="151"/>
      <c r="Z200" s="151"/>
      <c r="AA200" s="151"/>
      <c r="AB200" s="151"/>
      <c r="AC200" s="151"/>
      <c r="AD200" s="151"/>
      <c r="AE200" s="151"/>
      <c r="AF200" s="151"/>
      <c r="AG200" s="151" t="s">
        <v>147</v>
      </c>
      <c r="AH200" s="151">
        <v>0</v>
      </c>
      <c r="AI200" s="151"/>
      <c r="AJ200" s="151"/>
      <c r="AK200" s="151"/>
      <c r="AL200" s="151"/>
      <c r="AM200" s="151"/>
      <c r="AN200" s="151"/>
      <c r="AO200" s="151"/>
      <c r="AP200" s="151"/>
      <c r="AQ200" s="151"/>
      <c r="AR200" s="151"/>
      <c r="AS200" s="151"/>
      <c r="AT200" s="151"/>
      <c r="AU200" s="151"/>
      <c r="AV200" s="151"/>
      <c r="AW200" s="151"/>
      <c r="AX200" s="151"/>
      <c r="AY200" s="151"/>
      <c r="AZ200" s="151"/>
      <c r="BA200" s="151"/>
      <c r="BB200" s="151"/>
      <c r="BC200" s="151"/>
      <c r="BD200" s="151"/>
      <c r="BE200" s="151"/>
      <c r="BF200" s="151"/>
      <c r="BG200" s="151"/>
      <c r="BH200" s="151"/>
    </row>
    <row r="201" spans="1:60" outlineLevel="1">
      <c r="A201" s="158"/>
      <c r="B201" s="159"/>
      <c r="C201" s="193" t="s">
        <v>519</v>
      </c>
      <c r="D201" s="161"/>
      <c r="E201" s="162">
        <v>4</v>
      </c>
      <c r="F201" s="160"/>
      <c r="G201" s="160"/>
      <c r="H201" s="160"/>
      <c r="I201" s="160"/>
      <c r="J201" s="160"/>
      <c r="K201" s="160"/>
      <c r="L201" s="160"/>
      <c r="M201" s="160"/>
      <c r="N201" s="160"/>
      <c r="O201" s="160"/>
      <c r="P201" s="160"/>
      <c r="Q201" s="160"/>
      <c r="R201" s="160"/>
      <c r="S201" s="160"/>
      <c r="T201" s="160"/>
      <c r="U201" s="160"/>
      <c r="V201" s="160"/>
      <c r="W201" s="160"/>
      <c r="X201" s="160"/>
      <c r="Y201" s="151"/>
      <c r="Z201" s="151"/>
      <c r="AA201" s="151"/>
      <c r="AB201" s="151"/>
      <c r="AC201" s="151"/>
      <c r="AD201" s="151"/>
      <c r="AE201" s="151"/>
      <c r="AF201" s="151"/>
      <c r="AG201" s="151" t="s">
        <v>147</v>
      </c>
      <c r="AH201" s="151">
        <v>0</v>
      </c>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row>
    <row r="202" spans="1:60" ht="22.5" outlineLevel="1">
      <c r="A202" s="175">
        <v>65</v>
      </c>
      <c r="B202" s="176" t="s">
        <v>520</v>
      </c>
      <c r="C202" s="192" t="s">
        <v>521</v>
      </c>
      <c r="D202" s="177" t="s">
        <v>174</v>
      </c>
      <c r="E202" s="178">
        <v>20</v>
      </c>
      <c r="F202" s="179"/>
      <c r="G202" s="180">
        <f>ROUND(E202*F202,2)</f>
        <v>0</v>
      </c>
      <c r="H202" s="179"/>
      <c r="I202" s="180">
        <f>ROUND(E202*H202,2)</f>
        <v>0</v>
      </c>
      <c r="J202" s="179"/>
      <c r="K202" s="180">
        <f>ROUND(E202*J202,2)</f>
        <v>0</v>
      </c>
      <c r="L202" s="180">
        <v>21</v>
      </c>
      <c r="M202" s="180">
        <f>G202*(1+L202/100)</f>
        <v>0</v>
      </c>
      <c r="N202" s="180">
        <v>0</v>
      </c>
      <c r="O202" s="180">
        <f>ROUND(E202*N202,2)</f>
        <v>0</v>
      </c>
      <c r="P202" s="180">
        <v>0</v>
      </c>
      <c r="Q202" s="180">
        <f>ROUND(E202*P202,2)</f>
        <v>0</v>
      </c>
      <c r="R202" s="180" t="s">
        <v>486</v>
      </c>
      <c r="S202" s="180" t="s">
        <v>143</v>
      </c>
      <c r="T202" s="181" t="s">
        <v>143</v>
      </c>
      <c r="U202" s="160">
        <v>0.11</v>
      </c>
      <c r="V202" s="160">
        <f>ROUND(E202*U202,2)</f>
        <v>2.2000000000000002</v>
      </c>
      <c r="W202" s="160"/>
      <c r="X202" s="160" t="s">
        <v>144</v>
      </c>
      <c r="Y202" s="151"/>
      <c r="Z202" s="151"/>
      <c r="AA202" s="151"/>
      <c r="AB202" s="151"/>
      <c r="AC202" s="151"/>
      <c r="AD202" s="151"/>
      <c r="AE202" s="151"/>
      <c r="AF202" s="151"/>
      <c r="AG202" s="151" t="s">
        <v>145</v>
      </c>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row>
    <row r="203" spans="1:60" outlineLevel="1">
      <c r="A203" s="158"/>
      <c r="B203" s="159"/>
      <c r="C203" s="259" t="s">
        <v>516</v>
      </c>
      <c r="D203" s="260"/>
      <c r="E203" s="260"/>
      <c r="F203" s="260"/>
      <c r="G203" s="260"/>
      <c r="H203" s="160"/>
      <c r="I203" s="160"/>
      <c r="J203" s="160"/>
      <c r="K203" s="160"/>
      <c r="L203" s="160"/>
      <c r="M203" s="160"/>
      <c r="N203" s="160"/>
      <c r="O203" s="160"/>
      <c r="P203" s="160"/>
      <c r="Q203" s="160"/>
      <c r="R203" s="160"/>
      <c r="S203" s="160"/>
      <c r="T203" s="160"/>
      <c r="U203" s="160"/>
      <c r="V203" s="160"/>
      <c r="W203" s="160"/>
      <c r="X203" s="160"/>
      <c r="Y203" s="151"/>
      <c r="Z203" s="151"/>
      <c r="AA203" s="151"/>
      <c r="AB203" s="151"/>
      <c r="AC203" s="151"/>
      <c r="AD203" s="151"/>
      <c r="AE203" s="151"/>
      <c r="AF203" s="151"/>
      <c r="AG203" s="151" t="s">
        <v>186</v>
      </c>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151"/>
      <c r="BH203" s="151"/>
    </row>
    <row r="204" spans="1:60" outlineLevel="1">
      <c r="A204" s="158"/>
      <c r="B204" s="159"/>
      <c r="C204" s="193" t="s">
        <v>522</v>
      </c>
      <c r="D204" s="161"/>
      <c r="E204" s="162">
        <v>5</v>
      </c>
      <c r="F204" s="160"/>
      <c r="G204" s="160"/>
      <c r="H204" s="160"/>
      <c r="I204" s="160"/>
      <c r="J204" s="160"/>
      <c r="K204" s="160"/>
      <c r="L204" s="160"/>
      <c r="M204" s="160"/>
      <c r="N204" s="160"/>
      <c r="O204" s="160"/>
      <c r="P204" s="160"/>
      <c r="Q204" s="160"/>
      <c r="R204" s="160"/>
      <c r="S204" s="160"/>
      <c r="T204" s="160"/>
      <c r="U204" s="160"/>
      <c r="V204" s="160"/>
      <c r="W204" s="160"/>
      <c r="X204" s="160"/>
      <c r="Y204" s="151"/>
      <c r="Z204" s="151"/>
      <c r="AA204" s="151"/>
      <c r="AB204" s="151"/>
      <c r="AC204" s="151"/>
      <c r="AD204" s="151"/>
      <c r="AE204" s="151"/>
      <c r="AF204" s="151"/>
      <c r="AG204" s="151" t="s">
        <v>147</v>
      </c>
      <c r="AH204" s="151">
        <v>0</v>
      </c>
      <c r="AI204" s="151"/>
      <c r="AJ204" s="151"/>
      <c r="AK204" s="151"/>
      <c r="AL204" s="151"/>
      <c r="AM204" s="151"/>
      <c r="AN204" s="151"/>
      <c r="AO204" s="151"/>
      <c r="AP204" s="151"/>
      <c r="AQ204" s="151"/>
      <c r="AR204" s="151"/>
      <c r="AS204" s="151"/>
      <c r="AT204" s="151"/>
      <c r="AU204" s="151"/>
      <c r="AV204" s="151"/>
      <c r="AW204" s="151"/>
      <c r="AX204" s="151"/>
      <c r="AY204" s="151"/>
      <c r="AZ204" s="151"/>
      <c r="BA204" s="151"/>
      <c r="BB204" s="151"/>
      <c r="BC204" s="151"/>
      <c r="BD204" s="151"/>
      <c r="BE204" s="151"/>
      <c r="BF204" s="151"/>
      <c r="BG204" s="151"/>
      <c r="BH204" s="151"/>
    </row>
    <row r="205" spans="1:60" outlineLevel="1">
      <c r="A205" s="158"/>
      <c r="B205" s="159"/>
      <c r="C205" s="193" t="s">
        <v>518</v>
      </c>
      <c r="D205" s="161"/>
      <c r="E205" s="162">
        <v>5</v>
      </c>
      <c r="F205" s="160"/>
      <c r="G205" s="160"/>
      <c r="H205" s="160"/>
      <c r="I205" s="160"/>
      <c r="J205" s="160"/>
      <c r="K205" s="160"/>
      <c r="L205" s="160"/>
      <c r="M205" s="160"/>
      <c r="N205" s="160"/>
      <c r="O205" s="160"/>
      <c r="P205" s="160"/>
      <c r="Q205" s="160"/>
      <c r="R205" s="160"/>
      <c r="S205" s="160"/>
      <c r="T205" s="160"/>
      <c r="U205" s="160"/>
      <c r="V205" s="160"/>
      <c r="W205" s="160"/>
      <c r="X205" s="160"/>
      <c r="Y205" s="151"/>
      <c r="Z205" s="151"/>
      <c r="AA205" s="151"/>
      <c r="AB205" s="151"/>
      <c r="AC205" s="151"/>
      <c r="AD205" s="151"/>
      <c r="AE205" s="151"/>
      <c r="AF205" s="151"/>
      <c r="AG205" s="151" t="s">
        <v>147</v>
      </c>
      <c r="AH205" s="151">
        <v>0</v>
      </c>
      <c r="AI205" s="151"/>
      <c r="AJ205" s="151"/>
      <c r="AK205" s="151"/>
      <c r="AL205" s="151"/>
      <c r="AM205" s="151"/>
      <c r="AN205" s="151"/>
      <c r="AO205" s="151"/>
      <c r="AP205" s="151"/>
      <c r="AQ205" s="151"/>
      <c r="AR205" s="151"/>
      <c r="AS205" s="151"/>
      <c r="AT205" s="151"/>
      <c r="AU205" s="151"/>
      <c r="AV205" s="151"/>
      <c r="AW205" s="151"/>
      <c r="AX205" s="151"/>
      <c r="AY205" s="151"/>
      <c r="AZ205" s="151"/>
      <c r="BA205" s="151"/>
      <c r="BB205" s="151"/>
      <c r="BC205" s="151"/>
      <c r="BD205" s="151"/>
      <c r="BE205" s="151"/>
      <c r="BF205" s="151"/>
      <c r="BG205" s="151"/>
      <c r="BH205" s="151"/>
    </row>
    <row r="206" spans="1:60" outlineLevel="1">
      <c r="A206" s="158"/>
      <c r="B206" s="159"/>
      <c r="C206" s="193" t="s">
        <v>523</v>
      </c>
      <c r="D206" s="161"/>
      <c r="E206" s="162">
        <v>2</v>
      </c>
      <c r="F206" s="160"/>
      <c r="G206" s="160"/>
      <c r="H206" s="160"/>
      <c r="I206" s="160"/>
      <c r="J206" s="160"/>
      <c r="K206" s="160"/>
      <c r="L206" s="160"/>
      <c r="M206" s="160"/>
      <c r="N206" s="160"/>
      <c r="O206" s="160"/>
      <c r="P206" s="160"/>
      <c r="Q206" s="160"/>
      <c r="R206" s="160"/>
      <c r="S206" s="160"/>
      <c r="T206" s="160"/>
      <c r="U206" s="160"/>
      <c r="V206" s="160"/>
      <c r="W206" s="160"/>
      <c r="X206" s="160"/>
      <c r="Y206" s="151"/>
      <c r="Z206" s="151"/>
      <c r="AA206" s="151"/>
      <c r="AB206" s="151"/>
      <c r="AC206" s="151"/>
      <c r="AD206" s="151"/>
      <c r="AE206" s="151"/>
      <c r="AF206" s="151"/>
      <c r="AG206" s="151" t="s">
        <v>147</v>
      </c>
      <c r="AH206" s="151">
        <v>0</v>
      </c>
      <c r="AI206" s="151"/>
      <c r="AJ206" s="151"/>
      <c r="AK206" s="151"/>
      <c r="AL206" s="151"/>
      <c r="AM206" s="151"/>
      <c r="AN206" s="151"/>
      <c r="AO206" s="151"/>
      <c r="AP206" s="151"/>
      <c r="AQ206" s="151"/>
      <c r="AR206" s="151"/>
      <c r="AS206" s="151"/>
      <c r="AT206" s="151"/>
      <c r="AU206" s="151"/>
      <c r="AV206" s="151"/>
      <c r="AW206" s="151"/>
      <c r="AX206" s="151"/>
      <c r="AY206" s="151"/>
      <c r="AZ206" s="151"/>
      <c r="BA206" s="151"/>
      <c r="BB206" s="151"/>
      <c r="BC206" s="151"/>
      <c r="BD206" s="151"/>
      <c r="BE206" s="151"/>
      <c r="BF206" s="151"/>
      <c r="BG206" s="151"/>
      <c r="BH206" s="151"/>
    </row>
    <row r="207" spans="1:60" outlineLevel="1">
      <c r="A207" s="158"/>
      <c r="B207" s="159"/>
      <c r="C207" s="193" t="s">
        <v>524</v>
      </c>
      <c r="D207" s="161"/>
      <c r="E207" s="162">
        <v>8</v>
      </c>
      <c r="F207" s="160"/>
      <c r="G207" s="160"/>
      <c r="H207" s="160"/>
      <c r="I207" s="160"/>
      <c r="J207" s="160"/>
      <c r="K207" s="160"/>
      <c r="L207" s="160"/>
      <c r="M207" s="160"/>
      <c r="N207" s="160"/>
      <c r="O207" s="160"/>
      <c r="P207" s="160"/>
      <c r="Q207" s="160"/>
      <c r="R207" s="160"/>
      <c r="S207" s="160"/>
      <c r="T207" s="160"/>
      <c r="U207" s="160"/>
      <c r="V207" s="160"/>
      <c r="W207" s="160"/>
      <c r="X207" s="160"/>
      <c r="Y207" s="151"/>
      <c r="Z207" s="151"/>
      <c r="AA207" s="151"/>
      <c r="AB207" s="151"/>
      <c r="AC207" s="151"/>
      <c r="AD207" s="151"/>
      <c r="AE207" s="151"/>
      <c r="AF207" s="151"/>
      <c r="AG207" s="151" t="s">
        <v>147</v>
      </c>
      <c r="AH207" s="151">
        <v>0</v>
      </c>
      <c r="AI207" s="151"/>
      <c r="AJ207" s="151"/>
      <c r="AK207" s="151"/>
      <c r="AL207" s="151"/>
      <c r="AM207" s="151"/>
      <c r="AN207" s="151"/>
      <c r="AO207" s="151"/>
      <c r="AP207" s="151"/>
      <c r="AQ207" s="151"/>
      <c r="AR207" s="151"/>
      <c r="AS207" s="151"/>
      <c r="AT207" s="151"/>
      <c r="AU207" s="151"/>
      <c r="AV207" s="151"/>
      <c r="AW207" s="151"/>
      <c r="AX207" s="151"/>
      <c r="AY207" s="151"/>
      <c r="AZ207" s="151"/>
      <c r="BA207" s="151"/>
      <c r="BB207" s="151"/>
      <c r="BC207" s="151"/>
      <c r="BD207" s="151"/>
      <c r="BE207" s="151"/>
      <c r="BF207" s="151"/>
      <c r="BG207" s="151"/>
      <c r="BH207" s="151"/>
    </row>
    <row r="208" spans="1:60" ht="22.5" outlineLevel="1">
      <c r="A208" s="183">
        <v>66</v>
      </c>
      <c r="B208" s="184" t="s">
        <v>525</v>
      </c>
      <c r="C208" s="196" t="s">
        <v>526</v>
      </c>
      <c r="D208" s="185" t="s">
        <v>141</v>
      </c>
      <c r="E208" s="186">
        <v>45.16</v>
      </c>
      <c r="F208" s="187"/>
      <c r="G208" s="188">
        <f>ROUND(E208*F208,2)</f>
        <v>0</v>
      </c>
      <c r="H208" s="187"/>
      <c r="I208" s="188">
        <f>ROUND(E208*H208,2)</f>
        <v>0</v>
      </c>
      <c r="J208" s="187"/>
      <c r="K208" s="188">
        <f>ROUND(E208*J208,2)</f>
        <v>0</v>
      </c>
      <c r="L208" s="188">
        <v>21</v>
      </c>
      <c r="M208" s="188">
        <f>G208*(1+L208/100)</f>
        <v>0</v>
      </c>
      <c r="N208" s="188">
        <v>3.14E-3</v>
      </c>
      <c r="O208" s="188">
        <f>ROUND(E208*N208,2)</f>
        <v>0.14000000000000001</v>
      </c>
      <c r="P208" s="188">
        <v>0</v>
      </c>
      <c r="Q208" s="188">
        <f>ROUND(E208*P208,2)</f>
        <v>0</v>
      </c>
      <c r="R208" s="188" t="s">
        <v>486</v>
      </c>
      <c r="S208" s="188" t="s">
        <v>143</v>
      </c>
      <c r="T208" s="189" t="s">
        <v>143</v>
      </c>
      <c r="U208" s="160">
        <v>0.95840000000000003</v>
      </c>
      <c r="V208" s="160">
        <f>ROUND(E208*U208,2)</f>
        <v>43.28</v>
      </c>
      <c r="W208" s="160"/>
      <c r="X208" s="160" t="s">
        <v>144</v>
      </c>
      <c r="Y208" s="151"/>
      <c r="Z208" s="151"/>
      <c r="AA208" s="151"/>
      <c r="AB208" s="151"/>
      <c r="AC208" s="151"/>
      <c r="AD208" s="151"/>
      <c r="AE208" s="151"/>
      <c r="AF208" s="151"/>
      <c r="AG208" s="151" t="s">
        <v>395</v>
      </c>
      <c r="AH208" s="151"/>
      <c r="AI208" s="151"/>
      <c r="AJ208" s="151"/>
      <c r="AK208" s="151"/>
      <c r="AL208" s="151"/>
      <c r="AM208" s="151"/>
      <c r="AN208" s="151"/>
      <c r="AO208" s="151"/>
      <c r="AP208" s="151"/>
      <c r="AQ208" s="151"/>
      <c r="AR208" s="151"/>
      <c r="AS208" s="151"/>
      <c r="AT208" s="151"/>
      <c r="AU208" s="151"/>
      <c r="AV208" s="151"/>
      <c r="AW208" s="151"/>
      <c r="AX208" s="151"/>
      <c r="AY208" s="151"/>
      <c r="AZ208" s="151"/>
      <c r="BA208" s="151"/>
      <c r="BB208" s="151"/>
      <c r="BC208" s="151"/>
      <c r="BD208" s="151"/>
      <c r="BE208" s="151"/>
      <c r="BF208" s="151"/>
      <c r="BG208" s="151"/>
      <c r="BH208" s="151"/>
    </row>
    <row r="209" spans="1:60" outlineLevel="1">
      <c r="A209" s="175">
        <v>67</v>
      </c>
      <c r="B209" s="176" t="s">
        <v>527</v>
      </c>
      <c r="C209" s="192" t="s">
        <v>528</v>
      </c>
      <c r="D209" s="177" t="s">
        <v>181</v>
      </c>
      <c r="E209" s="178">
        <v>22.045000000000002</v>
      </c>
      <c r="F209" s="179"/>
      <c r="G209" s="180">
        <f>ROUND(E209*F209,2)</f>
        <v>0</v>
      </c>
      <c r="H209" s="179"/>
      <c r="I209" s="180">
        <f>ROUND(E209*H209,2)</f>
        <v>0</v>
      </c>
      <c r="J209" s="179"/>
      <c r="K209" s="180">
        <f>ROUND(E209*J209,2)</f>
        <v>0</v>
      </c>
      <c r="L209" s="180">
        <v>21</v>
      </c>
      <c r="M209" s="180">
        <f>G209*(1+L209/100)</f>
        <v>0</v>
      </c>
      <c r="N209" s="180">
        <v>0</v>
      </c>
      <c r="O209" s="180">
        <f>ROUND(E209*N209,2)</f>
        <v>0</v>
      </c>
      <c r="P209" s="180">
        <v>0</v>
      </c>
      <c r="Q209" s="180">
        <f>ROUND(E209*P209,2)</f>
        <v>0</v>
      </c>
      <c r="R209" s="180" t="s">
        <v>486</v>
      </c>
      <c r="S209" s="180" t="s">
        <v>143</v>
      </c>
      <c r="T209" s="181" t="s">
        <v>143</v>
      </c>
      <c r="U209" s="160">
        <v>0.12</v>
      </c>
      <c r="V209" s="160">
        <f>ROUND(E209*U209,2)</f>
        <v>2.65</v>
      </c>
      <c r="W209" s="160"/>
      <c r="X209" s="160" t="s">
        <v>144</v>
      </c>
      <c r="Y209" s="151"/>
      <c r="Z209" s="151"/>
      <c r="AA209" s="151"/>
      <c r="AB209" s="151"/>
      <c r="AC209" s="151"/>
      <c r="AD209" s="151"/>
      <c r="AE209" s="151"/>
      <c r="AF209" s="151"/>
      <c r="AG209" s="151" t="s">
        <v>395</v>
      </c>
      <c r="AH209" s="151"/>
      <c r="AI209" s="151"/>
      <c r="AJ209" s="151"/>
      <c r="AK209" s="151"/>
      <c r="AL209" s="151"/>
      <c r="AM209" s="151"/>
      <c r="AN209" s="151"/>
      <c r="AO209" s="151"/>
      <c r="AP209" s="151"/>
      <c r="AQ209" s="151"/>
      <c r="AR209" s="151"/>
      <c r="AS209" s="151"/>
      <c r="AT209" s="151"/>
      <c r="AU209" s="151"/>
      <c r="AV209" s="151"/>
      <c r="AW209" s="151"/>
      <c r="AX209" s="151"/>
      <c r="AY209" s="151"/>
      <c r="AZ209" s="151"/>
      <c r="BA209" s="151"/>
      <c r="BB209" s="151"/>
      <c r="BC209" s="151"/>
      <c r="BD209" s="151"/>
      <c r="BE209" s="151"/>
      <c r="BF209" s="151"/>
      <c r="BG209" s="151"/>
      <c r="BH209" s="151"/>
    </row>
    <row r="210" spans="1:60" outlineLevel="1">
      <c r="A210" s="158"/>
      <c r="B210" s="159"/>
      <c r="C210" s="193" t="s">
        <v>529</v>
      </c>
      <c r="D210" s="161"/>
      <c r="E210" s="162">
        <v>22.045000000000002</v>
      </c>
      <c r="F210" s="160"/>
      <c r="G210" s="160"/>
      <c r="H210" s="160"/>
      <c r="I210" s="160"/>
      <c r="J210" s="160"/>
      <c r="K210" s="160"/>
      <c r="L210" s="160"/>
      <c r="M210" s="160"/>
      <c r="N210" s="160"/>
      <c r="O210" s="160"/>
      <c r="P210" s="160"/>
      <c r="Q210" s="160"/>
      <c r="R210" s="160"/>
      <c r="S210" s="160"/>
      <c r="T210" s="160"/>
      <c r="U210" s="160"/>
      <c r="V210" s="160"/>
      <c r="W210" s="160"/>
      <c r="X210" s="160"/>
      <c r="Y210" s="151"/>
      <c r="Z210" s="151"/>
      <c r="AA210" s="151"/>
      <c r="AB210" s="151"/>
      <c r="AC210" s="151"/>
      <c r="AD210" s="151"/>
      <c r="AE210" s="151"/>
      <c r="AF210" s="151"/>
      <c r="AG210" s="151" t="s">
        <v>147</v>
      </c>
      <c r="AH210" s="151">
        <v>0</v>
      </c>
      <c r="AI210" s="151"/>
      <c r="AJ210" s="151"/>
      <c r="AK210" s="151"/>
      <c r="AL210" s="151"/>
      <c r="AM210" s="151"/>
      <c r="AN210" s="151"/>
      <c r="AO210" s="151"/>
      <c r="AP210" s="151"/>
      <c r="AQ210" s="151"/>
      <c r="AR210" s="151"/>
      <c r="AS210" s="151"/>
      <c r="AT210" s="151"/>
      <c r="AU210" s="151"/>
      <c r="AV210" s="151"/>
      <c r="AW210" s="151"/>
      <c r="AX210" s="151"/>
      <c r="AY210" s="151"/>
      <c r="AZ210" s="151"/>
      <c r="BA210" s="151"/>
      <c r="BB210" s="151"/>
      <c r="BC210" s="151"/>
      <c r="BD210" s="151"/>
      <c r="BE210" s="151"/>
      <c r="BF210" s="151"/>
      <c r="BG210" s="151"/>
      <c r="BH210" s="151"/>
    </row>
    <row r="211" spans="1:60" outlineLevel="1">
      <c r="A211" s="175">
        <v>68</v>
      </c>
      <c r="B211" s="176" t="s">
        <v>530</v>
      </c>
      <c r="C211" s="192" t="s">
        <v>531</v>
      </c>
      <c r="D211" s="177" t="s">
        <v>174</v>
      </c>
      <c r="E211" s="178">
        <v>9</v>
      </c>
      <c r="F211" s="179"/>
      <c r="G211" s="180">
        <f>ROUND(E211*F211,2)</f>
        <v>0</v>
      </c>
      <c r="H211" s="179"/>
      <c r="I211" s="180">
        <f>ROUND(E211*H211,2)</f>
        <v>0</v>
      </c>
      <c r="J211" s="179"/>
      <c r="K211" s="180">
        <f>ROUND(E211*J211,2)</f>
        <v>0</v>
      </c>
      <c r="L211" s="180">
        <v>21</v>
      </c>
      <c r="M211" s="180">
        <f>G211*(1+L211/100)</f>
        <v>0</v>
      </c>
      <c r="N211" s="180">
        <v>1.0200000000000001E-3</v>
      </c>
      <c r="O211" s="180">
        <f>ROUND(E211*N211,2)</f>
        <v>0.01</v>
      </c>
      <c r="P211" s="180">
        <v>0</v>
      </c>
      <c r="Q211" s="180">
        <f>ROUND(E211*P211,2)</f>
        <v>0</v>
      </c>
      <c r="R211" s="180" t="s">
        <v>352</v>
      </c>
      <c r="S211" s="180" t="s">
        <v>143</v>
      </c>
      <c r="T211" s="181" t="s">
        <v>272</v>
      </c>
      <c r="U211" s="160">
        <v>0</v>
      </c>
      <c r="V211" s="160">
        <f>ROUND(E211*U211,2)</f>
        <v>0</v>
      </c>
      <c r="W211" s="160"/>
      <c r="X211" s="160" t="s">
        <v>353</v>
      </c>
      <c r="Y211" s="151"/>
      <c r="Z211" s="151"/>
      <c r="AA211" s="151"/>
      <c r="AB211" s="151"/>
      <c r="AC211" s="151"/>
      <c r="AD211" s="151"/>
      <c r="AE211" s="151"/>
      <c r="AF211" s="151"/>
      <c r="AG211" s="151" t="s">
        <v>354</v>
      </c>
      <c r="AH211" s="151"/>
      <c r="AI211" s="151"/>
      <c r="AJ211" s="151"/>
      <c r="AK211" s="151"/>
      <c r="AL211" s="151"/>
      <c r="AM211" s="151"/>
      <c r="AN211" s="151"/>
      <c r="AO211" s="151"/>
      <c r="AP211" s="151"/>
      <c r="AQ211" s="151"/>
      <c r="AR211" s="151"/>
      <c r="AS211" s="151"/>
      <c r="AT211" s="151"/>
      <c r="AU211" s="151"/>
      <c r="AV211" s="151"/>
      <c r="AW211" s="151"/>
      <c r="AX211" s="151"/>
      <c r="AY211" s="151"/>
      <c r="AZ211" s="151"/>
      <c r="BA211" s="151"/>
      <c r="BB211" s="151"/>
      <c r="BC211" s="151"/>
      <c r="BD211" s="151"/>
      <c r="BE211" s="151"/>
      <c r="BF211" s="151"/>
      <c r="BG211" s="151"/>
      <c r="BH211" s="151"/>
    </row>
    <row r="212" spans="1:60" outlineLevel="1">
      <c r="A212" s="158"/>
      <c r="B212" s="159"/>
      <c r="C212" s="259" t="s">
        <v>532</v>
      </c>
      <c r="D212" s="260"/>
      <c r="E212" s="260"/>
      <c r="F212" s="260"/>
      <c r="G212" s="260"/>
      <c r="H212" s="160"/>
      <c r="I212" s="160"/>
      <c r="J212" s="160"/>
      <c r="K212" s="160"/>
      <c r="L212" s="160"/>
      <c r="M212" s="160"/>
      <c r="N212" s="160"/>
      <c r="O212" s="160"/>
      <c r="P212" s="160"/>
      <c r="Q212" s="160"/>
      <c r="R212" s="160"/>
      <c r="S212" s="160"/>
      <c r="T212" s="160"/>
      <c r="U212" s="160"/>
      <c r="V212" s="160"/>
      <c r="W212" s="160"/>
      <c r="X212" s="160"/>
      <c r="Y212" s="151"/>
      <c r="Z212" s="151"/>
      <c r="AA212" s="151"/>
      <c r="AB212" s="151"/>
      <c r="AC212" s="151"/>
      <c r="AD212" s="151"/>
      <c r="AE212" s="151"/>
      <c r="AF212" s="151"/>
      <c r="AG212" s="151" t="s">
        <v>186</v>
      </c>
      <c r="AH212" s="151"/>
      <c r="AI212" s="151"/>
      <c r="AJ212" s="151"/>
      <c r="AK212" s="151"/>
      <c r="AL212" s="151"/>
      <c r="AM212" s="151"/>
      <c r="AN212" s="151"/>
      <c r="AO212" s="151"/>
      <c r="AP212" s="151"/>
      <c r="AQ212" s="151"/>
      <c r="AR212" s="151"/>
      <c r="AS212" s="151"/>
      <c r="AT212" s="151"/>
      <c r="AU212" s="151"/>
      <c r="AV212" s="151"/>
      <c r="AW212" s="151"/>
      <c r="AX212" s="151"/>
      <c r="AY212" s="151"/>
      <c r="AZ212" s="151"/>
      <c r="BA212" s="151"/>
      <c r="BB212" s="151"/>
      <c r="BC212" s="151"/>
      <c r="BD212" s="151"/>
      <c r="BE212" s="151"/>
      <c r="BF212" s="151"/>
      <c r="BG212" s="151"/>
      <c r="BH212" s="151"/>
    </row>
    <row r="213" spans="1:60" outlineLevel="1">
      <c r="A213" s="158"/>
      <c r="B213" s="159"/>
      <c r="C213" s="193" t="s">
        <v>533</v>
      </c>
      <c r="D213" s="161"/>
      <c r="E213" s="162">
        <v>9</v>
      </c>
      <c r="F213" s="160"/>
      <c r="G213" s="160"/>
      <c r="H213" s="160"/>
      <c r="I213" s="160"/>
      <c r="J213" s="160"/>
      <c r="K213" s="160"/>
      <c r="L213" s="160"/>
      <c r="M213" s="160"/>
      <c r="N213" s="160"/>
      <c r="O213" s="160"/>
      <c r="P213" s="160"/>
      <c r="Q213" s="160"/>
      <c r="R213" s="160"/>
      <c r="S213" s="160"/>
      <c r="T213" s="160"/>
      <c r="U213" s="160"/>
      <c r="V213" s="160"/>
      <c r="W213" s="160"/>
      <c r="X213" s="160"/>
      <c r="Y213" s="151"/>
      <c r="Z213" s="151"/>
      <c r="AA213" s="151"/>
      <c r="AB213" s="151"/>
      <c r="AC213" s="151"/>
      <c r="AD213" s="151"/>
      <c r="AE213" s="151"/>
      <c r="AF213" s="151"/>
      <c r="AG213" s="151" t="s">
        <v>147</v>
      </c>
      <c r="AH213" s="151">
        <v>0</v>
      </c>
      <c r="AI213" s="151"/>
      <c r="AJ213" s="151"/>
      <c r="AK213" s="151"/>
      <c r="AL213" s="151"/>
      <c r="AM213" s="151"/>
      <c r="AN213" s="151"/>
      <c r="AO213" s="151"/>
      <c r="AP213" s="151"/>
      <c r="AQ213" s="151"/>
      <c r="AR213" s="151"/>
      <c r="AS213" s="151"/>
      <c r="AT213" s="151"/>
      <c r="AU213" s="151"/>
      <c r="AV213" s="151"/>
      <c r="AW213" s="151"/>
      <c r="AX213" s="151"/>
      <c r="AY213" s="151"/>
      <c r="AZ213" s="151"/>
      <c r="BA213" s="151"/>
      <c r="BB213" s="151"/>
      <c r="BC213" s="151"/>
      <c r="BD213" s="151"/>
      <c r="BE213" s="151"/>
      <c r="BF213" s="151"/>
      <c r="BG213" s="151"/>
      <c r="BH213" s="151"/>
    </row>
    <row r="214" spans="1:60" outlineLevel="1">
      <c r="A214" s="158"/>
      <c r="B214" s="159"/>
      <c r="C214" s="194" t="s">
        <v>155</v>
      </c>
      <c r="D214" s="163"/>
      <c r="E214" s="164"/>
      <c r="F214" s="160"/>
      <c r="G214" s="160"/>
      <c r="H214" s="160"/>
      <c r="I214" s="160"/>
      <c r="J214" s="160"/>
      <c r="K214" s="160"/>
      <c r="L214" s="160"/>
      <c r="M214" s="160"/>
      <c r="N214" s="160"/>
      <c r="O214" s="160"/>
      <c r="P214" s="160"/>
      <c r="Q214" s="160"/>
      <c r="R214" s="160"/>
      <c r="S214" s="160"/>
      <c r="T214" s="160"/>
      <c r="U214" s="160"/>
      <c r="V214" s="160"/>
      <c r="W214" s="160"/>
      <c r="X214" s="160"/>
      <c r="Y214" s="151"/>
      <c r="Z214" s="151"/>
      <c r="AA214" s="151"/>
      <c r="AB214" s="151"/>
      <c r="AC214" s="151"/>
      <c r="AD214" s="151"/>
      <c r="AE214" s="151"/>
      <c r="AF214" s="151"/>
      <c r="AG214" s="151" t="s">
        <v>147</v>
      </c>
      <c r="AH214" s="151"/>
      <c r="AI214" s="151"/>
      <c r="AJ214" s="151"/>
      <c r="AK214" s="151"/>
      <c r="AL214" s="151"/>
      <c r="AM214" s="151"/>
      <c r="AN214" s="151"/>
      <c r="AO214" s="151"/>
      <c r="AP214" s="151"/>
      <c r="AQ214" s="151"/>
      <c r="AR214" s="151"/>
      <c r="AS214" s="151"/>
      <c r="AT214" s="151"/>
      <c r="AU214" s="151"/>
      <c r="AV214" s="151"/>
      <c r="AW214" s="151"/>
      <c r="AX214" s="151"/>
      <c r="AY214" s="151"/>
      <c r="AZ214" s="151"/>
      <c r="BA214" s="151"/>
      <c r="BB214" s="151"/>
      <c r="BC214" s="151"/>
      <c r="BD214" s="151"/>
      <c r="BE214" s="151"/>
      <c r="BF214" s="151"/>
      <c r="BG214" s="151"/>
      <c r="BH214" s="151"/>
    </row>
    <row r="215" spans="1:60" outlineLevel="1">
      <c r="A215" s="158"/>
      <c r="B215" s="159"/>
      <c r="C215" s="195" t="s">
        <v>534</v>
      </c>
      <c r="D215" s="163"/>
      <c r="E215" s="164">
        <v>8.1648099999999992</v>
      </c>
      <c r="F215" s="160"/>
      <c r="G215" s="160"/>
      <c r="H215" s="160"/>
      <c r="I215" s="160"/>
      <c r="J215" s="160"/>
      <c r="K215" s="160"/>
      <c r="L215" s="160"/>
      <c r="M215" s="160"/>
      <c r="N215" s="160"/>
      <c r="O215" s="160"/>
      <c r="P215" s="160"/>
      <c r="Q215" s="160"/>
      <c r="R215" s="160"/>
      <c r="S215" s="160"/>
      <c r="T215" s="160"/>
      <c r="U215" s="160"/>
      <c r="V215" s="160"/>
      <c r="W215" s="160"/>
      <c r="X215" s="160"/>
      <c r="Y215" s="151"/>
      <c r="Z215" s="151"/>
      <c r="AA215" s="151"/>
      <c r="AB215" s="151"/>
      <c r="AC215" s="151"/>
      <c r="AD215" s="151"/>
      <c r="AE215" s="151"/>
      <c r="AF215" s="151"/>
      <c r="AG215" s="151" t="s">
        <v>147</v>
      </c>
      <c r="AH215" s="151">
        <v>2</v>
      </c>
      <c r="AI215" s="151"/>
      <c r="AJ215" s="151"/>
      <c r="AK215" s="151"/>
      <c r="AL215" s="151"/>
      <c r="AM215" s="151"/>
      <c r="AN215" s="151"/>
      <c r="AO215" s="151"/>
      <c r="AP215" s="151"/>
      <c r="AQ215" s="151"/>
      <c r="AR215" s="151"/>
      <c r="AS215" s="151"/>
      <c r="AT215" s="151"/>
      <c r="AU215" s="151"/>
      <c r="AV215" s="151"/>
      <c r="AW215" s="151"/>
      <c r="AX215" s="151"/>
      <c r="AY215" s="151"/>
      <c r="AZ215" s="151"/>
      <c r="BA215" s="151"/>
      <c r="BB215" s="151"/>
      <c r="BC215" s="151"/>
      <c r="BD215" s="151"/>
      <c r="BE215" s="151"/>
      <c r="BF215" s="151"/>
      <c r="BG215" s="151"/>
      <c r="BH215" s="151"/>
    </row>
    <row r="216" spans="1:60" outlineLevel="1">
      <c r="A216" s="158"/>
      <c r="B216" s="159"/>
      <c r="C216" s="194" t="s">
        <v>157</v>
      </c>
      <c r="D216" s="163"/>
      <c r="E216" s="164"/>
      <c r="F216" s="160"/>
      <c r="G216" s="160"/>
      <c r="H216" s="160"/>
      <c r="I216" s="160"/>
      <c r="J216" s="160"/>
      <c r="K216" s="160"/>
      <c r="L216" s="160"/>
      <c r="M216" s="160"/>
      <c r="N216" s="160"/>
      <c r="O216" s="160"/>
      <c r="P216" s="160"/>
      <c r="Q216" s="160"/>
      <c r="R216" s="160"/>
      <c r="S216" s="160"/>
      <c r="T216" s="160"/>
      <c r="U216" s="160"/>
      <c r="V216" s="160"/>
      <c r="W216" s="160"/>
      <c r="X216" s="160"/>
      <c r="Y216" s="151"/>
      <c r="Z216" s="151"/>
      <c r="AA216" s="151"/>
      <c r="AB216" s="151"/>
      <c r="AC216" s="151"/>
      <c r="AD216" s="151"/>
      <c r="AE216" s="151"/>
      <c r="AF216" s="151"/>
      <c r="AG216" s="151" t="s">
        <v>147</v>
      </c>
      <c r="AH216" s="151"/>
      <c r="AI216" s="151"/>
      <c r="AJ216" s="151"/>
      <c r="AK216" s="151"/>
      <c r="AL216" s="151"/>
      <c r="AM216" s="151"/>
      <c r="AN216" s="151"/>
      <c r="AO216" s="151"/>
      <c r="AP216" s="151"/>
      <c r="AQ216" s="151"/>
      <c r="AR216" s="151"/>
      <c r="AS216" s="151"/>
      <c r="AT216" s="151"/>
      <c r="AU216" s="151"/>
      <c r="AV216" s="151"/>
      <c r="AW216" s="151"/>
      <c r="AX216" s="151"/>
      <c r="AY216" s="151"/>
      <c r="AZ216" s="151"/>
      <c r="BA216" s="151"/>
      <c r="BB216" s="151"/>
      <c r="BC216" s="151"/>
      <c r="BD216" s="151"/>
      <c r="BE216" s="151"/>
      <c r="BF216" s="151"/>
      <c r="BG216" s="151"/>
      <c r="BH216" s="151"/>
    </row>
    <row r="217" spans="1:60" outlineLevel="1">
      <c r="A217" s="175">
        <v>69</v>
      </c>
      <c r="B217" s="176" t="s">
        <v>535</v>
      </c>
      <c r="C217" s="192" t="s">
        <v>536</v>
      </c>
      <c r="D217" s="177" t="s">
        <v>141</v>
      </c>
      <c r="E217" s="178">
        <v>49.676000000000002</v>
      </c>
      <c r="F217" s="179"/>
      <c r="G217" s="180">
        <f>ROUND(E217*F217,2)</f>
        <v>0</v>
      </c>
      <c r="H217" s="179"/>
      <c r="I217" s="180">
        <f>ROUND(E217*H217,2)</f>
        <v>0</v>
      </c>
      <c r="J217" s="179"/>
      <c r="K217" s="180">
        <f>ROUND(E217*J217,2)</f>
        <v>0</v>
      </c>
      <c r="L217" s="180">
        <v>21</v>
      </c>
      <c r="M217" s="180">
        <f>G217*(1+L217/100)</f>
        <v>0</v>
      </c>
      <c r="N217" s="180">
        <v>1.9199999999999998E-2</v>
      </c>
      <c r="O217" s="180">
        <f>ROUND(E217*N217,2)</f>
        <v>0.95</v>
      </c>
      <c r="P217" s="180">
        <v>0</v>
      </c>
      <c r="Q217" s="180">
        <f>ROUND(E217*P217,2)</f>
        <v>0</v>
      </c>
      <c r="R217" s="180"/>
      <c r="S217" s="180" t="s">
        <v>279</v>
      </c>
      <c r="T217" s="181" t="s">
        <v>272</v>
      </c>
      <c r="U217" s="160">
        <v>0</v>
      </c>
      <c r="V217" s="160">
        <f>ROUND(E217*U217,2)</f>
        <v>0</v>
      </c>
      <c r="W217" s="160"/>
      <c r="X217" s="160" t="s">
        <v>353</v>
      </c>
      <c r="Y217" s="151"/>
      <c r="Z217" s="151"/>
      <c r="AA217" s="151"/>
      <c r="AB217" s="151"/>
      <c r="AC217" s="151"/>
      <c r="AD217" s="151"/>
      <c r="AE217" s="151"/>
      <c r="AF217" s="151"/>
      <c r="AG217" s="151" t="s">
        <v>354</v>
      </c>
      <c r="AH217" s="151"/>
      <c r="AI217" s="151"/>
      <c r="AJ217" s="151"/>
      <c r="AK217" s="151"/>
      <c r="AL217" s="151"/>
      <c r="AM217" s="151"/>
      <c r="AN217" s="151"/>
      <c r="AO217" s="151"/>
      <c r="AP217" s="151"/>
      <c r="AQ217" s="151"/>
      <c r="AR217" s="151"/>
      <c r="AS217" s="151"/>
      <c r="AT217" s="151"/>
      <c r="AU217" s="151"/>
      <c r="AV217" s="151"/>
      <c r="AW217" s="151"/>
      <c r="AX217" s="151"/>
      <c r="AY217" s="151"/>
      <c r="AZ217" s="151"/>
      <c r="BA217" s="151"/>
      <c r="BB217" s="151"/>
      <c r="BC217" s="151"/>
      <c r="BD217" s="151"/>
      <c r="BE217" s="151"/>
      <c r="BF217" s="151"/>
      <c r="BG217" s="151"/>
      <c r="BH217" s="151"/>
    </row>
    <row r="218" spans="1:60" outlineLevel="1">
      <c r="A218" s="158"/>
      <c r="B218" s="159"/>
      <c r="C218" s="259" t="s">
        <v>502</v>
      </c>
      <c r="D218" s="260"/>
      <c r="E218" s="260"/>
      <c r="F218" s="260"/>
      <c r="G218" s="260"/>
      <c r="H218" s="160"/>
      <c r="I218" s="160"/>
      <c r="J218" s="160"/>
      <c r="K218" s="160"/>
      <c r="L218" s="160"/>
      <c r="M218" s="160"/>
      <c r="N218" s="160"/>
      <c r="O218" s="160"/>
      <c r="P218" s="160"/>
      <c r="Q218" s="160"/>
      <c r="R218" s="160"/>
      <c r="S218" s="160"/>
      <c r="T218" s="160"/>
      <c r="U218" s="160"/>
      <c r="V218" s="160"/>
      <c r="W218" s="160"/>
      <c r="X218" s="160"/>
      <c r="Y218" s="151"/>
      <c r="Z218" s="151"/>
      <c r="AA218" s="151"/>
      <c r="AB218" s="151"/>
      <c r="AC218" s="151"/>
      <c r="AD218" s="151"/>
      <c r="AE218" s="151"/>
      <c r="AF218" s="151"/>
      <c r="AG218" s="151" t="s">
        <v>186</v>
      </c>
      <c r="AH218" s="151"/>
      <c r="AI218" s="151"/>
      <c r="AJ218" s="151"/>
      <c r="AK218" s="151"/>
      <c r="AL218" s="151"/>
      <c r="AM218" s="151"/>
      <c r="AN218" s="151"/>
      <c r="AO218" s="151"/>
      <c r="AP218" s="151"/>
      <c r="AQ218" s="151"/>
      <c r="AR218" s="151"/>
      <c r="AS218" s="151"/>
      <c r="AT218" s="151"/>
      <c r="AU218" s="151"/>
      <c r="AV218" s="151"/>
      <c r="AW218" s="151"/>
      <c r="AX218" s="151"/>
      <c r="AY218" s="151"/>
      <c r="AZ218" s="151"/>
      <c r="BA218" s="182" t="str">
        <f>C218</f>
        <v>Uchazeč do části položky "cena za MJ" doplní pevnou částku 750 Kč/m2. Přesný typ bude vybrán při realizaci stavby objednatelem.</v>
      </c>
      <c r="BB218" s="151"/>
      <c r="BC218" s="151"/>
      <c r="BD218" s="151"/>
      <c r="BE218" s="151"/>
      <c r="BF218" s="151"/>
      <c r="BG218" s="151"/>
      <c r="BH218" s="151"/>
    </row>
    <row r="219" spans="1:60" outlineLevel="1">
      <c r="A219" s="158"/>
      <c r="B219" s="159"/>
      <c r="C219" s="193" t="s">
        <v>537</v>
      </c>
      <c r="D219" s="161"/>
      <c r="E219" s="162">
        <v>49.676000000000002</v>
      </c>
      <c r="F219" s="160"/>
      <c r="G219" s="160"/>
      <c r="H219" s="160"/>
      <c r="I219" s="160"/>
      <c r="J219" s="160"/>
      <c r="K219" s="160"/>
      <c r="L219" s="160"/>
      <c r="M219" s="160"/>
      <c r="N219" s="160"/>
      <c r="O219" s="160"/>
      <c r="P219" s="160"/>
      <c r="Q219" s="160"/>
      <c r="R219" s="160"/>
      <c r="S219" s="160"/>
      <c r="T219" s="160"/>
      <c r="U219" s="160"/>
      <c r="V219" s="160"/>
      <c r="W219" s="160"/>
      <c r="X219" s="160"/>
      <c r="Y219" s="151"/>
      <c r="Z219" s="151"/>
      <c r="AA219" s="151"/>
      <c r="AB219" s="151"/>
      <c r="AC219" s="151"/>
      <c r="AD219" s="151"/>
      <c r="AE219" s="151"/>
      <c r="AF219" s="151"/>
      <c r="AG219" s="151" t="s">
        <v>147</v>
      </c>
      <c r="AH219" s="151">
        <v>0</v>
      </c>
      <c r="AI219" s="151"/>
      <c r="AJ219" s="151"/>
      <c r="AK219" s="151"/>
      <c r="AL219" s="151"/>
      <c r="AM219" s="151"/>
      <c r="AN219" s="151"/>
      <c r="AO219" s="151"/>
      <c r="AP219" s="151"/>
      <c r="AQ219" s="151"/>
      <c r="AR219" s="151"/>
      <c r="AS219" s="151"/>
      <c r="AT219" s="151"/>
      <c r="AU219" s="151"/>
      <c r="AV219" s="151"/>
      <c r="AW219" s="151"/>
      <c r="AX219" s="151"/>
      <c r="AY219" s="151"/>
      <c r="AZ219" s="151"/>
      <c r="BA219" s="151"/>
      <c r="BB219" s="151"/>
      <c r="BC219" s="151"/>
      <c r="BD219" s="151"/>
      <c r="BE219" s="151"/>
      <c r="BF219" s="151"/>
      <c r="BG219" s="151"/>
      <c r="BH219" s="151"/>
    </row>
    <row r="220" spans="1:60" outlineLevel="1">
      <c r="A220" s="183">
        <v>70</v>
      </c>
      <c r="B220" s="184" t="s">
        <v>538</v>
      </c>
      <c r="C220" s="196" t="s">
        <v>539</v>
      </c>
      <c r="D220" s="185" t="s">
        <v>240</v>
      </c>
      <c r="E220" s="186">
        <v>1.1142399999999999</v>
      </c>
      <c r="F220" s="187"/>
      <c r="G220" s="188">
        <f>ROUND(E220*F220,2)</f>
        <v>0</v>
      </c>
      <c r="H220" s="187"/>
      <c r="I220" s="188">
        <f>ROUND(E220*H220,2)</f>
        <v>0</v>
      </c>
      <c r="J220" s="187"/>
      <c r="K220" s="188">
        <f>ROUND(E220*J220,2)</f>
        <v>0</v>
      </c>
      <c r="L220" s="188">
        <v>21</v>
      </c>
      <c r="M220" s="188">
        <f>G220*(1+L220/100)</f>
        <v>0</v>
      </c>
      <c r="N220" s="188">
        <v>0</v>
      </c>
      <c r="O220" s="188">
        <f>ROUND(E220*N220,2)</f>
        <v>0</v>
      </c>
      <c r="P220" s="188">
        <v>0</v>
      </c>
      <c r="Q220" s="188">
        <f>ROUND(E220*P220,2)</f>
        <v>0</v>
      </c>
      <c r="R220" s="188" t="s">
        <v>486</v>
      </c>
      <c r="S220" s="188" t="s">
        <v>143</v>
      </c>
      <c r="T220" s="189" t="s">
        <v>143</v>
      </c>
      <c r="U220" s="160">
        <v>1.5980000000000001</v>
      </c>
      <c r="V220" s="160">
        <f>ROUND(E220*U220,2)</f>
        <v>1.78</v>
      </c>
      <c r="W220" s="160"/>
      <c r="X220" s="160" t="s">
        <v>388</v>
      </c>
      <c r="Y220" s="151"/>
      <c r="Z220" s="151"/>
      <c r="AA220" s="151"/>
      <c r="AB220" s="151"/>
      <c r="AC220" s="151"/>
      <c r="AD220" s="151"/>
      <c r="AE220" s="151"/>
      <c r="AF220" s="151"/>
      <c r="AG220" s="151" t="s">
        <v>389</v>
      </c>
      <c r="AH220" s="151"/>
      <c r="AI220" s="151"/>
      <c r="AJ220" s="151"/>
      <c r="AK220" s="151"/>
      <c r="AL220" s="151"/>
      <c r="AM220" s="151"/>
      <c r="AN220" s="151"/>
      <c r="AO220" s="151"/>
      <c r="AP220" s="151"/>
      <c r="AQ220" s="151"/>
      <c r="AR220" s="151"/>
      <c r="AS220" s="151"/>
      <c r="AT220" s="151"/>
      <c r="AU220" s="151"/>
      <c r="AV220" s="151"/>
      <c r="AW220" s="151"/>
      <c r="AX220" s="151"/>
      <c r="AY220" s="151"/>
      <c r="AZ220" s="151"/>
      <c r="BA220" s="151"/>
      <c r="BB220" s="151"/>
      <c r="BC220" s="151"/>
      <c r="BD220" s="151"/>
      <c r="BE220" s="151"/>
      <c r="BF220" s="151"/>
      <c r="BG220" s="151"/>
      <c r="BH220" s="151"/>
    </row>
    <row r="221" spans="1:60">
      <c r="A221" s="169" t="s">
        <v>137</v>
      </c>
      <c r="B221" s="170" t="s">
        <v>100</v>
      </c>
      <c r="C221" s="191" t="s">
        <v>101</v>
      </c>
      <c r="D221" s="171"/>
      <c r="E221" s="172"/>
      <c r="F221" s="173"/>
      <c r="G221" s="173">
        <f>SUMIF(AG222:AG225,"&lt;&gt;NOR",G222:G225)</f>
        <v>0</v>
      </c>
      <c r="H221" s="173"/>
      <c r="I221" s="173">
        <f>SUM(I222:I225)</f>
        <v>0</v>
      </c>
      <c r="J221" s="173"/>
      <c r="K221" s="173">
        <f>SUM(K222:K225)</f>
        <v>0</v>
      </c>
      <c r="L221" s="173"/>
      <c r="M221" s="173">
        <f>SUM(M222:M225)</f>
        <v>0</v>
      </c>
      <c r="N221" s="173"/>
      <c r="O221" s="173">
        <f>SUM(O222:O225)</f>
        <v>0</v>
      </c>
      <c r="P221" s="173"/>
      <c r="Q221" s="173">
        <f>SUM(Q222:Q225)</f>
        <v>0</v>
      </c>
      <c r="R221" s="173"/>
      <c r="S221" s="173"/>
      <c r="T221" s="174"/>
      <c r="U221" s="168"/>
      <c r="V221" s="168">
        <f>SUM(V222:V225)</f>
        <v>1.51</v>
      </c>
      <c r="W221" s="168"/>
      <c r="X221" s="168"/>
      <c r="AG221" t="s">
        <v>138</v>
      </c>
    </row>
    <row r="222" spans="1:60" outlineLevel="1">
      <c r="A222" s="175">
        <v>71</v>
      </c>
      <c r="B222" s="176" t="s">
        <v>540</v>
      </c>
      <c r="C222" s="192" t="s">
        <v>541</v>
      </c>
      <c r="D222" s="177" t="s">
        <v>141</v>
      </c>
      <c r="E222" s="178">
        <v>3.4127999999999998</v>
      </c>
      <c r="F222" s="179"/>
      <c r="G222" s="180">
        <f>ROUND(E222*F222,2)</f>
        <v>0</v>
      </c>
      <c r="H222" s="179"/>
      <c r="I222" s="180">
        <f>ROUND(E222*H222,2)</f>
        <v>0</v>
      </c>
      <c r="J222" s="179"/>
      <c r="K222" s="180">
        <f>ROUND(E222*J222,2)</f>
        <v>0</v>
      </c>
      <c r="L222" s="180">
        <v>21</v>
      </c>
      <c r="M222" s="180">
        <f>G222*(1+L222/100)</f>
        <v>0</v>
      </c>
      <c r="N222" s="180">
        <v>2.4000000000000001E-4</v>
      </c>
      <c r="O222" s="180">
        <f>ROUND(E222*N222,2)</f>
        <v>0</v>
      </c>
      <c r="P222" s="180">
        <v>0</v>
      </c>
      <c r="Q222" s="180">
        <f>ROUND(E222*P222,2)</f>
        <v>0</v>
      </c>
      <c r="R222" s="180" t="s">
        <v>542</v>
      </c>
      <c r="S222" s="180" t="s">
        <v>143</v>
      </c>
      <c r="T222" s="181" t="s">
        <v>143</v>
      </c>
      <c r="U222" s="160">
        <v>0.28699999999999998</v>
      </c>
      <c r="V222" s="160">
        <f>ROUND(E222*U222,2)</f>
        <v>0.98</v>
      </c>
      <c r="W222" s="160"/>
      <c r="X222" s="160" t="s">
        <v>144</v>
      </c>
      <c r="Y222" s="151"/>
      <c r="Z222" s="151"/>
      <c r="AA222" s="151"/>
      <c r="AB222" s="151"/>
      <c r="AC222" s="151"/>
      <c r="AD222" s="151"/>
      <c r="AE222" s="151"/>
      <c r="AF222" s="151"/>
      <c r="AG222" s="151" t="s">
        <v>145</v>
      </c>
      <c r="AH222" s="151"/>
      <c r="AI222" s="151"/>
      <c r="AJ222" s="151"/>
      <c r="AK222" s="151"/>
      <c r="AL222" s="151"/>
      <c r="AM222" s="151"/>
      <c r="AN222" s="151"/>
      <c r="AO222" s="151"/>
      <c r="AP222" s="151"/>
      <c r="AQ222" s="151"/>
      <c r="AR222" s="151"/>
      <c r="AS222" s="151"/>
      <c r="AT222" s="151"/>
      <c r="AU222" s="151"/>
      <c r="AV222" s="151"/>
      <c r="AW222" s="151"/>
      <c r="AX222" s="151"/>
      <c r="AY222" s="151"/>
      <c r="AZ222" s="151"/>
      <c r="BA222" s="151"/>
      <c r="BB222" s="151"/>
      <c r="BC222" s="151"/>
      <c r="BD222" s="151"/>
      <c r="BE222" s="151"/>
      <c r="BF222" s="151"/>
      <c r="BG222" s="151"/>
      <c r="BH222" s="151"/>
    </row>
    <row r="223" spans="1:60" outlineLevel="1">
      <c r="A223" s="158"/>
      <c r="B223" s="159"/>
      <c r="C223" s="259" t="s">
        <v>543</v>
      </c>
      <c r="D223" s="260"/>
      <c r="E223" s="260"/>
      <c r="F223" s="260"/>
      <c r="G223" s="260"/>
      <c r="H223" s="160"/>
      <c r="I223" s="160"/>
      <c r="J223" s="160"/>
      <c r="K223" s="160"/>
      <c r="L223" s="160"/>
      <c r="M223" s="160"/>
      <c r="N223" s="160"/>
      <c r="O223" s="160"/>
      <c r="P223" s="160"/>
      <c r="Q223" s="160"/>
      <c r="R223" s="160"/>
      <c r="S223" s="160"/>
      <c r="T223" s="160"/>
      <c r="U223" s="160"/>
      <c r="V223" s="160"/>
      <c r="W223" s="160"/>
      <c r="X223" s="160"/>
      <c r="Y223" s="151"/>
      <c r="Z223" s="151"/>
      <c r="AA223" s="151"/>
      <c r="AB223" s="151"/>
      <c r="AC223" s="151"/>
      <c r="AD223" s="151"/>
      <c r="AE223" s="151"/>
      <c r="AF223" s="151"/>
      <c r="AG223" s="151" t="s">
        <v>186</v>
      </c>
      <c r="AH223" s="151"/>
      <c r="AI223" s="151"/>
      <c r="AJ223" s="151"/>
      <c r="AK223" s="151"/>
      <c r="AL223" s="151"/>
      <c r="AM223" s="151"/>
      <c r="AN223" s="151"/>
      <c r="AO223" s="151"/>
      <c r="AP223" s="151"/>
      <c r="AQ223" s="151"/>
      <c r="AR223" s="151"/>
      <c r="AS223" s="151"/>
      <c r="AT223" s="151"/>
      <c r="AU223" s="151"/>
      <c r="AV223" s="151"/>
      <c r="AW223" s="151"/>
      <c r="AX223" s="151"/>
      <c r="AY223" s="151"/>
      <c r="AZ223" s="151"/>
      <c r="BA223" s="151"/>
      <c r="BB223" s="151"/>
      <c r="BC223" s="151"/>
      <c r="BD223" s="151"/>
      <c r="BE223" s="151"/>
      <c r="BF223" s="151"/>
      <c r="BG223" s="151"/>
      <c r="BH223" s="151"/>
    </row>
    <row r="224" spans="1:60" outlineLevel="1">
      <c r="A224" s="158"/>
      <c r="B224" s="159"/>
      <c r="C224" s="193" t="s">
        <v>544</v>
      </c>
      <c r="D224" s="161"/>
      <c r="E224" s="162">
        <v>3.4127999999999998</v>
      </c>
      <c r="F224" s="160"/>
      <c r="G224" s="160"/>
      <c r="H224" s="160"/>
      <c r="I224" s="160"/>
      <c r="J224" s="160"/>
      <c r="K224" s="160"/>
      <c r="L224" s="160"/>
      <c r="M224" s="160"/>
      <c r="N224" s="160"/>
      <c r="O224" s="160"/>
      <c r="P224" s="160"/>
      <c r="Q224" s="160"/>
      <c r="R224" s="160"/>
      <c r="S224" s="160"/>
      <c r="T224" s="160"/>
      <c r="U224" s="160"/>
      <c r="V224" s="160"/>
      <c r="W224" s="160"/>
      <c r="X224" s="160"/>
      <c r="Y224" s="151"/>
      <c r="Z224" s="151"/>
      <c r="AA224" s="151"/>
      <c r="AB224" s="151"/>
      <c r="AC224" s="151"/>
      <c r="AD224" s="151"/>
      <c r="AE224" s="151"/>
      <c r="AF224" s="151"/>
      <c r="AG224" s="151" t="s">
        <v>147</v>
      </c>
      <c r="AH224" s="151">
        <v>0</v>
      </c>
      <c r="AI224" s="151"/>
      <c r="AJ224" s="151"/>
      <c r="AK224" s="151"/>
      <c r="AL224" s="151"/>
      <c r="AM224" s="151"/>
      <c r="AN224" s="151"/>
      <c r="AO224" s="151"/>
      <c r="AP224" s="151"/>
      <c r="AQ224" s="151"/>
      <c r="AR224" s="151"/>
      <c r="AS224" s="151"/>
      <c r="AT224" s="151"/>
      <c r="AU224" s="151"/>
      <c r="AV224" s="151"/>
      <c r="AW224" s="151"/>
      <c r="AX224" s="151"/>
      <c r="AY224" s="151"/>
      <c r="AZ224" s="151"/>
      <c r="BA224" s="151"/>
      <c r="BB224" s="151"/>
      <c r="BC224" s="151"/>
      <c r="BD224" s="151"/>
      <c r="BE224" s="151"/>
      <c r="BF224" s="151"/>
      <c r="BG224" s="151"/>
      <c r="BH224" s="151"/>
    </row>
    <row r="225" spans="1:60" outlineLevel="1">
      <c r="A225" s="183">
        <v>72</v>
      </c>
      <c r="B225" s="184" t="s">
        <v>545</v>
      </c>
      <c r="C225" s="196" t="s">
        <v>546</v>
      </c>
      <c r="D225" s="185" t="s">
        <v>141</v>
      </c>
      <c r="E225" s="186">
        <v>3.41</v>
      </c>
      <c r="F225" s="187"/>
      <c r="G225" s="188">
        <f>ROUND(E225*F225,2)</f>
        <v>0</v>
      </c>
      <c r="H225" s="187"/>
      <c r="I225" s="188">
        <f>ROUND(E225*H225,2)</f>
        <v>0</v>
      </c>
      <c r="J225" s="187"/>
      <c r="K225" s="188">
        <f>ROUND(E225*J225,2)</f>
        <v>0</v>
      </c>
      <c r="L225" s="188">
        <v>21</v>
      </c>
      <c r="M225" s="188">
        <f>G225*(1+L225/100)</f>
        <v>0</v>
      </c>
      <c r="N225" s="188">
        <v>8.0000000000000007E-5</v>
      </c>
      <c r="O225" s="188">
        <f>ROUND(E225*N225,2)</f>
        <v>0</v>
      </c>
      <c r="P225" s="188">
        <v>0</v>
      </c>
      <c r="Q225" s="188">
        <f>ROUND(E225*P225,2)</f>
        <v>0</v>
      </c>
      <c r="R225" s="188" t="s">
        <v>542</v>
      </c>
      <c r="S225" s="188" t="s">
        <v>143</v>
      </c>
      <c r="T225" s="189" t="s">
        <v>143</v>
      </c>
      <c r="U225" s="160">
        <v>0.156</v>
      </c>
      <c r="V225" s="160">
        <f>ROUND(E225*U225,2)</f>
        <v>0.53</v>
      </c>
      <c r="W225" s="160"/>
      <c r="X225" s="160" t="s">
        <v>144</v>
      </c>
      <c r="Y225" s="151"/>
      <c r="Z225" s="151"/>
      <c r="AA225" s="151"/>
      <c r="AB225" s="151"/>
      <c r="AC225" s="151"/>
      <c r="AD225" s="151"/>
      <c r="AE225" s="151"/>
      <c r="AF225" s="151"/>
      <c r="AG225" s="151" t="s">
        <v>145</v>
      </c>
      <c r="AH225" s="151"/>
      <c r="AI225" s="151"/>
      <c r="AJ225" s="151"/>
      <c r="AK225" s="151"/>
      <c r="AL225" s="151"/>
      <c r="AM225" s="151"/>
      <c r="AN225" s="151"/>
      <c r="AO225" s="151"/>
      <c r="AP225" s="151"/>
      <c r="AQ225" s="151"/>
      <c r="AR225" s="151"/>
      <c r="AS225" s="151"/>
      <c r="AT225" s="151"/>
      <c r="AU225" s="151"/>
      <c r="AV225" s="151"/>
      <c r="AW225" s="151"/>
      <c r="AX225" s="151"/>
      <c r="AY225" s="151"/>
      <c r="AZ225" s="151"/>
      <c r="BA225" s="151"/>
      <c r="BB225" s="151"/>
      <c r="BC225" s="151"/>
      <c r="BD225" s="151"/>
      <c r="BE225" s="151"/>
      <c r="BF225" s="151"/>
      <c r="BG225" s="151"/>
      <c r="BH225" s="151"/>
    </row>
    <row r="226" spans="1:60">
      <c r="A226" s="169" t="s">
        <v>137</v>
      </c>
      <c r="B226" s="170" t="s">
        <v>102</v>
      </c>
      <c r="C226" s="191" t="s">
        <v>103</v>
      </c>
      <c r="D226" s="171"/>
      <c r="E226" s="172"/>
      <c r="F226" s="173"/>
      <c r="G226" s="173">
        <f>SUMIF(AG227:AG230,"&lt;&gt;NOR",G227:G230)</f>
        <v>0</v>
      </c>
      <c r="H226" s="173"/>
      <c r="I226" s="173">
        <f>SUM(I227:I230)</f>
        <v>0</v>
      </c>
      <c r="J226" s="173"/>
      <c r="K226" s="173">
        <f>SUM(K227:K230)</f>
        <v>0</v>
      </c>
      <c r="L226" s="173"/>
      <c r="M226" s="173">
        <f>SUM(M227:M230)</f>
        <v>0</v>
      </c>
      <c r="N226" s="173"/>
      <c r="O226" s="173">
        <f>SUM(O227:O230)</f>
        <v>0.01</v>
      </c>
      <c r="P226" s="173"/>
      <c r="Q226" s="173">
        <f>SUM(Q227:Q230)</f>
        <v>0</v>
      </c>
      <c r="R226" s="173"/>
      <c r="S226" s="173"/>
      <c r="T226" s="174"/>
      <c r="U226" s="168"/>
      <c r="V226" s="168">
        <f>SUM(V227:V230)</f>
        <v>4.5999999999999996</v>
      </c>
      <c r="W226" s="168"/>
      <c r="X226" s="168"/>
      <c r="AG226" t="s">
        <v>138</v>
      </c>
    </row>
    <row r="227" spans="1:60" outlineLevel="1">
      <c r="A227" s="175">
        <v>73</v>
      </c>
      <c r="B227" s="176" t="s">
        <v>547</v>
      </c>
      <c r="C227" s="192" t="s">
        <v>548</v>
      </c>
      <c r="D227" s="177" t="s">
        <v>141</v>
      </c>
      <c r="E227" s="178">
        <v>35.888100000000001</v>
      </c>
      <c r="F227" s="179"/>
      <c r="G227" s="180">
        <f>ROUND(E227*F227,2)</f>
        <v>0</v>
      </c>
      <c r="H227" s="179"/>
      <c r="I227" s="180">
        <f>ROUND(E227*H227,2)</f>
        <v>0</v>
      </c>
      <c r="J227" s="179"/>
      <c r="K227" s="180">
        <f>ROUND(E227*J227,2)</f>
        <v>0</v>
      </c>
      <c r="L227" s="180">
        <v>21</v>
      </c>
      <c r="M227" s="180">
        <f>G227*(1+L227/100)</f>
        <v>0</v>
      </c>
      <c r="N227" s="180">
        <v>6.9999999999999994E-5</v>
      </c>
      <c r="O227" s="180">
        <f>ROUND(E227*N227,2)</f>
        <v>0</v>
      </c>
      <c r="P227" s="180">
        <v>0</v>
      </c>
      <c r="Q227" s="180">
        <f>ROUND(E227*P227,2)</f>
        <v>0</v>
      </c>
      <c r="R227" s="180" t="s">
        <v>549</v>
      </c>
      <c r="S227" s="180" t="s">
        <v>143</v>
      </c>
      <c r="T227" s="181" t="s">
        <v>143</v>
      </c>
      <c r="U227" s="160">
        <v>0.03</v>
      </c>
      <c r="V227" s="160">
        <f>ROUND(E227*U227,2)</f>
        <v>1.08</v>
      </c>
      <c r="W227" s="160"/>
      <c r="X227" s="160" t="s">
        <v>144</v>
      </c>
      <c r="Y227" s="151"/>
      <c r="Z227" s="151"/>
      <c r="AA227" s="151"/>
      <c r="AB227" s="151"/>
      <c r="AC227" s="151"/>
      <c r="AD227" s="151"/>
      <c r="AE227" s="151"/>
      <c r="AF227" s="151"/>
      <c r="AG227" s="151" t="s">
        <v>395</v>
      </c>
      <c r="AH227" s="151"/>
      <c r="AI227" s="151"/>
      <c r="AJ227" s="151"/>
      <c r="AK227" s="151"/>
      <c r="AL227" s="151"/>
      <c r="AM227" s="151"/>
      <c r="AN227" s="151"/>
      <c r="AO227" s="151"/>
      <c r="AP227" s="151"/>
      <c r="AQ227" s="151"/>
      <c r="AR227" s="151"/>
      <c r="AS227" s="151"/>
      <c r="AT227" s="151"/>
      <c r="AU227" s="151"/>
      <c r="AV227" s="151"/>
      <c r="AW227" s="151"/>
      <c r="AX227" s="151"/>
      <c r="AY227" s="151"/>
      <c r="AZ227" s="151"/>
      <c r="BA227" s="151"/>
      <c r="BB227" s="151"/>
      <c r="BC227" s="151"/>
      <c r="BD227" s="151"/>
      <c r="BE227" s="151"/>
      <c r="BF227" s="151"/>
      <c r="BG227" s="151"/>
      <c r="BH227" s="151"/>
    </row>
    <row r="228" spans="1:60" outlineLevel="1">
      <c r="A228" s="158"/>
      <c r="B228" s="159"/>
      <c r="C228" s="193" t="s">
        <v>550</v>
      </c>
      <c r="D228" s="161"/>
      <c r="E228" s="162">
        <v>20.084099999999999</v>
      </c>
      <c r="F228" s="160"/>
      <c r="G228" s="160"/>
      <c r="H228" s="160"/>
      <c r="I228" s="160"/>
      <c r="J228" s="160"/>
      <c r="K228" s="160"/>
      <c r="L228" s="160"/>
      <c r="M228" s="160"/>
      <c r="N228" s="160"/>
      <c r="O228" s="160"/>
      <c r="P228" s="160"/>
      <c r="Q228" s="160"/>
      <c r="R228" s="160"/>
      <c r="S228" s="160"/>
      <c r="T228" s="160"/>
      <c r="U228" s="160"/>
      <c r="V228" s="160"/>
      <c r="W228" s="160"/>
      <c r="X228" s="160"/>
      <c r="Y228" s="151"/>
      <c r="Z228" s="151"/>
      <c r="AA228" s="151"/>
      <c r="AB228" s="151"/>
      <c r="AC228" s="151"/>
      <c r="AD228" s="151"/>
      <c r="AE228" s="151"/>
      <c r="AF228" s="151"/>
      <c r="AG228" s="151" t="s">
        <v>147</v>
      </c>
      <c r="AH228" s="151">
        <v>0</v>
      </c>
      <c r="AI228" s="151"/>
      <c r="AJ228" s="151"/>
      <c r="AK228" s="151"/>
      <c r="AL228" s="151"/>
      <c r="AM228" s="151"/>
      <c r="AN228" s="151"/>
      <c r="AO228" s="151"/>
      <c r="AP228" s="151"/>
      <c r="AQ228" s="151"/>
      <c r="AR228" s="151"/>
      <c r="AS228" s="151"/>
      <c r="AT228" s="151"/>
      <c r="AU228" s="151"/>
      <c r="AV228" s="151"/>
      <c r="AW228" s="151"/>
      <c r="AX228" s="151"/>
      <c r="AY228" s="151"/>
      <c r="AZ228" s="151"/>
      <c r="BA228" s="151"/>
      <c r="BB228" s="151"/>
      <c r="BC228" s="151"/>
      <c r="BD228" s="151"/>
      <c r="BE228" s="151"/>
      <c r="BF228" s="151"/>
      <c r="BG228" s="151"/>
      <c r="BH228" s="151"/>
    </row>
    <row r="229" spans="1:60" outlineLevel="1">
      <c r="A229" s="158"/>
      <c r="B229" s="159"/>
      <c r="C229" s="193" t="s">
        <v>551</v>
      </c>
      <c r="D229" s="161"/>
      <c r="E229" s="162">
        <v>15.804</v>
      </c>
      <c r="F229" s="160"/>
      <c r="G229" s="160"/>
      <c r="H229" s="160"/>
      <c r="I229" s="160"/>
      <c r="J229" s="160"/>
      <c r="K229" s="160"/>
      <c r="L229" s="160"/>
      <c r="M229" s="160"/>
      <c r="N229" s="160"/>
      <c r="O229" s="160"/>
      <c r="P229" s="160"/>
      <c r="Q229" s="160"/>
      <c r="R229" s="160"/>
      <c r="S229" s="160"/>
      <c r="T229" s="160"/>
      <c r="U229" s="160"/>
      <c r="V229" s="160"/>
      <c r="W229" s="160"/>
      <c r="X229" s="160"/>
      <c r="Y229" s="151"/>
      <c r="Z229" s="151"/>
      <c r="AA229" s="151"/>
      <c r="AB229" s="151"/>
      <c r="AC229" s="151"/>
      <c r="AD229" s="151"/>
      <c r="AE229" s="151"/>
      <c r="AF229" s="151"/>
      <c r="AG229" s="151" t="s">
        <v>147</v>
      </c>
      <c r="AH229" s="151">
        <v>0</v>
      </c>
      <c r="AI229" s="151"/>
      <c r="AJ229" s="151"/>
      <c r="AK229" s="151"/>
      <c r="AL229" s="151"/>
      <c r="AM229" s="151"/>
      <c r="AN229" s="151"/>
      <c r="AO229" s="151"/>
      <c r="AP229" s="151"/>
      <c r="AQ229" s="151"/>
      <c r="AR229" s="151"/>
      <c r="AS229" s="151"/>
      <c r="AT229" s="151"/>
      <c r="AU229" s="151"/>
      <c r="AV229" s="151"/>
      <c r="AW229" s="151"/>
      <c r="AX229" s="151"/>
      <c r="AY229" s="151"/>
      <c r="AZ229" s="151"/>
      <c r="BA229" s="151"/>
      <c r="BB229" s="151"/>
      <c r="BC229" s="151"/>
      <c r="BD229" s="151"/>
      <c r="BE229" s="151"/>
      <c r="BF229" s="151"/>
      <c r="BG229" s="151"/>
      <c r="BH229" s="151"/>
    </row>
    <row r="230" spans="1:60" outlineLevel="1">
      <c r="A230" s="183">
        <v>74</v>
      </c>
      <c r="B230" s="184" t="s">
        <v>552</v>
      </c>
      <c r="C230" s="196" t="s">
        <v>553</v>
      </c>
      <c r="D230" s="185" t="s">
        <v>141</v>
      </c>
      <c r="E230" s="186">
        <v>35.249000000000002</v>
      </c>
      <c r="F230" s="187"/>
      <c r="G230" s="188">
        <f>ROUND(E230*F230,2)</f>
        <v>0</v>
      </c>
      <c r="H230" s="187"/>
      <c r="I230" s="188">
        <f>ROUND(E230*H230,2)</f>
        <v>0</v>
      </c>
      <c r="J230" s="187"/>
      <c r="K230" s="188">
        <f>ROUND(E230*J230,2)</f>
        <v>0</v>
      </c>
      <c r="L230" s="188">
        <v>21</v>
      </c>
      <c r="M230" s="188">
        <f>G230*(1+L230/100)</f>
        <v>0</v>
      </c>
      <c r="N230" s="188">
        <v>2.9E-4</v>
      </c>
      <c r="O230" s="188">
        <f>ROUND(E230*N230,2)</f>
        <v>0.01</v>
      </c>
      <c r="P230" s="188">
        <v>0</v>
      </c>
      <c r="Q230" s="188">
        <f>ROUND(E230*P230,2)</f>
        <v>0</v>
      </c>
      <c r="R230" s="188" t="s">
        <v>549</v>
      </c>
      <c r="S230" s="188" t="s">
        <v>143</v>
      </c>
      <c r="T230" s="189" t="s">
        <v>143</v>
      </c>
      <c r="U230" s="160">
        <v>0.1</v>
      </c>
      <c r="V230" s="160">
        <f>ROUND(E230*U230,2)</f>
        <v>3.52</v>
      </c>
      <c r="W230" s="160"/>
      <c r="X230" s="160" t="s">
        <v>144</v>
      </c>
      <c r="Y230" s="151"/>
      <c r="Z230" s="151"/>
      <c r="AA230" s="151"/>
      <c r="AB230" s="151"/>
      <c r="AC230" s="151"/>
      <c r="AD230" s="151"/>
      <c r="AE230" s="151"/>
      <c r="AF230" s="151"/>
      <c r="AG230" s="151" t="s">
        <v>395</v>
      </c>
      <c r="AH230" s="151"/>
      <c r="AI230" s="151"/>
      <c r="AJ230" s="151"/>
      <c r="AK230" s="151"/>
      <c r="AL230" s="151"/>
      <c r="AM230" s="151"/>
      <c r="AN230" s="151"/>
      <c r="AO230" s="151"/>
      <c r="AP230" s="151"/>
      <c r="AQ230" s="151"/>
      <c r="AR230" s="151"/>
      <c r="AS230" s="151"/>
      <c r="AT230" s="151"/>
      <c r="AU230" s="151"/>
      <c r="AV230" s="151"/>
      <c r="AW230" s="151"/>
      <c r="AX230" s="151"/>
      <c r="AY230" s="151"/>
      <c r="AZ230" s="151"/>
      <c r="BA230" s="151"/>
      <c r="BB230" s="151"/>
      <c r="BC230" s="151"/>
      <c r="BD230" s="151"/>
      <c r="BE230" s="151"/>
      <c r="BF230" s="151"/>
      <c r="BG230" s="151"/>
      <c r="BH230" s="151"/>
    </row>
    <row r="231" spans="1:60">
      <c r="A231" s="169" t="s">
        <v>137</v>
      </c>
      <c r="B231" s="170" t="s">
        <v>104</v>
      </c>
      <c r="C231" s="191" t="s">
        <v>105</v>
      </c>
      <c r="D231" s="171"/>
      <c r="E231" s="172"/>
      <c r="F231" s="173"/>
      <c r="G231" s="173">
        <f>SUMIF(AG232:AG232,"&lt;&gt;NOR",G232:G232)</f>
        <v>0</v>
      </c>
      <c r="H231" s="173"/>
      <c r="I231" s="173">
        <f>SUM(I232:I232)</f>
        <v>0</v>
      </c>
      <c r="J231" s="173"/>
      <c r="K231" s="173">
        <f>SUM(K232:K232)</f>
        <v>0</v>
      </c>
      <c r="L231" s="173"/>
      <c r="M231" s="173">
        <f>SUM(M232:M232)</f>
        <v>0</v>
      </c>
      <c r="N231" s="173"/>
      <c r="O231" s="173">
        <f>SUM(O232:O232)</f>
        <v>0</v>
      </c>
      <c r="P231" s="173"/>
      <c r="Q231" s="173">
        <f>SUM(Q232:Q232)</f>
        <v>0</v>
      </c>
      <c r="R231" s="173"/>
      <c r="S231" s="173"/>
      <c r="T231" s="174"/>
      <c r="U231" s="168"/>
      <c r="V231" s="168">
        <f>SUM(V232:V232)</f>
        <v>0.22</v>
      </c>
      <c r="W231" s="168"/>
      <c r="X231" s="168"/>
      <c r="AG231" t="s">
        <v>138</v>
      </c>
    </row>
    <row r="232" spans="1:60" outlineLevel="1">
      <c r="A232" s="183">
        <v>75</v>
      </c>
      <c r="B232" s="184" t="s">
        <v>554</v>
      </c>
      <c r="C232" s="196" t="s">
        <v>555</v>
      </c>
      <c r="D232" s="185" t="s">
        <v>174</v>
      </c>
      <c r="E232" s="186">
        <v>1</v>
      </c>
      <c r="F232" s="187"/>
      <c r="G232" s="188">
        <f>ROUND(E232*F232,2)</f>
        <v>0</v>
      </c>
      <c r="H232" s="187"/>
      <c r="I232" s="188">
        <f>ROUND(E232*H232,2)</f>
        <v>0</v>
      </c>
      <c r="J232" s="187"/>
      <c r="K232" s="188">
        <f>ROUND(E232*J232,2)</f>
        <v>0</v>
      </c>
      <c r="L232" s="188">
        <v>21</v>
      </c>
      <c r="M232" s="188">
        <f>G232*(1+L232/100)</f>
        <v>0</v>
      </c>
      <c r="N232" s="188">
        <v>0</v>
      </c>
      <c r="O232" s="188">
        <f>ROUND(E232*N232,2)</f>
        <v>0</v>
      </c>
      <c r="P232" s="188">
        <v>0</v>
      </c>
      <c r="Q232" s="188">
        <f>ROUND(E232*P232,2)</f>
        <v>0</v>
      </c>
      <c r="R232" s="188"/>
      <c r="S232" s="188" t="s">
        <v>279</v>
      </c>
      <c r="T232" s="189" t="s">
        <v>272</v>
      </c>
      <c r="U232" s="160">
        <v>0.22</v>
      </c>
      <c r="V232" s="160">
        <f>ROUND(E232*U232,2)</f>
        <v>0.22</v>
      </c>
      <c r="W232" s="160"/>
      <c r="X232" s="160" t="s">
        <v>144</v>
      </c>
      <c r="Y232" s="151"/>
      <c r="Z232" s="151"/>
      <c r="AA232" s="151"/>
      <c r="AB232" s="151"/>
      <c r="AC232" s="151"/>
      <c r="AD232" s="151"/>
      <c r="AE232" s="151"/>
      <c r="AF232" s="151"/>
      <c r="AG232" s="151" t="s">
        <v>145</v>
      </c>
      <c r="AH232" s="151"/>
      <c r="AI232" s="151"/>
      <c r="AJ232" s="151"/>
      <c r="AK232" s="151"/>
      <c r="AL232" s="151"/>
      <c r="AM232" s="151"/>
      <c r="AN232" s="151"/>
      <c r="AO232" s="151"/>
      <c r="AP232" s="151"/>
      <c r="AQ232" s="151"/>
      <c r="AR232" s="151"/>
      <c r="AS232" s="151"/>
      <c r="AT232" s="151"/>
      <c r="AU232" s="151"/>
      <c r="AV232" s="151"/>
      <c r="AW232" s="151"/>
      <c r="AX232" s="151"/>
      <c r="AY232" s="151"/>
      <c r="AZ232" s="151"/>
      <c r="BA232" s="151"/>
      <c r="BB232" s="151"/>
      <c r="BC232" s="151"/>
      <c r="BD232" s="151"/>
      <c r="BE232" s="151"/>
      <c r="BF232" s="151"/>
      <c r="BG232" s="151"/>
      <c r="BH232" s="151"/>
    </row>
    <row r="233" spans="1:60">
      <c r="A233" s="169" t="s">
        <v>137</v>
      </c>
      <c r="B233" s="170" t="s">
        <v>109</v>
      </c>
      <c r="C233" s="191" t="s">
        <v>27</v>
      </c>
      <c r="D233" s="171"/>
      <c r="E233" s="172"/>
      <c r="F233" s="173"/>
      <c r="G233" s="173">
        <f>SUMIF(AG234:AG235,"&lt;&gt;NOR",G234:G235)</f>
        <v>0</v>
      </c>
      <c r="H233" s="173"/>
      <c r="I233" s="173">
        <f>SUM(I234:I235)</f>
        <v>0</v>
      </c>
      <c r="J233" s="173"/>
      <c r="K233" s="173">
        <f>SUM(K234:K235)</f>
        <v>0</v>
      </c>
      <c r="L233" s="173"/>
      <c r="M233" s="173">
        <f>SUM(M234:M235)</f>
        <v>0</v>
      </c>
      <c r="N233" s="173"/>
      <c r="O233" s="173">
        <f>SUM(O234:O235)</f>
        <v>0</v>
      </c>
      <c r="P233" s="173"/>
      <c r="Q233" s="173">
        <f>SUM(Q234:Q235)</f>
        <v>0</v>
      </c>
      <c r="R233" s="173"/>
      <c r="S233" s="173"/>
      <c r="T233" s="174"/>
      <c r="U233" s="168"/>
      <c r="V233" s="168">
        <f>SUM(V234:V235)</f>
        <v>0</v>
      </c>
      <c r="W233" s="168"/>
      <c r="X233" s="168"/>
      <c r="AG233" t="s">
        <v>138</v>
      </c>
    </row>
    <row r="234" spans="1:60" outlineLevel="1">
      <c r="A234" s="175">
        <v>76</v>
      </c>
      <c r="B234" s="176" t="s">
        <v>269</v>
      </c>
      <c r="C234" s="192" t="s">
        <v>270</v>
      </c>
      <c r="D234" s="177" t="s">
        <v>271</v>
      </c>
      <c r="E234" s="178">
        <v>1</v>
      </c>
      <c r="F234" s="179"/>
      <c r="G234" s="180">
        <f>ROUND(E234*F234,2)</f>
        <v>0</v>
      </c>
      <c r="H234" s="179"/>
      <c r="I234" s="180">
        <f>ROUND(E234*H234,2)</f>
        <v>0</v>
      </c>
      <c r="J234" s="179"/>
      <c r="K234" s="180">
        <f>ROUND(E234*J234,2)</f>
        <v>0</v>
      </c>
      <c r="L234" s="180">
        <v>21</v>
      </c>
      <c r="M234" s="180">
        <f>G234*(1+L234/100)</f>
        <v>0</v>
      </c>
      <c r="N234" s="180">
        <v>0</v>
      </c>
      <c r="O234" s="180">
        <f>ROUND(E234*N234,2)</f>
        <v>0</v>
      </c>
      <c r="P234" s="180">
        <v>0</v>
      </c>
      <c r="Q234" s="180">
        <f>ROUND(E234*P234,2)</f>
        <v>0</v>
      </c>
      <c r="R234" s="180"/>
      <c r="S234" s="180" t="s">
        <v>143</v>
      </c>
      <c r="T234" s="181" t="s">
        <v>272</v>
      </c>
      <c r="U234" s="160">
        <v>0</v>
      </c>
      <c r="V234" s="160">
        <f>ROUND(E234*U234,2)</f>
        <v>0</v>
      </c>
      <c r="W234" s="160"/>
      <c r="X234" s="160" t="s">
        <v>273</v>
      </c>
      <c r="Y234" s="151"/>
      <c r="Z234" s="151"/>
      <c r="AA234" s="151"/>
      <c r="AB234" s="151"/>
      <c r="AC234" s="151"/>
      <c r="AD234" s="151"/>
      <c r="AE234" s="151"/>
      <c r="AF234" s="151"/>
      <c r="AG234" s="151" t="s">
        <v>274</v>
      </c>
      <c r="AH234" s="151"/>
      <c r="AI234" s="151"/>
      <c r="AJ234" s="151"/>
      <c r="AK234" s="151"/>
      <c r="AL234" s="151"/>
      <c r="AM234" s="151"/>
      <c r="AN234" s="151"/>
      <c r="AO234" s="151"/>
      <c r="AP234" s="151"/>
      <c r="AQ234" s="151"/>
      <c r="AR234" s="151"/>
      <c r="AS234" s="151"/>
      <c r="AT234" s="151"/>
      <c r="AU234" s="151"/>
      <c r="AV234" s="151"/>
      <c r="AW234" s="151"/>
      <c r="AX234" s="151"/>
      <c r="AY234" s="151"/>
      <c r="AZ234" s="151"/>
      <c r="BA234" s="151"/>
      <c r="BB234" s="151"/>
      <c r="BC234" s="151"/>
      <c r="BD234" s="151"/>
      <c r="BE234" s="151"/>
      <c r="BF234" s="151"/>
      <c r="BG234" s="151"/>
      <c r="BH234" s="151"/>
    </row>
    <row r="235" spans="1:60" outlineLevel="1">
      <c r="A235" s="158"/>
      <c r="B235" s="159"/>
      <c r="C235" s="259" t="s">
        <v>275</v>
      </c>
      <c r="D235" s="260"/>
      <c r="E235" s="260"/>
      <c r="F235" s="260"/>
      <c r="G235" s="260"/>
      <c r="H235" s="160"/>
      <c r="I235" s="160"/>
      <c r="J235" s="160"/>
      <c r="K235" s="160"/>
      <c r="L235" s="160"/>
      <c r="M235" s="160"/>
      <c r="N235" s="160"/>
      <c r="O235" s="160"/>
      <c r="P235" s="160"/>
      <c r="Q235" s="160"/>
      <c r="R235" s="160"/>
      <c r="S235" s="160"/>
      <c r="T235" s="160"/>
      <c r="U235" s="160"/>
      <c r="V235" s="160"/>
      <c r="W235" s="160"/>
      <c r="X235" s="160"/>
      <c r="Y235" s="151"/>
      <c r="Z235" s="151"/>
      <c r="AA235" s="151"/>
      <c r="AB235" s="151"/>
      <c r="AC235" s="151"/>
      <c r="AD235" s="151"/>
      <c r="AE235" s="151"/>
      <c r="AF235" s="151"/>
      <c r="AG235" s="151" t="s">
        <v>186</v>
      </c>
      <c r="AH235" s="151"/>
      <c r="AI235" s="151"/>
      <c r="AJ235" s="151"/>
      <c r="AK235" s="151"/>
      <c r="AL235" s="151"/>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row>
    <row r="236" spans="1:60">
      <c r="A236" s="169" t="s">
        <v>137</v>
      </c>
      <c r="B236" s="170" t="s">
        <v>110</v>
      </c>
      <c r="C236" s="191" t="s">
        <v>28</v>
      </c>
      <c r="D236" s="171"/>
      <c r="E236" s="172"/>
      <c r="F236" s="173"/>
      <c r="G236" s="173">
        <f>SUMIF(AG237:AG242,"&lt;&gt;NOR",G237:G242)</f>
        <v>0</v>
      </c>
      <c r="H236" s="173"/>
      <c r="I236" s="173">
        <f>SUM(I237:I242)</f>
        <v>0</v>
      </c>
      <c r="J236" s="173"/>
      <c r="K236" s="173">
        <f>SUM(K237:K242)</f>
        <v>0</v>
      </c>
      <c r="L236" s="173"/>
      <c r="M236" s="173">
        <f>SUM(M237:M242)</f>
        <v>0</v>
      </c>
      <c r="N236" s="173"/>
      <c r="O236" s="173">
        <f>SUM(O237:O242)</f>
        <v>0</v>
      </c>
      <c r="P236" s="173"/>
      <c r="Q236" s="173">
        <f>SUM(Q237:Q242)</f>
        <v>0</v>
      </c>
      <c r="R236" s="173"/>
      <c r="S236" s="173"/>
      <c r="T236" s="174"/>
      <c r="U236" s="168"/>
      <c r="V236" s="168">
        <f>SUM(V237:V242)</f>
        <v>0.08</v>
      </c>
      <c r="W236" s="168"/>
      <c r="X236" s="168"/>
      <c r="AG236" t="s">
        <v>138</v>
      </c>
    </row>
    <row r="237" spans="1:60" outlineLevel="1">
      <c r="A237" s="175">
        <v>77</v>
      </c>
      <c r="B237" s="176" t="s">
        <v>276</v>
      </c>
      <c r="C237" s="192" t="s">
        <v>277</v>
      </c>
      <c r="D237" s="177" t="s">
        <v>278</v>
      </c>
      <c r="E237" s="178">
        <v>16</v>
      </c>
      <c r="F237" s="179"/>
      <c r="G237" s="180">
        <f>ROUND(E237*F237,2)</f>
        <v>0</v>
      </c>
      <c r="H237" s="179"/>
      <c r="I237" s="180">
        <f>ROUND(E237*H237,2)</f>
        <v>0</v>
      </c>
      <c r="J237" s="179"/>
      <c r="K237" s="180">
        <f>ROUND(E237*J237,2)</f>
        <v>0</v>
      </c>
      <c r="L237" s="180">
        <v>21</v>
      </c>
      <c r="M237" s="180">
        <f>G237*(1+L237/100)</f>
        <v>0</v>
      </c>
      <c r="N237" s="180">
        <v>0</v>
      </c>
      <c r="O237" s="180">
        <f>ROUND(E237*N237,2)</f>
        <v>0</v>
      </c>
      <c r="P237" s="180">
        <v>0</v>
      </c>
      <c r="Q237" s="180">
        <f>ROUND(E237*P237,2)</f>
        <v>0</v>
      </c>
      <c r="R237" s="180"/>
      <c r="S237" s="180" t="s">
        <v>279</v>
      </c>
      <c r="T237" s="181" t="s">
        <v>272</v>
      </c>
      <c r="U237" s="160">
        <v>4.7999999999999996E-3</v>
      </c>
      <c r="V237" s="160">
        <f>ROUND(E237*U237,2)</f>
        <v>0.08</v>
      </c>
      <c r="W237" s="160"/>
      <c r="X237" s="160" t="s">
        <v>144</v>
      </c>
      <c r="Y237" s="151"/>
      <c r="Z237" s="151"/>
      <c r="AA237" s="151"/>
      <c r="AB237" s="151"/>
      <c r="AC237" s="151"/>
      <c r="AD237" s="151"/>
      <c r="AE237" s="151"/>
      <c r="AF237" s="151"/>
      <c r="AG237" s="151" t="s">
        <v>145</v>
      </c>
      <c r="AH237" s="151"/>
      <c r="AI237" s="151"/>
      <c r="AJ237" s="151"/>
      <c r="AK237" s="151"/>
      <c r="AL237" s="151"/>
      <c r="AM237" s="151"/>
      <c r="AN237" s="151"/>
      <c r="AO237" s="151"/>
      <c r="AP237" s="151"/>
      <c r="AQ237" s="151"/>
      <c r="AR237" s="151"/>
      <c r="AS237" s="151"/>
      <c r="AT237" s="151"/>
      <c r="AU237" s="151"/>
      <c r="AV237" s="151"/>
      <c r="AW237" s="151"/>
      <c r="AX237" s="151"/>
      <c r="AY237" s="151"/>
      <c r="AZ237" s="151"/>
      <c r="BA237" s="151"/>
      <c r="BB237" s="151"/>
      <c r="BC237" s="151"/>
      <c r="BD237" s="151"/>
      <c r="BE237" s="151"/>
      <c r="BF237" s="151"/>
      <c r="BG237" s="151"/>
      <c r="BH237" s="151"/>
    </row>
    <row r="238" spans="1:60" outlineLevel="1">
      <c r="A238" s="158"/>
      <c r="B238" s="159"/>
      <c r="C238" s="259" t="s">
        <v>280</v>
      </c>
      <c r="D238" s="260"/>
      <c r="E238" s="260"/>
      <c r="F238" s="260"/>
      <c r="G238" s="260"/>
      <c r="H238" s="160"/>
      <c r="I238" s="160"/>
      <c r="J238" s="160"/>
      <c r="K238" s="160"/>
      <c r="L238" s="160"/>
      <c r="M238" s="160"/>
      <c r="N238" s="160"/>
      <c r="O238" s="160"/>
      <c r="P238" s="160"/>
      <c r="Q238" s="160"/>
      <c r="R238" s="160"/>
      <c r="S238" s="160"/>
      <c r="T238" s="160"/>
      <c r="U238" s="160"/>
      <c r="V238" s="160"/>
      <c r="W238" s="160"/>
      <c r="X238" s="160"/>
      <c r="Y238" s="151"/>
      <c r="Z238" s="151"/>
      <c r="AA238" s="151"/>
      <c r="AB238" s="151"/>
      <c r="AC238" s="151"/>
      <c r="AD238" s="151"/>
      <c r="AE238" s="151"/>
      <c r="AF238" s="151"/>
      <c r="AG238" s="151" t="s">
        <v>186</v>
      </c>
      <c r="AH238" s="151"/>
      <c r="AI238" s="151"/>
      <c r="AJ238" s="151"/>
      <c r="AK238" s="151"/>
      <c r="AL238" s="151"/>
      <c r="AM238" s="151"/>
      <c r="AN238" s="151"/>
      <c r="AO238" s="151"/>
      <c r="AP238" s="151"/>
      <c r="AQ238" s="151"/>
      <c r="AR238" s="151"/>
      <c r="AS238" s="151"/>
      <c r="AT238" s="151"/>
      <c r="AU238" s="151"/>
      <c r="AV238" s="151"/>
      <c r="AW238" s="151"/>
      <c r="AX238" s="151"/>
      <c r="AY238" s="151"/>
      <c r="AZ238" s="151"/>
      <c r="BA238" s="182" t="str">
        <f>C238</f>
        <v>Jedná se o nespecifikované neočekávané práce, které bude nutné realizovat v průběhu stavebních úprav.</v>
      </c>
      <c r="BB238" s="151"/>
      <c r="BC238" s="151"/>
      <c r="BD238" s="151"/>
      <c r="BE238" s="151"/>
      <c r="BF238" s="151"/>
      <c r="BG238" s="151"/>
      <c r="BH238" s="151"/>
    </row>
    <row r="239" spans="1:60" outlineLevel="1">
      <c r="A239" s="158"/>
      <c r="B239" s="159"/>
      <c r="C239" s="261" t="s">
        <v>281</v>
      </c>
      <c r="D239" s="262"/>
      <c r="E239" s="262"/>
      <c r="F239" s="262"/>
      <c r="G239" s="262"/>
      <c r="H239" s="160"/>
      <c r="I239" s="160"/>
      <c r="J239" s="160"/>
      <c r="K239" s="160"/>
      <c r="L239" s="160"/>
      <c r="M239" s="160"/>
      <c r="N239" s="160"/>
      <c r="O239" s="160"/>
      <c r="P239" s="160"/>
      <c r="Q239" s="160"/>
      <c r="R239" s="160"/>
      <c r="S239" s="160"/>
      <c r="T239" s="160"/>
      <c r="U239" s="160"/>
      <c r="V239" s="160"/>
      <c r="W239" s="160"/>
      <c r="X239" s="160"/>
      <c r="Y239" s="151"/>
      <c r="Z239" s="151"/>
      <c r="AA239" s="151"/>
      <c r="AB239" s="151"/>
      <c r="AC239" s="151"/>
      <c r="AD239" s="151"/>
      <c r="AE239" s="151"/>
      <c r="AF239" s="151"/>
      <c r="AG239" s="151" t="s">
        <v>186</v>
      </c>
      <c r="AH239" s="151"/>
      <c r="AI239" s="151"/>
      <c r="AJ239" s="151"/>
      <c r="AK239" s="151"/>
      <c r="AL239" s="151"/>
      <c r="AM239" s="151"/>
      <c r="AN239" s="151"/>
      <c r="AO239" s="151"/>
      <c r="AP239" s="151"/>
      <c r="AQ239" s="151"/>
      <c r="AR239" s="151"/>
      <c r="AS239" s="151"/>
      <c r="AT239" s="151"/>
      <c r="AU239" s="151"/>
      <c r="AV239" s="151"/>
      <c r="AW239" s="151"/>
      <c r="AX239" s="151"/>
      <c r="AY239" s="151"/>
      <c r="AZ239" s="151"/>
      <c r="BA239" s="151"/>
      <c r="BB239" s="151"/>
      <c r="BC239" s="151"/>
      <c r="BD239" s="151"/>
      <c r="BE239" s="151"/>
      <c r="BF239" s="151"/>
      <c r="BG239" s="151"/>
      <c r="BH239" s="151"/>
    </row>
    <row r="240" spans="1:60" outlineLevel="1">
      <c r="A240" s="175">
        <v>78</v>
      </c>
      <c r="B240" s="176" t="s">
        <v>556</v>
      </c>
      <c r="C240" s="192" t="s">
        <v>557</v>
      </c>
      <c r="D240" s="177" t="s">
        <v>271</v>
      </c>
      <c r="E240" s="178">
        <v>1</v>
      </c>
      <c r="F240" s="179"/>
      <c r="G240" s="180">
        <f>ROUND(E240*F240,2)</f>
        <v>0</v>
      </c>
      <c r="H240" s="179"/>
      <c r="I240" s="180">
        <f>ROUND(E240*H240,2)</f>
        <v>0</v>
      </c>
      <c r="J240" s="179"/>
      <c r="K240" s="180">
        <f>ROUND(E240*J240,2)</f>
        <v>0</v>
      </c>
      <c r="L240" s="180">
        <v>21</v>
      </c>
      <c r="M240" s="180">
        <f>G240*(1+L240/100)</f>
        <v>0</v>
      </c>
      <c r="N240" s="180">
        <v>0</v>
      </c>
      <c r="O240" s="180">
        <f>ROUND(E240*N240,2)</f>
        <v>0</v>
      </c>
      <c r="P240" s="180">
        <v>0</v>
      </c>
      <c r="Q240" s="180">
        <f>ROUND(E240*P240,2)</f>
        <v>0</v>
      </c>
      <c r="R240" s="180"/>
      <c r="S240" s="180" t="s">
        <v>143</v>
      </c>
      <c r="T240" s="181" t="s">
        <v>272</v>
      </c>
      <c r="U240" s="160">
        <v>0</v>
      </c>
      <c r="V240" s="160">
        <f>ROUND(E240*U240,2)</f>
        <v>0</v>
      </c>
      <c r="W240" s="160"/>
      <c r="X240" s="160" t="s">
        <v>273</v>
      </c>
      <c r="Y240" s="151"/>
      <c r="Z240" s="151"/>
      <c r="AA240" s="151"/>
      <c r="AB240" s="151"/>
      <c r="AC240" s="151"/>
      <c r="AD240" s="151"/>
      <c r="AE240" s="151"/>
      <c r="AF240" s="151"/>
      <c r="AG240" s="151" t="s">
        <v>558</v>
      </c>
      <c r="AH240" s="151"/>
      <c r="AI240" s="151"/>
      <c r="AJ240" s="151"/>
      <c r="AK240" s="151"/>
      <c r="AL240" s="151"/>
      <c r="AM240" s="151"/>
      <c r="AN240" s="151"/>
      <c r="AO240" s="151"/>
      <c r="AP240" s="151"/>
      <c r="AQ240" s="151"/>
      <c r="AR240" s="151"/>
      <c r="AS240" s="151"/>
      <c r="AT240" s="151"/>
      <c r="AU240" s="151"/>
      <c r="AV240" s="151"/>
      <c r="AW240" s="151"/>
      <c r="AX240" s="151"/>
      <c r="AY240" s="151"/>
      <c r="AZ240" s="151"/>
      <c r="BA240" s="151"/>
      <c r="BB240" s="151"/>
      <c r="BC240" s="151"/>
      <c r="BD240" s="151"/>
      <c r="BE240" s="151"/>
      <c r="BF240" s="151"/>
      <c r="BG240" s="151"/>
      <c r="BH240" s="151"/>
    </row>
    <row r="241" spans="1:60" ht="22.5" outlineLevel="1">
      <c r="A241" s="158"/>
      <c r="B241" s="159"/>
      <c r="C241" s="259" t="s">
        <v>559</v>
      </c>
      <c r="D241" s="260"/>
      <c r="E241" s="260"/>
      <c r="F241" s="260"/>
      <c r="G241" s="260"/>
      <c r="H241" s="160"/>
      <c r="I241" s="160"/>
      <c r="J241" s="160"/>
      <c r="K241" s="160"/>
      <c r="L241" s="160"/>
      <c r="M241" s="160"/>
      <c r="N241" s="160"/>
      <c r="O241" s="160"/>
      <c r="P241" s="160"/>
      <c r="Q241" s="160"/>
      <c r="R241" s="160"/>
      <c r="S241" s="160"/>
      <c r="T241" s="160"/>
      <c r="U241" s="160"/>
      <c r="V241" s="160"/>
      <c r="W241" s="160"/>
      <c r="X241" s="160"/>
      <c r="Y241" s="151"/>
      <c r="Z241" s="151"/>
      <c r="AA241" s="151"/>
      <c r="AB241" s="151"/>
      <c r="AC241" s="151"/>
      <c r="AD241" s="151"/>
      <c r="AE241" s="151"/>
      <c r="AF241" s="151"/>
      <c r="AG241" s="151" t="s">
        <v>186</v>
      </c>
      <c r="AH241" s="151"/>
      <c r="AI241" s="151"/>
      <c r="AJ241" s="151"/>
      <c r="AK241" s="151"/>
      <c r="AL241" s="151"/>
      <c r="AM241" s="151"/>
      <c r="AN241" s="151"/>
      <c r="AO241" s="151"/>
      <c r="AP241" s="151"/>
      <c r="AQ241" s="151"/>
      <c r="AR241" s="151"/>
      <c r="AS241" s="151"/>
      <c r="AT241" s="151"/>
      <c r="AU241" s="151"/>
      <c r="AV241" s="151"/>
      <c r="AW241" s="151"/>
      <c r="AX241" s="151"/>
      <c r="AY241" s="151"/>
      <c r="AZ241" s="151"/>
      <c r="BA241" s="182" t="str">
        <f>C241</f>
        <v>Finanční rezerva požadovaná objednatelem jako součást smluvní ceny. Způsob jejího stanovení, čerpání a vykazování definuje objednatel.</v>
      </c>
      <c r="BB241" s="151"/>
      <c r="BC241" s="151"/>
      <c r="BD241" s="151"/>
      <c r="BE241" s="151"/>
      <c r="BF241" s="151"/>
      <c r="BG241" s="151"/>
      <c r="BH241" s="151"/>
    </row>
    <row r="242" spans="1:60" outlineLevel="1">
      <c r="A242" s="158"/>
      <c r="B242" s="159"/>
      <c r="C242" s="261" t="s">
        <v>560</v>
      </c>
      <c r="D242" s="262"/>
      <c r="E242" s="262"/>
      <c r="F242" s="262"/>
      <c r="G242" s="262"/>
      <c r="H242" s="160"/>
      <c r="I242" s="160"/>
      <c r="J242" s="160"/>
      <c r="K242" s="160"/>
      <c r="L242" s="160"/>
      <c r="M242" s="160"/>
      <c r="N242" s="160"/>
      <c r="O242" s="160"/>
      <c r="P242" s="160"/>
      <c r="Q242" s="160"/>
      <c r="R242" s="160"/>
      <c r="S242" s="160"/>
      <c r="T242" s="160"/>
      <c r="U242" s="160"/>
      <c r="V242" s="160"/>
      <c r="W242" s="160"/>
      <c r="X242" s="160"/>
      <c r="Y242" s="151"/>
      <c r="Z242" s="151"/>
      <c r="AA242" s="151"/>
      <c r="AB242" s="151"/>
      <c r="AC242" s="151"/>
      <c r="AD242" s="151"/>
      <c r="AE242" s="151"/>
      <c r="AF242" s="151"/>
      <c r="AG242" s="151" t="s">
        <v>186</v>
      </c>
      <c r="AH242" s="151"/>
      <c r="AI242" s="151"/>
      <c r="AJ242" s="151"/>
      <c r="AK242" s="151"/>
      <c r="AL242" s="151"/>
      <c r="AM242" s="151"/>
      <c r="AN242" s="151"/>
      <c r="AO242" s="151"/>
      <c r="AP242" s="151"/>
      <c r="AQ242" s="151"/>
      <c r="AR242" s="151"/>
      <c r="AS242" s="151"/>
      <c r="AT242" s="151"/>
      <c r="AU242" s="151"/>
      <c r="AV242" s="151"/>
      <c r="AW242" s="151"/>
      <c r="AX242" s="151"/>
      <c r="AY242" s="151"/>
      <c r="AZ242" s="151"/>
      <c r="BA242" s="151"/>
      <c r="BB242" s="151"/>
      <c r="BC242" s="151"/>
      <c r="BD242" s="151"/>
      <c r="BE242" s="151"/>
      <c r="BF242" s="151"/>
      <c r="BG242" s="151"/>
      <c r="BH242" s="151"/>
    </row>
    <row r="243" spans="1:60">
      <c r="A243" s="3"/>
      <c r="B243" s="4"/>
      <c r="C243" s="197"/>
      <c r="D243" s="6"/>
      <c r="E243" s="3"/>
      <c r="F243" s="3"/>
      <c r="G243" s="3"/>
      <c r="H243" s="3"/>
      <c r="I243" s="3"/>
      <c r="J243" s="3"/>
      <c r="K243" s="3"/>
      <c r="L243" s="3"/>
      <c r="M243" s="3"/>
      <c r="N243" s="3"/>
      <c r="O243" s="3"/>
      <c r="P243" s="3"/>
      <c r="Q243" s="3"/>
      <c r="R243" s="3"/>
      <c r="S243" s="3"/>
      <c r="T243" s="3"/>
      <c r="U243" s="3"/>
      <c r="V243" s="3"/>
      <c r="W243" s="3"/>
      <c r="X243" s="3"/>
      <c r="AE243">
        <v>15</v>
      </c>
      <c r="AF243">
        <v>21</v>
      </c>
      <c r="AG243" t="s">
        <v>124</v>
      </c>
    </row>
    <row r="244" spans="1:60">
      <c r="A244" s="154"/>
      <c r="B244" s="155" t="s">
        <v>29</v>
      </c>
      <c r="C244" s="198"/>
      <c r="D244" s="156"/>
      <c r="E244" s="157"/>
      <c r="F244" s="157"/>
      <c r="G244" s="190">
        <f>G8+G18+G77+G100+G102+G104+G107+G125+G142+G145+G150+G160+G172+G189+G221+G226+G231+G233+G236</f>
        <v>0</v>
      </c>
      <c r="H244" s="3"/>
      <c r="I244" s="3"/>
      <c r="J244" s="3"/>
      <c r="K244" s="3"/>
      <c r="L244" s="3"/>
      <c r="M244" s="3"/>
      <c r="N244" s="3"/>
      <c r="O244" s="3"/>
      <c r="P244" s="3"/>
      <c r="Q244" s="3"/>
      <c r="R244" s="3"/>
      <c r="S244" s="3"/>
      <c r="T244" s="3"/>
      <c r="U244" s="3"/>
      <c r="V244" s="3"/>
      <c r="W244" s="3"/>
      <c r="X244" s="3"/>
      <c r="AE244">
        <f>SUMIF(L7:L242,AE243,G7:G242)</f>
        <v>0</v>
      </c>
      <c r="AF244">
        <f>SUMIF(L7:L242,AF243,G7:G242)</f>
        <v>0</v>
      </c>
      <c r="AG244" t="s">
        <v>282</v>
      </c>
    </row>
    <row r="245" spans="1:60">
      <c r="C245" s="199"/>
      <c r="D245" s="10"/>
      <c r="AG245" t="s">
        <v>283</v>
      </c>
    </row>
    <row r="246" spans="1:60">
      <c r="D246" s="10"/>
    </row>
    <row r="247" spans="1:60">
      <c r="D247" s="10"/>
    </row>
    <row r="248" spans="1:60">
      <c r="D248" s="10"/>
    </row>
    <row r="249" spans="1:60">
      <c r="D249" s="10"/>
    </row>
    <row r="250" spans="1:60">
      <c r="D250" s="10"/>
    </row>
    <row r="251" spans="1:60">
      <c r="D251" s="10"/>
    </row>
    <row r="252" spans="1:60">
      <c r="D252" s="10"/>
    </row>
    <row r="253" spans="1:60">
      <c r="D253" s="10"/>
    </row>
    <row r="254" spans="1:60">
      <c r="D254" s="10"/>
    </row>
    <row r="255" spans="1:60">
      <c r="D255" s="10"/>
    </row>
    <row r="256" spans="1:60">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SZ5gP0nrlgrwLRbhWIC4HSN5UZhkMzRctSDZOoaYUyM2ga1XD//mZ/q74Y9gy804IiZtPBekUzt8AFcpeisygg==" saltValue="pIfyQXJ8my0JLHH15CDiww==" spinCount="100000" sheet="1"/>
  <mergeCells count="56">
    <mergeCell ref="C36:G36"/>
    <mergeCell ref="A1:G1"/>
    <mergeCell ref="C2:G2"/>
    <mergeCell ref="C3:G3"/>
    <mergeCell ref="C4:G4"/>
    <mergeCell ref="C10:G10"/>
    <mergeCell ref="C11:G11"/>
    <mergeCell ref="C12:G12"/>
    <mergeCell ref="C13:G13"/>
    <mergeCell ref="C20:G20"/>
    <mergeCell ref="C23:G23"/>
    <mergeCell ref="C25:G25"/>
    <mergeCell ref="C91:G91"/>
    <mergeCell ref="C37:G37"/>
    <mergeCell ref="C39:G39"/>
    <mergeCell ref="C50:G50"/>
    <mergeCell ref="C55:G55"/>
    <mergeCell ref="C59:G59"/>
    <mergeCell ref="C62:G62"/>
    <mergeCell ref="C65:G65"/>
    <mergeCell ref="C69:G69"/>
    <mergeCell ref="C79:G79"/>
    <mergeCell ref="C80:G80"/>
    <mergeCell ref="C89:G89"/>
    <mergeCell ref="C168:G168"/>
    <mergeCell ref="C93:G93"/>
    <mergeCell ref="C96:G96"/>
    <mergeCell ref="C106:G106"/>
    <mergeCell ref="C144:G144"/>
    <mergeCell ref="C149:G149"/>
    <mergeCell ref="C159:G159"/>
    <mergeCell ref="C162:G162"/>
    <mergeCell ref="C164:G164"/>
    <mergeCell ref="C165:G165"/>
    <mergeCell ref="C166:G166"/>
    <mergeCell ref="C167:G167"/>
    <mergeCell ref="C203:G203"/>
    <mergeCell ref="C169:G169"/>
    <mergeCell ref="C171:G171"/>
    <mergeCell ref="C176:G176"/>
    <mergeCell ref="C180:G180"/>
    <mergeCell ref="C181:G181"/>
    <mergeCell ref="C182:G182"/>
    <mergeCell ref="C183:G183"/>
    <mergeCell ref="C185:G185"/>
    <mergeCell ref="C188:G188"/>
    <mergeCell ref="C191:G191"/>
    <mergeCell ref="C198:G198"/>
    <mergeCell ref="C241:G241"/>
    <mergeCell ref="C242:G242"/>
    <mergeCell ref="C212:G212"/>
    <mergeCell ref="C218:G218"/>
    <mergeCell ref="C223:G223"/>
    <mergeCell ref="C235:G235"/>
    <mergeCell ref="C238:G238"/>
    <mergeCell ref="C239:G239"/>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sqref="A1:G1"/>
    </sheetView>
  </sheetViews>
  <sheetFormatPr defaultRowHeight="12.75" outlineLevelRow="1"/>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s>
  <sheetData>
    <row r="1" spans="1:60" ht="15.75" customHeight="1">
      <c r="A1" s="265" t="s">
        <v>111</v>
      </c>
      <c r="B1" s="265"/>
      <c r="C1" s="265"/>
      <c r="D1" s="265"/>
      <c r="E1" s="265"/>
      <c r="F1" s="265"/>
      <c r="G1" s="265"/>
      <c r="AG1" t="s">
        <v>112</v>
      </c>
    </row>
    <row r="2" spans="1:60" ht="24.95" customHeight="1">
      <c r="A2" s="143" t="s">
        <v>7</v>
      </c>
      <c r="B2" s="49" t="s">
        <v>43</v>
      </c>
      <c r="C2" s="266" t="s">
        <v>44</v>
      </c>
      <c r="D2" s="267"/>
      <c r="E2" s="267"/>
      <c r="F2" s="267"/>
      <c r="G2" s="268"/>
      <c r="AG2" t="s">
        <v>113</v>
      </c>
    </row>
    <row r="3" spans="1:60" ht="24.95" customHeight="1">
      <c r="A3" s="143" t="s">
        <v>8</v>
      </c>
      <c r="B3" s="49" t="s">
        <v>47</v>
      </c>
      <c r="C3" s="266" t="s">
        <v>48</v>
      </c>
      <c r="D3" s="267"/>
      <c r="E3" s="267"/>
      <c r="F3" s="267"/>
      <c r="G3" s="268"/>
      <c r="AC3" s="125" t="s">
        <v>113</v>
      </c>
      <c r="AG3" t="s">
        <v>114</v>
      </c>
    </row>
    <row r="4" spans="1:60" ht="24.95" customHeight="1">
      <c r="A4" s="144" t="s">
        <v>9</v>
      </c>
      <c r="B4" s="145" t="s">
        <v>52</v>
      </c>
      <c r="C4" s="269" t="s">
        <v>53</v>
      </c>
      <c r="D4" s="270"/>
      <c r="E4" s="270"/>
      <c r="F4" s="270"/>
      <c r="G4" s="271"/>
      <c r="AG4" t="s">
        <v>115</v>
      </c>
    </row>
    <row r="5" spans="1:60">
      <c r="D5" s="10"/>
    </row>
    <row r="6" spans="1:60" ht="38.25">
      <c r="A6" s="147" t="s">
        <v>116</v>
      </c>
      <c r="B6" s="149" t="s">
        <v>117</v>
      </c>
      <c r="C6" s="149" t="s">
        <v>118</v>
      </c>
      <c r="D6" s="148" t="s">
        <v>119</v>
      </c>
      <c r="E6" s="147" t="s">
        <v>120</v>
      </c>
      <c r="F6" s="146" t="s">
        <v>121</v>
      </c>
      <c r="G6" s="147" t="s">
        <v>29</v>
      </c>
      <c r="H6" s="150" t="s">
        <v>30</v>
      </c>
      <c r="I6" s="150" t="s">
        <v>122</v>
      </c>
      <c r="J6" s="150" t="s">
        <v>31</v>
      </c>
      <c r="K6" s="150" t="s">
        <v>123</v>
      </c>
      <c r="L6" s="150" t="s">
        <v>124</v>
      </c>
      <c r="M6" s="150" t="s">
        <v>125</v>
      </c>
      <c r="N6" s="150" t="s">
        <v>126</v>
      </c>
      <c r="O6" s="150" t="s">
        <v>127</v>
      </c>
      <c r="P6" s="150" t="s">
        <v>128</v>
      </c>
      <c r="Q6" s="150" t="s">
        <v>129</v>
      </c>
      <c r="R6" s="150" t="s">
        <v>130</v>
      </c>
      <c r="S6" s="150" t="s">
        <v>131</v>
      </c>
      <c r="T6" s="150" t="s">
        <v>132</v>
      </c>
      <c r="U6" s="150" t="s">
        <v>133</v>
      </c>
      <c r="V6" s="150" t="s">
        <v>134</v>
      </c>
      <c r="W6" s="150" t="s">
        <v>135</v>
      </c>
      <c r="X6" s="150" t="s">
        <v>136</v>
      </c>
    </row>
    <row r="7" spans="1:60" hidden="1">
      <c r="A7" s="3"/>
      <c r="B7" s="4"/>
      <c r="C7" s="4"/>
      <c r="D7" s="6"/>
      <c r="E7" s="152"/>
      <c r="F7" s="153"/>
      <c r="G7" s="153"/>
      <c r="H7" s="153"/>
      <c r="I7" s="153"/>
      <c r="J7" s="153"/>
      <c r="K7" s="153"/>
      <c r="L7" s="153"/>
      <c r="M7" s="153"/>
      <c r="N7" s="153"/>
      <c r="O7" s="153"/>
      <c r="P7" s="153"/>
      <c r="Q7" s="153"/>
      <c r="R7" s="153"/>
      <c r="S7" s="153"/>
      <c r="T7" s="153"/>
      <c r="U7" s="153"/>
      <c r="V7" s="153"/>
      <c r="W7" s="153"/>
      <c r="X7" s="153"/>
    </row>
    <row r="8" spans="1:60">
      <c r="A8" s="169" t="s">
        <v>137</v>
      </c>
      <c r="B8" s="170" t="s">
        <v>80</v>
      </c>
      <c r="C8" s="191" t="s">
        <v>81</v>
      </c>
      <c r="D8" s="171"/>
      <c r="E8" s="172"/>
      <c r="F8" s="173"/>
      <c r="G8" s="173">
        <f>SUMIF(AG9:AG13,"&lt;&gt;NOR",G9:G13)</f>
        <v>0</v>
      </c>
      <c r="H8" s="173"/>
      <c r="I8" s="173">
        <f>SUM(I9:I13)</f>
        <v>0</v>
      </c>
      <c r="J8" s="173"/>
      <c r="K8" s="173">
        <f>SUM(K9:K13)</f>
        <v>0</v>
      </c>
      <c r="L8" s="173"/>
      <c r="M8" s="173">
        <f>SUM(M9:M13)</f>
        <v>0</v>
      </c>
      <c r="N8" s="173"/>
      <c r="O8" s="173">
        <f>SUM(O9:O13)</f>
        <v>0</v>
      </c>
      <c r="P8" s="173"/>
      <c r="Q8" s="173">
        <f>SUM(Q9:Q13)</f>
        <v>0</v>
      </c>
      <c r="R8" s="173"/>
      <c r="S8" s="173"/>
      <c r="T8" s="174"/>
      <c r="U8" s="168"/>
      <c r="V8" s="168">
        <f>SUM(V9:V13)</f>
        <v>1.6300000000000001</v>
      </c>
      <c r="W8" s="168"/>
      <c r="X8" s="168"/>
      <c r="AG8" t="s">
        <v>138</v>
      </c>
    </row>
    <row r="9" spans="1:60" outlineLevel="1">
      <c r="A9" s="183">
        <v>1</v>
      </c>
      <c r="B9" s="184" t="s">
        <v>562</v>
      </c>
      <c r="C9" s="196" t="s">
        <v>563</v>
      </c>
      <c r="D9" s="185" t="s">
        <v>181</v>
      </c>
      <c r="E9" s="186">
        <v>2.1</v>
      </c>
      <c r="F9" s="187"/>
      <c r="G9" s="188">
        <f>ROUND(E9*F9,2)</f>
        <v>0</v>
      </c>
      <c r="H9" s="187"/>
      <c r="I9" s="188">
        <f>ROUND(E9*H9,2)</f>
        <v>0</v>
      </c>
      <c r="J9" s="187"/>
      <c r="K9" s="188">
        <f>ROUND(E9*J9,2)</f>
        <v>0</v>
      </c>
      <c r="L9" s="188">
        <v>21</v>
      </c>
      <c r="M9" s="188">
        <f>G9*(1+L9/100)</f>
        <v>0</v>
      </c>
      <c r="N9" s="188">
        <v>2.0000000000000002E-5</v>
      </c>
      <c r="O9" s="188">
        <f>ROUND(E9*N9,2)</f>
        <v>0</v>
      </c>
      <c r="P9" s="188">
        <v>0</v>
      </c>
      <c r="Q9" s="188">
        <f>ROUND(E9*P9,2)</f>
        <v>0</v>
      </c>
      <c r="R9" s="188"/>
      <c r="S9" s="188" t="s">
        <v>279</v>
      </c>
      <c r="T9" s="189" t="s">
        <v>272</v>
      </c>
      <c r="U9" s="160">
        <v>0.13</v>
      </c>
      <c r="V9" s="160">
        <f>ROUND(E9*U9,2)</f>
        <v>0.27</v>
      </c>
      <c r="W9" s="160"/>
      <c r="X9" s="160" t="s">
        <v>144</v>
      </c>
      <c r="Y9" s="151"/>
      <c r="Z9" s="151"/>
      <c r="AA9" s="151"/>
      <c r="AB9" s="151"/>
      <c r="AC9" s="151"/>
      <c r="AD9" s="151"/>
      <c r="AE9" s="151"/>
      <c r="AF9" s="151"/>
      <c r="AG9" s="151" t="s">
        <v>564</v>
      </c>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row>
    <row r="10" spans="1:60" outlineLevel="1">
      <c r="A10" s="183">
        <v>2</v>
      </c>
      <c r="B10" s="184" t="s">
        <v>565</v>
      </c>
      <c r="C10" s="196" t="s">
        <v>566</v>
      </c>
      <c r="D10" s="185" t="s">
        <v>181</v>
      </c>
      <c r="E10" s="186">
        <v>2.1</v>
      </c>
      <c r="F10" s="187"/>
      <c r="G10" s="188">
        <f>ROUND(E10*F10,2)</f>
        <v>0</v>
      </c>
      <c r="H10" s="187"/>
      <c r="I10" s="188">
        <f>ROUND(E10*H10,2)</f>
        <v>0</v>
      </c>
      <c r="J10" s="187"/>
      <c r="K10" s="188">
        <f>ROUND(E10*J10,2)</f>
        <v>0</v>
      </c>
      <c r="L10" s="188">
        <v>21</v>
      </c>
      <c r="M10" s="188">
        <f>G10*(1+L10/100)</f>
        <v>0</v>
      </c>
      <c r="N10" s="188">
        <v>6.0000000000000002E-5</v>
      </c>
      <c r="O10" s="188">
        <f>ROUND(E10*N10,2)</f>
        <v>0</v>
      </c>
      <c r="P10" s="188">
        <v>0</v>
      </c>
      <c r="Q10" s="188">
        <f>ROUND(E10*P10,2)</f>
        <v>0</v>
      </c>
      <c r="R10" s="188"/>
      <c r="S10" s="188" t="s">
        <v>279</v>
      </c>
      <c r="T10" s="189" t="s">
        <v>272</v>
      </c>
      <c r="U10" s="160">
        <v>0.13</v>
      </c>
      <c r="V10" s="160">
        <f>ROUND(E10*U10,2)</f>
        <v>0.27</v>
      </c>
      <c r="W10" s="160"/>
      <c r="X10" s="160" t="s">
        <v>144</v>
      </c>
      <c r="Y10" s="151"/>
      <c r="Z10" s="151"/>
      <c r="AA10" s="151"/>
      <c r="AB10" s="151"/>
      <c r="AC10" s="151"/>
      <c r="AD10" s="151"/>
      <c r="AE10" s="151"/>
      <c r="AF10" s="151"/>
      <c r="AG10" s="151" t="s">
        <v>564</v>
      </c>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row>
    <row r="11" spans="1:60" outlineLevel="1">
      <c r="A11" s="183">
        <v>3</v>
      </c>
      <c r="B11" s="184" t="s">
        <v>567</v>
      </c>
      <c r="C11" s="196" t="s">
        <v>568</v>
      </c>
      <c r="D11" s="185" t="s">
        <v>181</v>
      </c>
      <c r="E11" s="186">
        <v>5.25</v>
      </c>
      <c r="F11" s="187"/>
      <c r="G11" s="188">
        <f>ROUND(E11*F11,2)</f>
        <v>0</v>
      </c>
      <c r="H11" s="187"/>
      <c r="I11" s="188">
        <f>ROUND(E11*H11,2)</f>
        <v>0</v>
      </c>
      <c r="J11" s="187"/>
      <c r="K11" s="188">
        <f>ROUND(E11*J11,2)</f>
        <v>0</v>
      </c>
      <c r="L11" s="188">
        <v>21</v>
      </c>
      <c r="M11" s="188">
        <f>G11*(1+L11/100)</f>
        <v>0</v>
      </c>
      <c r="N11" s="188">
        <v>4.0000000000000003E-5</v>
      </c>
      <c r="O11" s="188">
        <f>ROUND(E11*N11,2)</f>
        <v>0</v>
      </c>
      <c r="P11" s="188">
        <v>0</v>
      </c>
      <c r="Q11" s="188">
        <f>ROUND(E11*P11,2)</f>
        <v>0</v>
      </c>
      <c r="R11" s="188"/>
      <c r="S11" s="188" t="s">
        <v>279</v>
      </c>
      <c r="T11" s="189" t="s">
        <v>272</v>
      </c>
      <c r="U11" s="160">
        <v>0.13</v>
      </c>
      <c r="V11" s="160">
        <f>ROUND(E11*U11,2)</f>
        <v>0.68</v>
      </c>
      <c r="W11" s="160"/>
      <c r="X11" s="160" t="s">
        <v>144</v>
      </c>
      <c r="Y11" s="151"/>
      <c r="Z11" s="151"/>
      <c r="AA11" s="151"/>
      <c r="AB11" s="151"/>
      <c r="AC11" s="151"/>
      <c r="AD11" s="151"/>
      <c r="AE11" s="151"/>
      <c r="AF11" s="151"/>
      <c r="AG11" s="151" t="s">
        <v>564</v>
      </c>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row>
    <row r="12" spans="1:60" outlineLevel="1">
      <c r="A12" s="183">
        <v>4</v>
      </c>
      <c r="B12" s="184" t="s">
        <v>569</v>
      </c>
      <c r="C12" s="196" t="s">
        <v>570</v>
      </c>
      <c r="D12" s="185" t="s">
        <v>181</v>
      </c>
      <c r="E12" s="186">
        <v>3.15</v>
      </c>
      <c r="F12" s="187"/>
      <c r="G12" s="188">
        <f>ROUND(E12*F12,2)</f>
        <v>0</v>
      </c>
      <c r="H12" s="187"/>
      <c r="I12" s="188">
        <f>ROUND(E12*H12,2)</f>
        <v>0</v>
      </c>
      <c r="J12" s="187"/>
      <c r="K12" s="188">
        <f>ROUND(E12*J12,2)</f>
        <v>0</v>
      </c>
      <c r="L12" s="188">
        <v>21</v>
      </c>
      <c r="M12" s="188">
        <f>G12*(1+L12/100)</f>
        <v>0</v>
      </c>
      <c r="N12" s="188">
        <v>6.0000000000000002E-5</v>
      </c>
      <c r="O12" s="188">
        <f>ROUND(E12*N12,2)</f>
        <v>0</v>
      </c>
      <c r="P12" s="188">
        <v>0</v>
      </c>
      <c r="Q12" s="188">
        <f>ROUND(E12*P12,2)</f>
        <v>0</v>
      </c>
      <c r="R12" s="188"/>
      <c r="S12" s="188" t="s">
        <v>279</v>
      </c>
      <c r="T12" s="189" t="s">
        <v>272</v>
      </c>
      <c r="U12" s="160">
        <v>0.13</v>
      </c>
      <c r="V12" s="160">
        <f>ROUND(E12*U12,2)</f>
        <v>0.41</v>
      </c>
      <c r="W12" s="160"/>
      <c r="X12" s="160" t="s">
        <v>144</v>
      </c>
      <c r="Y12" s="151"/>
      <c r="Z12" s="151"/>
      <c r="AA12" s="151"/>
      <c r="AB12" s="151"/>
      <c r="AC12" s="151"/>
      <c r="AD12" s="151"/>
      <c r="AE12" s="151"/>
      <c r="AF12" s="151"/>
      <c r="AG12" s="151" t="s">
        <v>564</v>
      </c>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row>
    <row r="13" spans="1:60" outlineLevel="1">
      <c r="A13" s="183">
        <v>5</v>
      </c>
      <c r="B13" s="184" t="s">
        <v>442</v>
      </c>
      <c r="C13" s="196" t="s">
        <v>571</v>
      </c>
      <c r="D13" s="185" t="s">
        <v>240</v>
      </c>
      <c r="E13" s="186">
        <v>5.9999999999999995E-4</v>
      </c>
      <c r="F13" s="187"/>
      <c r="G13" s="188">
        <f>ROUND(E13*F13,2)</f>
        <v>0</v>
      </c>
      <c r="H13" s="187"/>
      <c r="I13" s="188">
        <f>ROUND(E13*H13,2)</f>
        <v>0</v>
      </c>
      <c r="J13" s="187"/>
      <c r="K13" s="188">
        <f>ROUND(E13*J13,2)</f>
        <v>0</v>
      </c>
      <c r="L13" s="188">
        <v>21</v>
      </c>
      <c r="M13" s="188">
        <f>G13*(1+L13/100)</f>
        <v>0</v>
      </c>
      <c r="N13" s="188">
        <v>0</v>
      </c>
      <c r="O13" s="188">
        <f>ROUND(E13*N13,2)</f>
        <v>0</v>
      </c>
      <c r="P13" s="188">
        <v>0</v>
      </c>
      <c r="Q13" s="188">
        <f>ROUND(E13*P13,2)</f>
        <v>0</v>
      </c>
      <c r="R13" s="188"/>
      <c r="S13" s="188" t="s">
        <v>143</v>
      </c>
      <c r="T13" s="189" t="s">
        <v>272</v>
      </c>
      <c r="U13" s="160">
        <v>1.74</v>
      </c>
      <c r="V13" s="160">
        <f>ROUND(E13*U13,2)</f>
        <v>0</v>
      </c>
      <c r="W13" s="160"/>
      <c r="X13" s="160" t="s">
        <v>144</v>
      </c>
      <c r="Y13" s="151"/>
      <c r="Z13" s="151"/>
      <c r="AA13" s="151"/>
      <c r="AB13" s="151"/>
      <c r="AC13" s="151"/>
      <c r="AD13" s="151"/>
      <c r="AE13" s="151"/>
      <c r="AF13" s="151"/>
      <c r="AG13" s="151" t="s">
        <v>564</v>
      </c>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row>
    <row r="14" spans="1:60">
      <c r="A14" s="169" t="s">
        <v>137</v>
      </c>
      <c r="B14" s="170" t="s">
        <v>82</v>
      </c>
      <c r="C14" s="191" t="s">
        <v>83</v>
      </c>
      <c r="D14" s="171"/>
      <c r="E14" s="172"/>
      <c r="F14" s="173"/>
      <c r="G14" s="173">
        <f>SUMIF(AG15:AG23,"&lt;&gt;NOR",G15:G23)</f>
        <v>0</v>
      </c>
      <c r="H14" s="173"/>
      <c r="I14" s="173">
        <f>SUM(I15:I23)</f>
        <v>0</v>
      </c>
      <c r="J14" s="173"/>
      <c r="K14" s="173">
        <f>SUM(K15:K23)</f>
        <v>0</v>
      </c>
      <c r="L14" s="173"/>
      <c r="M14" s="173">
        <f>SUM(M15:M23)</f>
        <v>0</v>
      </c>
      <c r="N14" s="173"/>
      <c r="O14" s="173">
        <f>SUM(O15:O23)</f>
        <v>0.01</v>
      </c>
      <c r="P14" s="173"/>
      <c r="Q14" s="173">
        <f>SUM(Q15:Q23)</f>
        <v>0</v>
      </c>
      <c r="R14" s="173"/>
      <c r="S14" s="173"/>
      <c r="T14" s="174"/>
      <c r="U14" s="168"/>
      <c r="V14" s="168">
        <f>SUM(V15:V23)</f>
        <v>10.59</v>
      </c>
      <c r="W14" s="168"/>
      <c r="X14" s="168"/>
      <c r="AG14" t="s">
        <v>138</v>
      </c>
    </row>
    <row r="15" spans="1:60" outlineLevel="1">
      <c r="A15" s="183">
        <v>6</v>
      </c>
      <c r="B15" s="184" t="s">
        <v>572</v>
      </c>
      <c r="C15" s="196" t="s">
        <v>573</v>
      </c>
      <c r="D15" s="185" t="s">
        <v>181</v>
      </c>
      <c r="E15" s="186">
        <v>2.1800000000000002</v>
      </c>
      <c r="F15" s="187"/>
      <c r="G15" s="188">
        <f t="shared" ref="G15:G23" si="0">ROUND(E15*F15,2)</f>
        <v>0</v>
      </c>
      <c r="H15" s="187"/>
      <c r="I15" s="188">
        <f t="shared" ref="I15:I23" si="1">ROUND(E15*H15,2)</f>
        <v>0</v>
      </c>
      <c r="J15" s="187"/>
      <c r="K15" s="188">
        <f t="shared" ref="K15:K23" si="2">ROUND(E15*J15,2)</f>
        <v>0</v>
      </c>
      <c r="L15" s="188">
        <v>21</v>
      </c>
      <c r="M15" s="188">
        <f t="shared" ref="M15:M23" si="3">G15*(1+L15/100)</f>
        <v>0</v>
      </c>
      <c r="N15" s="188">
        <v>3.8000000000000002E-4</v>
      </c>
      <c r="O15" s="188">
        <f t="shared" ref="O15:O23" si="4">ROUND(E15*N15,2)</f>
        <v>0</v>
      </c>
      <c r="P15" s="188">
        <v>0</v>
      </c>
      <c r="Q15" s="188">
        <f t="shared" ref="Q15:Q23" si="5">ROUND(E15*P15,2)</f>
        <v>0</v>
      </c>
      <c r="R15" s="188"/>
      <c r="S15" s="188" t="s">
        <v>279</v>
      </c>
      <c r="T15" s="189" t="s">
        <v>272</v>
      </c>
      <c r="U15" s="160">
        <v>0.32</v>
      </c>
      <c r="V15" s="160">
        <f t="shared" ref="V15:V23" si="6">ROUND(E15*U15,2)</f>
        <v>0.7</v>
      </c>
      <c r="W15" s="160"/>
      <c r="X15" s="160" t="s">
        <v>144</v>
      </c>
      <c r="Y15" s="151"/>
      <c r="Z15" s="151"/>
      <c r="AA15" s="151"/>
      <c r="AB15" s="151"/>
      <c r="AC15" s="151"/>
      <c r="AD15" s="151"/>
      <c r="AE15" s="151"/>
      <c r="AF15" s="151"/>
      <c r="AG15" s="151" t="s">
        <v>564</v>
      </c>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row>
    <row r="16" spans="1:60" outlineLevel="1">
      <c r="A16" s="183">
        <v>7</v>
      </c>
      <c r="B16" s="184" t="s">
        <v>574</v>
      </c>
      <c r="C16" s="196" t="s">
        <v>575</v>
      </c>
      <c r="D16" s="185" t="s">
        <v>181</v>
      </c>
      <c r="E16" s="186">
        <v>3.27</v>
      </c>
      <c r="F16" s="187"/>
      <c r="G16" s="188">
        <f t="shared" si="0"/>
        <v>0</v>
      </c>
      <c r="H16" s="187"/>
      <c r="I16" s="188">
        <f t="shared" si="1"/>
        <v>0</v>
      </c>
      <c r="J16" s="187"/>
      <c r="K16" s="188">
        <f t="shared" si="2"/>
        <v>0</v>
      </c>
      <c r="L16" s="188">
        <v>21</v>
      </c>
      <c r="M16" s="188">
        <f t="shared" si="3"/>
        <v>0</v>
      </c>
      <c r="N16" s="188">
        <v>4.6999999999999999E-4</v>
      </c>
      <c r="O16" s="188">
        <f t="shared" si="4"/>
        <v>0</v>
      </c>
      <c r="P16" s="188">
        <v>0</v>
      </c>
      <c r="Q16" s="188">
        <f t="shared" si="5"/>
        <v>0</v>
      </c>
      <c r="R16" s="188"/>
      <c r="S16" s="188" t="s">
        <v>279</v>
      </c>
      <c r="T16" s="189" t="s">
        <v>272</v>
      </c>
      <c r="U16" s="160">
        <v>0.35899999999999999</v>
      </c>
      <c r="V16" s="160">
        <f t="shared" si="6"/>
        <v>1.17</v>
      </c>
      <c r="W16" s="160"/>
      <c r="X16" s="160" t="s">
        <v>144</v>
      </c>
      <c r="Y16" s="151"/>
      <c r="Z16" s="151"/>
      <c r="AA16" s="151"/>
      <c r="AB16" s="151"/>
      <c r="AC16" s="151"/>
      <c r="AD16" s="151"/>
      <c r="AE16" s="151"/>
      <c r="AF16" s="151"/>
      <c r="AG16" s="151" t="s">
        <v>564</v>
      </c>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row>
    <row r="17" spans="1:60" outlineLevel="1">
      <c r="A17" s="183">
        <v>8</v>
      </c>
      <c r="B17" s="184" t="s">
        <v>576</v>
      </c>
      <c r="C17" s="196" t="s">
        <v>577</v>
      </c>
      <c r="D17" s="185" t="s">
        <v>181</v>
      </c>
      <c r="E17" s="186">
        <v>3.27</v>
      </c>
      <c r="F17" s="187"/>
      <c r="G17" s="188">
        <f t="shared" si="0"/>
        <v>0</v>
      </c>
      <c r="H17" s="187"/>
      <c r="I17" s="188">
        <f t="shared" si="1"/>
        <v>0</v>
      </c>
      <c r="J17" s="187"/>
      <c r="K17" s="188">
        <f t="shared" si="2"/>
        <v>0</v>
      </c>
      <c r="L17" s="188">
        <v>21</v>
      </c>
      <c r="M17" s="188">
        <f t="shared" si="3"/>
        <v>0</v>
      </c>
      <c r="N17" s="188">
        <v>6.9999999999999999E-4</v>
      </c>
      <c r="O17" s="188">
        <f t="shared" si="4"/>
        <v>0</v>
      </c>
      <c r="P17" s="188">
        <v>0</v>
      </c>
      <c r="Q17" s="188">
        <f t="shared" si="5"/>
        <v>0</v>
      </c>
      <c r="R17" s="188"/>
      <c r="S17" s="188" t="s">
        <v>279</v>
      </c>
      <c r="T17" s="189" t="s">
        <v>272</v>
      </c>
      <c r="U17" s="160">
        <v>0.45200000000000001</v>
      </c>
      <c r="V17" s="160">
        <f t="shared" si="6"/>
        <v>1.48</v>
      </c>
      <c r="W17" s="160"/>
      <c r="X17" s="160" t="s">
        <v>144</v>
      </c>
      <c r="Y17" s="151"/>
      <c r="Z17" s="151"/>
      <c r="AA17" s="151"/>
      <c r="AB17" s="151"/>
      <c r="AC17" s="151"/>
      <c r="AD17" s="151"/>
      <c r="AE17" s="151"/>
      <c r="AF17" s="151"/>
      <c r="AG17" s="151" t="s">
        <v>564</v>
      </c>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row>
    <row r="18" spans="1:60" outlineLevel="1">
      <c r="A18" s="183">
        <v>9</v>
      </c>
      <c r="B18" s="184" t="s">
        <v>578</v>
      </c>
      <c r="C18" s="196" t="s">
        <v>579</v>
      </c>
      <c r="D18" s="185" t="s">
        <v>181</v>
      </c>
      <c r="E18" s="186">
        <v>5.45</v>
      </c>
      <c r="F18" s="187"/>
      <c r="G18" s="188">
        <f t="shared" si="0"/>
        <v>0</v>
      </c>
      <c r="H18" s="187"/>
      <c r="I18" s="188">
        <f t="shared" si="1"/>
        <v>0</v>
      </c>
      <c r="J18" s="187"/>
      <c r="K18" s="188">
        <f t="shared" si="2"/>
        <v>0</v>
      </c>
      <c r="L18" s="188">
        <v>21</v>
      </c>
      <c r="M18" s="188">
        <f t="shared" si="3"/>
        <v>0</v>
      </c>
      <c r="N18" s="188">
        <v>1.31E-3</v>
      </c>
      <c r="O18" s="188">
        <f t="shared" si="4"/>
        <v>0.01</v>
      </c>
      <c r="P18" s="188">
        <v>0</v>
      </c>
      <c r="Q18" s="188">
        <f t="shared" si="5"/>
        <v>0</v>
      </c>
      <c r="R18" s="188"/>
      <c r="S18" s="188" t="s">
        <v>279</v>
      </c>
      <c r="T18" s="189" t="s">
        <v>272</v>
      </c>
      <c r="U18" s="160">
        <v>0.79700000000000004</v>
      </c>
      <c r="V18" s="160">
        <f t="shared" si="6"/>
        <v>4.34</v>
      </c>
      <c r="W18" s="160"/>
      <c r="X18" s="160" t="s">
        <v>144</v>
      </c>
      <c r="Y18" s="151"/>
      <c r="Z18" s="151"/>
      <c r="AA18" s="151"/>
      <c r="AB18" s="151"/>
      <c r="AC18" s="151"/>
      <c r="AD18" s="151"/>
      <c r="AE18" s="151"/>
      <c r="AF18" s="151"/>
      <c r="AG18" s="151" t="s">
        <v>564</v>
      </c>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row>
    <row r="19" spans="1:60" outlineLevel="1">
      <c r="A19" s="183">
        <v>10</v>
      </c>
      <c r="B19" s="184" t="s">
        <v>580</v>
      </c>
      <c r="C19" s="196" t="s">
        <v>581</v>
      </c>
      <c r="D19" s="185" t="s">
        <v>174</v>
      </c>
      <c r="E19" s="186">
        <v>5</v>
      </c>
      <c r="F19" s="187"/>
      <c r="G19" s="188">
        <f t="shared" si="0"/>
        <v>0</v>
      </c>
      <c r="H19" s="187"/>
      <c r="I19" s="188">
        <f t="shared" si="1"/>
        <v>0</v>
      </c>
      <c r="J19" s="187"/>
      <c r="K19" s="188">
        <f t="shared" si="2"/>
        <v>0</v>
      </c>
      <c r="L19" s="188">
        <v>21</v>
      </c>
      <c r="M19" s="188">
        <f t="shared" si="3"/>
        <v>0</v>
      </c>
      <c r="N19" s="188">
        <v>0</v>
      </c>
      <c r="O19" s="188">
        <f t="shared" si="4"/>
        <v>0</v>
      </c>
      <c r="P19" s="188">
        <v>0</v>
      </c>
      <c r="Q19" s="188">
        <f t="shared" si="5"/>
        <v>0</v>
      </c>
      <c r="R19" s="188"/>
      <c r="S19" s="188" t="s">
        <v>143</v>
      </c>
      <c r="T19" s="189" t="s">
        <v>272</v>
      </c>
      <c r="U19" s="160">
        <v>0.157</v>
      </c>
      <c r="V19" s="160">
        <f t="shared" si="6"/>
        <v>0.79</v>
      </c>
      <c r="W19" s="160"/>
      <c r="X19" s="160" t="s">
        <v>144</v>
      </c>
      <c r="Y19" s="151"/>
      <c r="Z19" s="151"/>
      <c r="AA19" s="151"/>
      <c r="AB19" s="151"/>
      <c r="AC19" s="151"/>
      <c r="AD19" s="151"/>
      <c r="AE19" s="151"/>
      <c r="AF19" s="151"/>
      <c r="AG19" s="151" t="s">
        <v>564</v>
      </c>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row>
    <row r="20" spans="1:60" outlineLevel="1">
      <c r="A20" s="183">
        <v>11</v>
      </c>
      <c r="B20" s="184" t="s">
        <v>582</v>
      </c>
      <c r="C20" s="196" t="s">
        <v>583</v>
      </c>
      <c r="D20" s="185" t="s">
        <v>174</v>
      </c>
      <c r="E20" s="186">
        <v>1</v>
      </c>
      <c r="F20" s="187"/>
      <c r="G20" s="188">
        <f t="shared" si="0"/>
        <v>0</v>
      </c>
      <c r="H20" s="187"/>
      <c r="I20" s="188">
        <f t="shared" si="1"/>
        <v>0</v>
      </c>
      <c r="J20" s="187"/>
      <c r="K20" s="188">
        <f t="shared" si="2"/>
        <v>0</v>
      </c>
      <c r="L20" s="188">
        <v>21</v>
      </c>
      <c r="M20" s="188">
        <f t="shared" si="3"/>
        <v>0</v>
      </c>
      <c r="N20" s="188">
        <v>0</v>
      </c>
      <c r="O20" s="188">
        <f t="shared" si="4"/>
        <v>0</v>
      </c>
      <c r="P20" s="188">
        <v>0</v>
      </c>
      <c r="Q20" s="188">
        <f t="shared" si="5"/>
        <v>0</v>
      </c>
      <c r="R20" s="188"/>
      <c r="S20" s="188" t="s">
        <v>143</v>
      </c>
      <c r="T20" s="189" t="s">
        <v>272</v>
      </c>
      <c r="U20" s="160">
        <v>0.17399999999999999</v>
      </c>
      <c r="V20" s="160">
        <f t="shared" si="6"/>
        <v>0.17</v>
      </c>
      <c r="W20" s="160"/>
      <c r="X20" s="160" t="s">
        <v>144</v>
      </c>
      <c r="Y20" s="151"/>
      <c r="Z20" s="151"/>
      <c r="AA20" s="151"/>
      <c r="AB20" s="151"/>
      <c r="AC20" s="151"/>
      <c r="AD20" s="151"/>
      <c r="AE20" s="151"/>
      <c r="AF20" s="151"/>
      <c r="AG20" s="151" t="s">
        <v>564</v>
      </c>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row>
    <row r="21" spans="1:60" outlineLevel="1">
      <c r="A21" s="183">
        <v>12</v>
      </c>
      <c r="B21" s="184" t="s">
        <v>584</v>
      </c>
      <c r="C21" s="196" t="s">
        <v>585</v>
      </c>
      <c r="D21" s="185" t="s">
        <v>174</v>
      </c>
      <c r="E21" s="186">
        <v>5</v>
      </c>
      <c r="F21" s="187"/>
      <c r="G21" s="188">
        <f t="shared" si="0"/>
        <v>0</v>
      </c>
      <c r="H21" s="187"/>
      <c r="I21" s="188">
        <f t="shared" si="1"/>
        <v>0</v>
      </c>
      <c r="J21" s="187"/>
      <c r="K21" s="188">
        <f t="shared" si="2"/>
        <v>0</v>
      </c>
      <c r="L21" s="188">
        <v>21</v>
      </c>
      <c r="M21" s="188">
        <f t="shared" si="3"/>
        <v>0</v>
      </c>
      <c r="N21" s="188">
        <v>0</v>
      </c>
      <c r="O21" s="188">
        <f t="shared" si="4"/>
        <v>0</v>
      </c>
      <c r="P21" s="188">
        <v>0</v>
      </c>
      <c r="Q21" s="188">
        <f t="shared" si="5"/>
        <v>0</v>
      </c>
      <c r="R21" s="188"/>
      <c r="S21" s="188" t="s">
        <v>143</v>
      </c>
      <c r="T21" s="189" t="s">
        <v>272</v>
      </c>
      <c r="U21" s="160">
        <v>0.25900000000000001</v>
      </c>
      <c r="V21" s="160">
        <f t="shared" si="6"/>
        <v>1.3</v>
      </c>
      <c r="W21" s="160"/>
      <c r="X21" s="160" t="s">
        <v>144</v>
      </c>
      <c r="Y21" s="151"/>
      <c r="Z21" s="151"/>
      <c r="AA21" s="151"/>
      <c r="AB21" s="151"/>
      <c r="AC21" s="151"/>
      <c r="AD21" s="151"/>
      <c r="AE21" s="151"/>
      <c r="AF21" s="151"/>
      <c r="AG21" s="151" t="s">
        <v>564</v>
      </c>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row>
    <row r="22" spans="1:60" outlineLevel="1">
      <c r="A22" s="183">
        <v>13</v>
      </c>
      <c r="B22" s="184" t="s">
        <v>586</v>
      </c>
      <c r="C22" s="196" t="s">
        <v>587</v>
      </c>
      <c r="D22" s="185" t="s">
        <v>181</v>
      </c>
      <c r="E22" s="186">
        <v>13</v>
      </c>
      <c r="F22" s="187"/>
      <c r="G22" s="188">
        <f t="shared" si="0"/>
        <v>0</v>
      </c>
      <c r="H22" s="187"/>
      <c r="I22" s="188">
        <f t="shared" si="1"/>
        <v>0</v>
      </c>
      <c r="J22" s="187"/>
      <c r="K22" s="188">
        <f t="shared" si="2"/>
        <v>0</v>
      </c>
      <c r="L22" s="188">
        <v>21</v>
      </c>
      <c r="M22" s="188">
        <f t="shared" si="3"/>
        <v>0</v>
      </c>
      <c r="N22" s="188">
        <v>0</v>
      </c>
      <c r="O22" s="188">
        <f t="shared" si="4"/>
        <v>0</v>
      </c>
      <c r="P22" s="188">
        <v>0</v>
      </c>
      <c r="Q22" s="188">
        <f t="shared" si="5"/>
        <v>0</v>
      </c>
      <c r="R22" s="188"/>
      <c r="S22" s="188" t="s">
        <v>279</v>
      </c>
      <c r="T22" s="189" t="s">
        <v>272</v>
      </c>
      <c r="U22" s="160">
        <v>4.8000000000000001E-2</v>
      </c>
      <c r="V22" s="160">
        <f t="shared" si="6"/>
        <v>0.62</v>
      </c>
      <c r="W22" s="160"/>
      <c r="X22" s="160" t="s">
        <v>144</v>
      </c>
      <c r="Y22" s="151"/>
      <c r="Z22" s="151"/>
      <c r="AA22" s="151"/>
      <c r="AB22" s="151"/>
      <c r="AC22" s="151"/>
      <c r="AD22" s="151"/>
      <c r="AE22" s="151"/>
      <c r="AF22" s="151"/>
      <c r="AG22" s="151" t="s">
        <v>564</v>
      </c>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row>
    <row r="23" spans="1:60" outlineLevel="1">
      <c r="A23" s="183">
        <v>14</v>
      </c>
      <c r="B23" s="184" t="s">
        <v>588</v>
      </c>
      <c r="C23" s="196" t="s">
        <v>589</v>
      </c>
      <c r="D23" s="185" t="s">
        <v>240</v>
      </c>
      <c r="E23" s="186">
        <v>1.18E-2</v>
      </c>
      <c r="F23" s="187"/>
      <c r="G23" s="188">
        <f t="shared" si="0"/>
        <v>0</v>
      </c>
      <c r="H23" s="187"/>
      <c r="I23" s="188">
        <f t="shared" si="1"/>
        <v>0</v>
      </c>
      <c r="J23" s="187"/>
      <c r="K23" s="188">
        <f t="shared" si="2"/>
        <v>0</v>
      </c>
      <c r="L23" s="188">
        <v>21</v>
      </c>
      <c r="M23" s="188">
        <f t="shared" si="3"/>
        <v>0</v>
      </c>
      <c r="N23" s="188">
        <v>0</v>
      </c>
      <c r="O23" s="188">
        <f t="shared" si="4"/>
        <v>0</v>
      </c>
      <c r="P23" s="188">
        <v>0</v>
      </c>
      <c r="Q23" s="188">
        <f t="shared" si="5"/>
        <v>0</v>
      </c>
      <c r="R23" s="188"/>
      <c r="S23" s="188" t="s">
        <v>143</v>
      </c>
      <c r="T23" s="189" t="s">
        <v>272</v>
      </c>
      <c r="U23" s="160">
        <v>1.47</v>
      </c>
      <c r="V23" s="160">
        <f t="shared" si="6"/>
        <v>0.02</v>
      </c>
      <c r="W23" s="160"/>
      <c r="X23" s="160" t="s">
        <v>144</v>
      </c>
      <c r="Y23" s="151"/>
      <c r="Z23" s="151"/>
      <c r="AA23" s="151"/>
      <c r="AB23" s="151"/>
      <c r="AC23" s="151"/>
      <c r="AD23" s="151"/>
      <c r="AE23" s="151"/>
      <c r="AF23" s="151"/>
      <c r="AG23" s="151" t="s">
        <v>564</v>
      </c>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row>
    <row r="24" spans="1:60">
      <c r="A24" s="169" t="s">
        <v>137</v>
      </c>
      <c r="B24" s="170" t="s">
        <v>84</v>
      </c>
      <c r="C24" s="191" t="s">
        <v>85</v>
      </c>
      <c r="D24" s="171"/>
      <c r="E24" s="172"/>
      <c r="F24" s="173"/>
      <c r="G24" s="173">
        <f>SUMIF(AG25:AG43,"&lt;&gt;NOR",G25:G43)</f>
        <v>0</v>
      </c>
      <c r="H24" s="173"/>
      <c r="I24" s="173">
        <f>SUM(I25:I43)</f>
        <v>0</v>
      </c>
      <c r="J24" s="173"/>
      <c r="K24" s="173">
        <f>SUM(K25:K43)</f>
        <v>0</v>
      </c>
      <c r="L24" s="173"/>
      <c r="M24" s="173">
        <f>SUM(M25:M43)</f>
        <v>0</v>
      </c>
      <c r="N24" s="173"/>
      <c r="O24" s="173">
        <f>SUM(O25:O43)</f>
        <v>0.12</v>
      </c>
      <c r="P24" s="173"/>
      <c r="Q24" s="173">
        <f>SUM(Q25:Q43)</f>
        <v>0.31</v>
      </c>
      <c r="R24" s="173"/>
      <c r="S24" s="173"/>
      <c r="T24" s="174"/>
      <c r="U24" s="168"/>
      <c r="V24" s="168">
        <f>SUM(V25:V43)</f>
        <v>24.119999999999997</v>
      </c>
      <c r="W24" s="168"/>
      <c r="X24" s="168"/>
      <c r="AG24" t="s">
        <v>138</v>
      </c>
    </row>
    <row r="25" spans="1:60" outlineLevel="1">
      <c r="A25" s="183">
        <v>15</v>
      </c>
      <c r="B25" s="184" t="s">
        <v>590</v>
      </c>
      <c r="C25" s="196" t="s">
        <v>591</v>
      </c>
      <c r="D25" s="185" t="s">
        <v>174</v>
      </c>
      <c r="E25" s="186">
        <v>2</v>
      </c>
      <c r="F25" s="187"/>
      <c r="G25" s="188">
        <f t="shared" ref="G25:G43" si="7">ROUND(E25*F25,2)</f>
        <v>0</v>
      </c>
      <c r="H25" s="187"/>
      <c r="I25" s="188">
        <f t="shared" ref="I25:I43" si="8">ROUND(E25*H25,2)</f>
        <v>0</v>
      </c>
      <c r="J25" s="187"/>
      <c r="K25" s="188">
        <f t="shared" ref="K25:K43" si="9">ROUND(E25*J25,2)</f>
        <v>0</v>
      </c>
      <c r="L25" s="188">
        <v>21</v>
      </c>
      <c r="M25" s="188">
        <f t="shared" ref="M25:M43" si="10">G25*(1+L25/100)</f>
        <v>0</v>
      </c>
      <c r="N25" s="188">
        <v>8.0000000000000004E-4</v>
      </c>
      <c r="O25" s="188">
        <f t="shared" ref="O25:O43" si="11">ROUND(E25*N25,2)</f>
        <v>0</v>
      </c>
      <c r="P25" s="188">
        <v>0</v>
      </c>
      <c r="Q25" s="188">
        <f t="shared" ref="Q25:Q43" si="12">ROUND(E25*P25,2)</f>
        <v>0</v>
      </c>
      <c r="R25" s="188"/>
      <c r="S25" s="188" t="s">
        <v>279</v>
      </c>
      <c r="T25" s="189" t="s">
        <v>272</v>
      </c>
      <c r="U25" s="160">
        <v>0.59399999999999997</v>
      </c>
      <c r="V25" s="160">
        <f t="shared" ref="V25:V43" si="13">ROUND(E25*U25,2)</f>
        <v>1.19</v>
      </c>
      <c r="W25" s="160"/>
      <c r="X25" s="160" t="s">
        <v>144</v>
      </c>
      <c r="Y25" s="151"/>
      <c r="Z25" s="151"/>
      <c r="AA25" s="151"/>
      <c r="AB25" s="151"/>
      <c r="AC25" s="151"/>
      <c r="AD25" s="151"/>
      <c r="AE25" s="151"/>
      <c r="AF25" s="151"/>
      <c r="AG25" s="151" t="s">
        <v>564</v>
      </c>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row>
    <row r="26" spans="1:60" outlineLevel="1">
      <c r="A26" s="183">
        <v>16</v>
      </c>
      <c r="B26" s="184" t="s">
        <v>592</v>
      </c>
      <c r="C26" s="196" t="s">
        <v>593</v>
      </c>
      <c r="D26" s="185" t="s">
        <v>181</v>
      </c>
      <c r="E26" s="186">
        <v>2.1800000000000002</v>
      </c>
      <c r="F26" s="187"/>
      <c r="G26" s="188">
        <f t="shared" si="7"/>
        <v>0</v>
      </c>
      <c r="H26" s="187"/>
      <c r="I26" s="188">
        <f t="shared" si="8"/>
        <v>0</v>
      </c>
      <c r="J26" s="187"/>
      <c r="K26" s="188">
        <f t="shared" si="9"/>
        <v>0</v>
      </c>
      <c r="L26" s="188">
        <v>21</v>
      </c>
      <c r="M26" s="188">
        <f t="shared" si="10"/>
        <v>0</v>
      </c>
      <c r="N26" s="188">
        <v>3.9899999999999996E-3</v>
      </c>
      <c r="O26" s="188">
        <f t="shared" si="11"/>
        <v>0.01</v>
      </c>
      <c r="P26" s="188">
        <v>0</v>
      </c>
      <c r="Q26" s="188">
        <f t="shared" si="12"/>
        <v>0</v>
      </c>
      <c r="R26" s="188"/>
      <c r="S26" s="188" t="s">
        <v>279</v>
      </c>
      <c r="T26" s="189" t="s">
        <v>272</v>
      </c>
      <c r="U26" s="160">
        <v>0.54290000000000005</v>
      </c>
      <c r="V26" s="160">
        <f t="shared" si="13"/>
        <v>1.18</v>
      </c>
      <c r="W26" s="160"/>
      <c r="X26" s="160" t="s">
        <v>144</v>
      </c>
      <c r="Y26" s="151"/>
      <c r="Z26" s="151"/>
      <c r="AA26" s="151"/>
      <c r="AB26" s="151"/>
      <c r="AC26" s="151"/>
      <c r="AD26" s="151"/>
      <c r="AE26" s="151"/>
      <c r="AF26" s="151"/>
      <c r="AG26" s="151" t="s">
        <v>564</v>
      </c>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row>
    <row r="27" spans="1:60" outlineLevel="1">
      <c r="A27" s="183">
        <v>17</v>
      </c>
      <c r="B27" s="184" t="s">
        <v>594</v>
      </c>
      <c r="C27" s="196" t="s">
        <v>595</v>
      </c>
      <c r="D27" s="185" t="s">
        <v>181</v>
      </c>
      <c r="E27" s="186">
        <v>2.1800000000000002</v>
      </c>
      <c r="F27" s="187"/>
      <c r="G27" s="188">
        <f t="shared" si="7"/>
        <v>0</v>
      </c>
      <c r="H27" s="187"/>
      <c r="I27" s="188">
        <f t="shared" si="8"/>
        <v>0</v>
      </c>
      <c r="J27" s="187"/>
      <c r="K27" s="188">
        <f t="shared" si="9"/>
        <v>0</v>
      </c>
      <c r="L27" s="188">
        <v>21</v>
      </c>
      <c r="M27" s="188">
        <f t="shared" si="10"/>
        <v>0</v>
      </c>
      <c r="N27" s="188">
        <v>5.1799999999999997E-3</v>
      </c>
      <c r="O27" s="188">
        <f t="shared" si="11"/>
        <v>0.01</v>
      </c>
      <c r="P27" s="188">
        <v>0</v>
      </c>
      <c r="Q27" s="188">
        <f t="shared" si="12"/>
        <v>0</v>
      </c>
      <c r="R27" s="188"/>
      <c r="S27" s="188" t="s">
        <v>279</v>
      </c>
      <c r="T27" s="189" t="s">
        <v>272</v>
      </c>
      <c r="U27" s="160">
        <v>0.63429999999999997</v>
      </c>
      <c r="V27" s="160">
        <f t="shared" si="13"/>
        <v>1.38</v>
      </c>
      <c r="W27" s="160"/>
      <c r="X27" s="160" t="s">
        <v>144</v>
      </c>
      <c r="Y27" s="151"/>
      <c r="Z27" s="151"/>
      <c r="AA27" s="151"/>
      <c r="AB27" s="151"/>
      <c r="AC27" s="151"/>
      <c r="AD27" s="151"/>
      <c r="AE27" s="151"/>
      <c r="AF27" s="151"/>
      <c r="AG27" s="151" t="s">
        <v>564</v>
      </c>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row>
    <row r="28" spans="1:60" outlineLevel="1">
      <c r="A28" s="183">
        <v>18</v>
      </c>
      <c r="B28" s="184" t="s">
        <v>596</v>
      </c>
      <c r="C28" s="196" t="s">
        <v>597</v>
      </c>
      <c r="D28" s="185" t="s">
        <v>181</v>
      </c>
      <c r="E28" s="186">
        <v>3.27</v>
      </c>
      <c r="F28" s="187"/>
      <c r="G28" s="188">
        <f t="shared" si="7"/>
        <v>0</v>
      </c>
      <c r="H28" s="187"/>
      <c r="I28" s="188">
        <f t="shared" si="8"/>
        <v>0</v>
      </c>
      <c r="J28" s="187"/>
      <c r="K28" s="188">
        <f t="shared" si="9"/>
        <v>0</v>
      </c>
      <c r="L28" s="188">
        <v>21</v>
      </c>
      <c r="M28" s="188">
        <f t="shared" si="10"/>
        <v>0</v>
      </c>
      <c r="N28" s="188">
        <v>5.3499999999999997E-3</v>
      </c>
      <c r="O28" s="188">
        <f t="shared" si="11"/>
        <v>0.02</v>
      </c>
      <c r="P28" s="188">
        <v>0</v>
      </c>
      <c r="Q28" s="188">
        <f t="shared" si="12"/>
        <v>0</v>
      </c>
      <c r="R28" s="188"/>
      <c r="S28" s="188" t="s">
        <v>279</v>
      </c>
      <c r="T28" s="189" t="s">
        <v>272</v>
      </c>
      <c r="U28" s="160">
        <v>0.68279999999999996</v>
      </c>
      <c r="V28" s="160">
        <f t="shared" si="13"/>
        <v>2.23</v>
      </c>
      <c r="W28" s="160"/>
      <c r="X28" s="160" t="s">
        <v>144</v>
      </c>
      <c r="Y28" s="151"/>
      <c r="Z28" s="151"/>
      <c r="AA28" s="151"/>
      <c r="AB28" s="151"/>
      <c r="AC28" s="151"/>
      <c r="AD28" s="151"/>
      <c r="AE28" s="151"/>
      <c r="AF28" s="151"/>
      <c r="AG28" s="151" t="s">
        <v>564</v>
      </c>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row>
    <row r="29" spans="1:60" outlineLevel="1">
      <c r="A29" s="183">
        <v>19</v>
      </c>
      <c r="B29" s="184" t="s">
        <v>598</v>
      </c>
      <c r="C29" s="196" t="s">
        <v>599</v>
      </c>
      <c r="D29" s="185" t="s">
        <v>181</v>
      </c>
      <c r="E29" s="186">
        <v>5.45</v>
      </c>
      <c r="F29" s="187"/>
      <c r="G29" s="188">
        <f t="shared" si="7"/>
        <v>0</v>
      </c>
      <c r="H29" s="187"/>
      <c r="I29" s="188">
        <f t="shared" si="8"/>
        <v>0</v>
      </c>
      <c r="J29" s="187"/>
      <c r="K29" s="188">
        <f t="shared" si="9"/>
        <v>0</v>
      </c>
      <c r="L29" s="188">
        <v>21</v>
      </c>
      <c r="M29" s="188">
        <f t="shared" si="10"/>
        <v>0</v>
      </c>
      <c r="N29" s="188">
        <v>4.0099999999999997E-3</v>
      </c>
      <c r="O29" s="188">
        <f t="shared" si="11"/>
        <v>0.02</v>
      </c>
      <c r="P29" s="188">
        <v>0</v>
      </c>
      <c r="Q29" s="188">
        <f t="shared" si="12"/>
        <v>0</v>
      </c>
      <c r="R29" s="188"/>
      <c r="S29" s="188" t="s">
        <v>279</v>
      </c>
      <c r="T29" s="189" t="s">
        <v>272</v>
      </c>
      <c r="U29" s="160">
        <v>0.54290000000000005</v>
      </c>
      <c r="V29" s="160">
        <f t="shared" si="13"/>
        <v>2.96</v>
      </c>
      <c r="W29" s="160"/>
      <c r="X29" s="160" t="s">
        <v>144</v>
      </c>
      <c r="Y29" s="151"/>
      <c r="Z29" s="151"/>
      <c r="AA29" s="151"/>
      <c r="AB29" s="151"/>
      <c r="AC29" s="151"/>
      <c r="AD29" s="151"/>
      <c r="AE29" s="151"/>
      <c r="AF29" s="151"/>
      <c r="AG29" s="151" t="s">
        <v>564</v>
      </c>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row>
    <row r="30" spans="1:60" outlineLevel="1">
      <c r="A30" s="183">
        <v>20</v>
      </c>
      <c r="B30" s="184" t="s">
        <v>600</v>
      </c>
      <c r="C30" s="196" t="s">
        <v>601</v>
      </c>
      <c r="D30" s="185" t="s">
        <v>181</v>
      </c>
      <c r="E30" s="186">
        <v>3.27</v>
      </c>
      <c r="F30" s="187"/>
      <c r="G30" s="188">
        <f t="shared" si="7"/>
        <v>0</v>
      </c>
      <c r="H30" s="187"/>
      <c r="I30" s="188">
        <f t="shared" si="8"/>
        <v>0</v>
      </c>
      <c r="J30" s="187"/>
      <c r="K30" s="188">
        <f t="shared" si="9"/>
        <v>0</v>
      </c>
      <c r="L30" s="188">
        <v>21</v>
      </c>
      <c r="M30" s="188">
        <f t="shared" si="10"/>
        <v>0</v>
      </c>
      <c r="N30" s="188">
        <v>5.2199999999999998E-3</v>
      </c>
      <c r="O30" s="188">
        <f t="shared" si="11"/>
        <v>0.02</v>
      </c>
      <c r="P30" s="188">
        <v>0</v>
      </c>
      <c r="Q30" s="188">
        <f t="shared" si="12"/>
        <v>0</v>
      </c>
      <c r="R30" s="188"/>
      <c r="S30" s="188" t="s">
        <v>279</v>
      </c>
      <c r="T30" s="189" t="s">
        <v>272</v>
      </c>
      <c r="U30" s="160">
        <v>0.63429999999999997</v>
      </c>
      <c r="V30" s="160">
        <f t="shared" si="13"/>
        <v>2.0699999999999998</v>
      </c>
      <c r="W30" s="160"/>
      <c r="X30" s="160" t="s">
        <v>144</v>
      </c>
      <c r="Y30" s="151"/>
      <c r="Z30" s="151"/>
      <c r="AA30" s="151"/>
      <c r="AB30" s="151"/>
      <c r="AC30" s="151"/>
      <c r="AD30" s="151"/>
      <c r="AE30" s="151"/>
      <c r="AF30" s="151"/>
      <c r="AG30" s="151" t="s">
        <v>564</v>
      </c>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row>
    <row r="31" spans="1:60" outlineLevel="1">
      <c r="A31" s="183">
        <v>21</v>
      </c>
      <c r="B31" s="184" t="s">
        <v>602</v>
      </c>
      <c r="C31" s="196" t="s">
        <v>603</v>
      </c>
      <c r="D31" s="185" t="s">
        <v>174</v>
      </c>
      <c r="E31" s="186">
        <v>12</v>
      </c>
      <c r="F31" s="187"/>
      <c r="G31" s="188">
        <f t="shared" si="7"/>
        <v>0</v>
      </c>
      <c r="H31" s="187"/>
      <c r="I31" s="188">
        <f t="shared" si="8"/>
        <v>0</v>
      </c>
      <c r="J31" s="187"/>
      <c r="K31" s="188">
        <f t="shared" si="9"/>
        <v>0</v>
      </c>
      <c r="L31" s="188">
        <v>21</v>
      </c>
      <c r="M31" s="188">
        <f t="shared" si="10"/>
        <v>0</v>
      </c>
      <c r="N31" s="188">
        <v>0</v>
      </c>
      <c r="O31" s="188">
        <f t="shared" si="11"/>
        <v>0</v>
      </c>
      <c r="P31" s="188">
        <v>0</v>
      </c>
      <c r="Q31" s="188">
        <f t="shared" si="12"/>
        <v>0</v>
      </c>
      <c r="R31" s="188"/>
      <c r="S31" s="188" t="s">
        <v>143</v>
      </c>
      <c r="T31" s="189" t="s">
        <v>272</v>
      </c>
      <c r="U31" s="160">
        <v>0.42499999999999999</v>
      </c>
      <c r="V31" s="160">
        <f t="shared" si="13"/>
        <v>5.0999999999999996</v>
      </c>
      <c r="W31" s="160"/>
      <c r="X31" s="160" t="s">
        <v>144</v>
      </c>
      <c r="Y31" s="151"/>
      <c r="Z31" s="151"/>
      <c r="AA31" s="151"/>
      <c r="AB31" s="151"/>
      <c r="AC31" s="151"/>
      <c r="AD31" s="151"/>
      <c r="AE31" s="151"/>
      <c r="AF31" s="151"/>
      <c r="AG31" s="151" t="s">
        <v>564</v>
      </c>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row>
    <row r="32" spans="1:60" outlineLevel="1">
      <c r="A32" s="183">
        <v>22</v>
      </c>
      <c r="B32" s="184" t="s">
        <v>604</v>
      </c>
      <c r="C32" s="196" t="s">
        <v>605</v>
      </c>
      <c r="D32" s="185" t="s">
        <v>174</v>
      </c>
      <c r="E32" s="186">
        <v>10</v>
      </c>
      <c r="F32" s="187"/>
      <c r="G32" s="188">
        <f t="shared" si="7"/>
        <v>0</v>
      </c>
      <c r="H32" s="187"/>
      <c r="I32" s="188">
        <f t="shared" si="8"/>
        <v>0</v>
      </c>
      <c r="J32" s="187"/>
      <c r="K32" s="188">
        <f t="shared" si="9"/>
        <v>0</v>
      </c>
      <c r="L32" s="188">
        <v>21</v>
      </c>
      <c r="M32" s="188">
        <f t="shared" si="10"/>
        <v>0</v>
      </c>
      <c r="N32" s="188">
        <v>6.3000000000000003E-4</v>
      </c>
      <c r="O32" s="188">
        <f t="shared" si="11"/>
        <v>0.01</v>
      </c>
      <c r="P32" s="188">
        <v>0</v>
      </c>
      <c r="Q32" s="188">
        <f t="shared" si="12"/>
        <v>0</v>
      </c>
      <c r="R32" s="188"/>
      <c r="S32" s="188" t="s">
        <v>279</v>
      </c>
      <c r="T32" s="189" t="s">
        <v>272</v>
      </c>
      <c r="U32" s="160">
        <v>0.27200000000000002</v>
      </c>
      <c r="V32" s="160">
        <f t="shared" si="13"/>
        <v>2.72</v>
      </c>
      <c r="W32" s="160"/>
      <c r="X32" s="160" t="s">
        <v>144</v>
      </c>
      <c r="Y32" s="151"/>
      <c r="Z32" s="151"/>
      <c r="AA32" s="151"/>
      <c r="AB32" s="151"/>
      <c r="AC32" s="151"/>
      <c r="AD32" s="151"/>
      <c r="AE32" s="151"/>
      <c r="AF32" s="151"/>
      <c r="AG32" s="151" t="s">
        <v>564</v>
      </c>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row>
    <row r="33" spans="1:60" outlineLevel="1">
      <c r="A33" s="183">
        <v>23</v>
      </c>
      <c r="B33" s="184" t="s">
        <v>606</v>
      </c>
      <c r="C33" s="196" t="s">
        <v>607</v>
      </c>
      <c r="D33" s="185" t="s">
        <v>608</v>
      </c>
      <c r="E33" s="186">
        <v>1</v>
      </c>
      <c r="F33" s="187"/>
      <c r="G33" s="188">
        <f t="shared" si="7"/>
        <v>0</v>
      </c>
      <c r="H33" s="187"/>
      <c r="I33" s="188">
        <f t="shared" si="8"/>
        <v>0</v>
      </c>
      <c r="J33" s="187"/>
      <c r="K33" s="188">
        <f t="shared" si="9"/>
        <v>0</v>
      </c>
      <c r="L33" s="188">
        <v>21</v>
      </c>
      <c r="M33" s="188">
        <f t="shared" si="10"/>
        <v>0</v>
      </c>
      <c r="N33" s="188">
        <v>1.48E-3</v>
      </c>
      <c r="O33" s="188">
        <f t="shared" si="11"/>
        <v>0</v>
      </c>
      <c r="P33" s="188">
        <v>0</v>
      </c>
      <c r="Q33" s="188">
        <f t="shared" si="12"/>
        <v>0</v>
      </c>
      <c r="R33" s="188"/>
      <c r="S33" s="188" t="s">
        <v>279</v>
      </c>
      <c r="T33" s="189" t="s">
        <v>272</v>
      </c>
      <c r="U33" s="160">
        <v>0.54</v>
      </c>
      <c r="V33" s="160">
        <f t="shared" si="13"/>
        <v>0.54</v>
      </c>
      <c r="W33" s="160"/>
      <c r="X33" s="160" t="s">
        <v>144</v>
      </c>
      <c r="Y33" s="151"/>
      <c r="Z33" s="151"/>
      <c r="AA33" s="151"/>
      <c r="AB33" s="151"/>
      <c r="AC33" s="151"/>
      <c r="AD33" s="151"/>
      <c r="AE33" s="151"/>
      <c r="AF33" s="151"/>
      <c r="AG33" s="151" t="s">
        <v>564</v>
      </c>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row>
    <row r="34" spans="1:60" outlineLevel="1">
      <c r="A34" s="183">
        <v>24</v>
      </c>
      <c r="B34" s="184" t="s">
        <v>609</v>
      </c>
      <c r="C34" s="196" t="s">
        <v>610</v>
      </c>
      <c r="D34" s="185" t="s">
        <v>174</v>
      </c>
      <c r="E34" s="186">
        <v>2</v>
      </c>
      <c r="F34" s="187"/>
      <c r="G34" s="188">
        <f t="shared" si="7"/>
        <v>0</v>
      </c>
      <c r="H34" s="187"/>
      <c r="I34" s="188">
        <f t="shared" si="8"/>
        <v>0</v>
      </c>
      <c r="J34" s="187"/>
      <c r="K34" s="188">
        <f t="shared" si="9"/>
        <v>0</v>
      </c>
      <c r="L34" s="188">
        <v>21</v>
      </c>
      <c r="M34" s="188">
        <f t="shared" si="10"/>
        <v>0</v>
      </c>
      <c r="N34" s="188">
        <v>4.8000000000000001E-4</v>
      </c>
      <c r="O34" s="188">
        <f t="shared" si="11"/>
        <v>0</v>
      </c>
      <c r="P34" s="188">
        <v>0</v>
      </c>
      <c r="Q34" s="188">
        <f t="shared" si="12"/>
        <v>0</v>
      </c>
      <c r="R34" s="188"/>
      <c r="S34" s="188" t="s">
        <v>279</v>
      </c>
      <c r="T34" s="189" t="s">
        <v>272</v>
      </c>
      <c r="U34" s="160">
        <v>0.22700000000000001</v>
      </c>
      <c r="V34" s="160">
        <f t="shared" si="13"/>
        <v>0.45</v>
      </c>
      <c r="W34" s="160"/>
      <c r="X34" s="160" t="s">
        <v>144</v>
      </c>
      <c r="Y34" s="151"/>
      <c r="Z34" s="151"/>
      <c r="AA34" s="151"/>
      <c r="AB34" s="151"/>
      <c r="AC34" s="151"/>
      <c r="AD34" s="151"/>
      <c r="AE34" s="151"/>
      <c r="AF34" s="151"/>
      <c r="AG34" s="151" t="s">
        <v>564</v>
      </c>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row>
    <row r="35" spans="1:60" outlineLevel="1">
      <c r="A35" s="183">
        <v>25</v>
      </c>
      <c r="B35" s="184" t="s">
        <v>611</v>
      </c>
      <c r="C35" s="196" t="s">
        <v>612</v>
      </c>
      <c r="D35" s="185" t="s">
        <v>181</v>
      </c>
      <c r="E35" s="186">
        <v>15</v>
      </c>
      <c r="F35" s="187"/>
      <c r="G35" s="188">
        <f t="shared" si="7"/>
        <v>0</v>
      </c>
      <c r="H35" s="187"/>
      <c r="I35" s="188">
        <f t="shared" si="8"/>
        <v>0</v>
      </c>
      <c r="J35" s="187"/>
      <c r="K35" s="188">
        <f t="shared" si="9"/>
        <v>0</v>
      </c>
      <c r="L35" s="188">
        <v>21</v>
      </c>
      <c r="M35" s="188">
        <f t="shared" si="10"/>
        <v>0</v>
      </c>
      <c r="N35" s="188">
        <v>1.0000000000000001E-5</v>
      </c>
      <c r="O35" s="188">
        <f t="shared" si="11"/>
        <v>0</v>
      </c>
      <c r="P35" s="188">
        <v>0</v>
      </c>
      <c r="Q35" s="188">
        <f t="shared" si="12"/>
        <v>0</v>
      </c>
      <c r="R35" s="188"/>
      <c r="S35" s="188" t="s">
        <v>279</v>
      </c>
      <c r="T35" s="189" t="s">
        <v>272</v>
      </c>
      <c r="U35" s="160">
        <v>0.06</v>
      </c>
      <c r="V35" s="160">
        <f t="shared" si="13"/>
        <v>0.9</v>
      </c>
      <c r="W35" s="160"/>
      <c r="X35" s="160" t="s">
        <v>144</v>
      </c>
      <c r="Y35" s="151"/>
      <c r="Z35" s="151"/>
      <c r="AA35" s="151"/>
      <c r="AB35" s="151"/>
      <c r="AC35" s="151"/>
      <c r="AD35" s="151"/>
      <c r="AE35" s="151"/>
      <c r="AF35" s="151"/>
      <c r="AG35" s="151" t="s">
        <v>564</v>
      </c>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row>
    <row r="36" spans="1:60" outlineLevel="1">
      <c r="A36" s="183">
        <v>26</v>
      </c>
      <c r="B36" s="184" t="s">
        <v>613</v>
      </c>
      <c r="C36" s="196" t="s">
        <v>614</v>
      </c>
      <c r="D36" s="185" t="s">
        <v>240</v>
      </c>
      <c r="E36" s="186">
        <v>0.312</v>
      </c>
      <c r="F36" s="187"/>
      <c r="G36" s="188">
        <f t="shared" si="7"/>
        <v>0</v>
      </c>
      <c r="H36" s="187"/>
      <c r="I36" s="188">
        <f t="shared" si="8"/>
        <v>0</v>
      </c>
      <c r="J36" s="187"/>
      <c r="K36" s="188">
        <f t="shared" si="9"/>
        <v>0</v>
      </c>
      <c r="L36" s="188">
        <v>21</v>
      </c>
      <c r="M36" s="188">
        <f t="shared" si="10"/>
        <v>0</v>
      </c>
      <c r="N36" s="188">
        <v>0</v>
      </c>
      <c r="O36" s="188">
        <f t="shared" si="11"/>
        <v>0</v>
      </c>
      <c r="P36" s="188">
        <v>0</v>
      </c>
      <c r="Q36" s="188">
        <f t="shared" si="12"/>
        <v>0</v>
      </c>
      <c r="R36" s="188"/>
      <c r="S36" s="188" t="s">
        <v>279</v>
      </c>
      <c r="T36" s="189" t="s">
        <v>272</v>
      </c>
      <c r="U36" s="160">
        <v>4.1550000000000002</v>
      </c>
      <c r="V36" s="160">
        <f t="shared" si="13"/>
        <v>1.3</v>
      </c>
      <c r="W36" s="160"/>
      <c r="X36" s="160" t="s">
        <v>144</v>
      </c>
      <c r="Y36" s="151"/>
      <c r="Z36" s="151"/>
      <c r="AA36" s="151"/>
      <c r="AB36" s="151"/>
      <c r="AC36" s="151"/>
      <c r="AD36" s="151"/>
      <c r="AE36" s="151"/>
      <c r="AF36" s="151"/>
      <c r="AG36" s="151" t="s">
        <v>564</v>
      </c>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row>
    <row r="37" spans="1:60" outlineLevel="1">
      <c r="A37" s="183">
        <v>27</v>
      </c>
      <c r="B37" s="184" t="s">
        <v>615</v>
      </c>
      <c r="C37" s="196" t="s">
        <v>616</v>
      </c>
      <c r="D37" s="185" t="s">
        <v>221</v>
      </c>
      <c r="E37" s="186">
        <v>1</v>
      </c>
      <c r="F37" s="187"/>
      <c r="G37" s="188">
        <f t="shared" si="7"/>
        <v>0</v>
      </c>
      <c r="H37" s="187"/>
      <c r="I37" s="188">
        <f t="shared" si="8"/>
        <v>0</v>
      </c>
      <c r="J37" s="187"/>
      <c r="K37" s="188">
        <f t="shared" si="9"/>
        <v>0</v>
      </c>
      <c r="L37" s="188">
        <v>21</v>
      </c>
      <c r="M37" s="188">
        <f t="shared" si="10"/>
        <v>0</v>
      </c>
      <c r="N37" s="188">
        <v>1.97E-3</v>
      </c>
      <c r="O37" s="188">
        <f t="shared" si="11"/>
        <v>0</v>
      </c>
      <c r="P37" s="188">
        <v>0</v>
      </c>
      <c r="Q37" s="188">
        <f t="shared" si="12"/>
        <v>0</v>
      </c>
      <c r="R37" s="188"/>
      <c r="S37" s="188" t="s">
        <v>279</v>
      </c>
      <c r="T37" s="189" t="s">
        <v>272</v>
      </c>
      <c r="U37" s="160">
        <v>0.81599999999999995</v>
      </c>
      <c r="V37" s="160">
        <f t="shared" si="13"/>
        <v>0.82</v>
      </c>
      <c r="W37" s="160"/>
      <c r="X37" s="160" t="s">
        <v>144</v>
      </c>
      <c r="Y37" s="151"/>
      <c r="Z37" s="151"/>
      <c r="AA37" s="151"/>
      <c r="AB37" s="151"/>
      <c r="AC37" s="151"/>
      <c r="AD37" s="151"/>
      <c r="AE37" s="151"/>
      <c r="AF37" s="151"/>
      <c r="AG37" s="151" t="s">
        <v>564</v>
      </c>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row>
    <row r="38" spans="1:60" outlineLevel="1">
      <c r="A38" s="183">
        <v>28</v>
      </c>
      <c r="B38" s="184" t="s">
        <v>617</v>
      </c>
      <c r="C38" s="196" t="s">
        <v>618</v>
      </c>
      <c r="D38" s="185" t="s">
        <v>221</v>
      </c>
      <c r="E38" s="186">
        <v>1</v>
      </c>
      <c r="F38" s="187"/>
      <c r="G38" s="188">
        <f t="shared" si="7"/>
        <v>0</v>
      </c>
      <c r="H38" s="187"/>
      <c r="I38" s="188">
        <f t="shared" si="8"/>
        <v>0</v>
      </c>
      <c r="J38" s="187"/>
      <c r="K38" s="188">
        <f t="shared" si="9"/>
        <v>0</v>
      </c>
      <c r="L38" s="188">
        <v>21</v>
      </c>
      <c r="M38" s="188">
        <f t="shared" si="10"/>
        <v>0</v>
      </c>
      <c r="N38" s="188">
        <v>0</v>
      </c>
      <c r="O38" s="188">
        <f t="shared" si="11"/>
        <v>0</v>
      </c>
      <c r="P38" s="188">
        <v>0.312</v>
      </c>
      <c r="Q38" s="188">
        <f t="shared" si="12"/>
        <v>0.31</v>
      </c>
      <c r="R38" s="188"/>
      <c r="S38" s="188" t="s">
        <v>143</v>
      </c>
      <c r="T38" s="189" t="s">
        <v>272</v>
      </c>
      <c r="U38" s="160">
        <v>0.72899999999999998</v>
      </c>
      <c r="V38" s="160">
        <f t="shared" si="13"/>
        <v>0.73</v>
      </c>
      <c r="W38" s="160"/>
      <c r="X38" s="160" t="s">
        <v>144</v>
      </c>
      <c r="Y38" s="151"/>
      <c r="Z38" s="151"/>
      <c r="AA38" s="151"/>
      <c r="AB38" s="151"/>
      <c r="AC38" s="151"/>
      <c r="AD38" s="151"/>
      <c r="AE38" s="151"/>
      <c r="AF38" s="151"/>
      <c r="AG38" s="151" t="s">
        <v>564</v>
      </c>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row>
    <row r="39" spans="1:60" outlineLevel="1">
      <c r="A39" s="183">
        <v>29</v>
      </c>
      <c r="B39" s="184" t="s">
        <v>619</v>
      </c>
      <c r="C39" s="196" t="s">
        <v>620</v>
      </c>
      <c r="D39" s="185" t="s">
        <v>174</v>
      </c>
      <c r="E39" s="186">
        <v>1</v>
      </c>
      <c r="F39" s="187"/>
      <c r="G39" s="188">
        <f t="shared" si="7"/>
        <v>0</v>
      </c>
      <c r="H39" s="187"/>
      <c r="I39" s="188">
        <f t="shared" si="8"/>
        <v>0</v>
      </c>
      <c r="J39" s="187"/>
      <c r="K39" s="188">
        <f t="shared" si="9"/>
        <v>0</v>
      </c>
      <c r="L39" s="188">
        <v>21</v>
      </c>
      <c r="M39" s="188">
        <f t="shared" si="10"/>
        <v>0</v>
      </c>
      <c r="N39" s="188">
        <v>0</v>
      </c>
      <c r="O39" s="188">
        <f t="shared" si="11"/>
        <v>0</v>
      </c>
      <c r="P39" s="188">
        <v>0</v>
      </c>
      <c r="Q39" s="188">
        <f t="shared" si="12"/>
        <v>0</v>
      </c>
      <c r="R39" s="188"/>
      <c r="S39" s="188" t="s">
        <v>143</v>
      </c>
      <c r="T39" s="189" t="s">
        <v>272</v>
      </c>
      <c r="U39" s="160">
        <v>0.216</v>
      </c>
      <c r="V39" s="160">
        <f t="shared" si="13"/>
        <v>0.22</v>
      </c>
      <c r="W39" s="160"/>
      <c r="X39" s="160" t="s">
        <v>144</v>
      </c>
      <c r="Y39" s="151"/>
      <c r="Z39" s="151"/>
      <c r="AA39" s="151"/>
      <c r="AB39" s="151"/>
      <c r="AC39" s="151"/>
      <c r="AD39" s="151"/>
      <c r="AE39" s="151"/>
      <c r="AF39" s="151"/>
      <c r="AG39" s="151" t="s">
        <v>564</v>
      </c>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row>
    <row r="40" spans="1:60" outlineLevel="1">
      <c r="A40" s="183">
        <v>30</v>
      </c>
      <c r="B40" s="184" t="s">
        <v>621</v>
      </c>
      <c r="C40" s="196" t="s">
        <v>622</v>
      </c>
      <c r="D40" s="185" t="s">
        <v>174</v>
      </c>
      <c r="E40" s="186">
        <v>1</v>
      </c>
      <c r="F40" s="187"/>
      <c r="G40" s="188">
        <f t="shared" si="7"/>
        <v>0</v>
      </c>
      <c r="H40" s="187"/>
      <c r="I40" s="188">
        <f t="shared" si="8"/>
        <v>0</v>
      </c>
      <c r="J40" s="187"/>
      <c r="K40" s="188">
        <f t="shared" si="9"/>
        <v>0</v>
      </c>
      <c r="L40" s="188">
        <v>21</v>
      </c>
      <c r="M40" s="188">
        <f t="shared" si="10"/>
        <v>0</v>
      </c>
      <c r="N40" s="188">
        <v>2.1000000000000001E-4</v>
      </c>
      <c r="O40" s="188">
        <f t="shared" si="11"/>
        <v>0</v>
      </c>
      <c r="P40" s="188">
        <v>0</v>
      </c>
      <c r="Q40" s="188">
        <f t="shared" si="12"/>
        <v>0</v>
      </c>
      <c r="R40" s="188"/>
      <c r="S40" s="188" t="s">
        <v>279</v>
      </c>
      <c r="T40" s="189" t="s">
        <v>272</v>
      </c>
      <c r="U40" s="160">
        <v>0.16500000000000001</v>
      </c>
      <c r="V40" s="160">
        <f t="shared" si="13"/>
        <v>0.17</v>
      </c>
      <c r="W40" s="160"/>
      <c r="X40" s="160" t="s">
        <v>144</v>
      </c>
      <c r="Y40" s="151"/>
      <c r="Z40" s="151"/>
      <c r="AA40" s="151"/>
      <c r="AB40" s="151"/>
      <c r="AC40" s="151"/>
      <c r="AD40" s="151"/>
      <c r="AE40" s="151"/>
      <c r="AF40" s="151"/>
      <c r="AG40" s="151" t="s">
        <v>564</v>
      </c>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row>
    <row r="41" spans="1:60" outlineLevel="1">
      <c r="A41" s="183">
        <v>31</v>
      </c>
      <c r="B41" s="184" t="s">
        <v>623</v>
      </c>
      <c r="C41" s="196" t="s">
        <v>624</v>
      </c>
      <c r="D41" s="185" t="s">
        <v>240</v>
      </c>
      <c r="E41" s="186">
        <v>0.1191</v>
      </c>
      <c r="F41" s="187"/>
      <c r="G41" s="188">
        <f t="shared" si="7"/>
        <v>0</v>
      </c>
      <c r="H41" s="187"/>
      <c r="I41" s="188">
        <f t="shared" si="8"/>
        <v>0</v>
      </c>
      <c r="J41" s="187"/>
      <c r="K41" s="188">
        <f t="shared" si="9"/>
        <v>0</v>
      </c>
      <c r="L41" s="188">
        <v>21</v>
      </c>
      <c r="M41" s="188">
        <f t="shared" si="10"/>
        <v>0</v>
      </c>
      <c r="N41" s="188">
        <v>0</v>
      </c>
      <c r="O41" s="188">
        <f t="shared" si="11"/>
        <v>0</v>
      </c>
      <c r="P41" s="188">
        <v>0</v>
      </c>
      <c r="Q41" s="188">
        <f t="shared" si="12"/>
        <v>0</v>
      </c>
      <c r="R41" s="188"/>
      <c r="S41" s="188" t="s">
        <v>279</v>
      </c>
      <c r="T41" s="189" t="s">
        <v>272</v>
      </c>
      <c r="U41" s="160">
        <v>1.33</v>
      </c>
      <c r="V41" s="160">
        <f t="shared" si="13"/>
        <v>0.16</v>
      </c>
      <c r="W41" s="160"/>
      <c r="X41" s="160" t="s">
        <v>144</v>
      </c>
      <c r="Y41" s="151"/>
      <c r="Z41" s="151"/>
      <c r="AA41" s="151"/>
      <c r="AB41" s="151"/>
      <c r="AC41" s="151"/>
      <c r="AD41" s="151"/>
      <c r="AE41" s="151"/>
      <c r="AF41" s="151"/>
      <c r="AG41" s="151" t="s">
        <v>564</v>
      </c>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row>
    <row r="42" spans="1:60" ht="22.5" outlineLevel="1">
      <c r="A42" s="183">
        <v>32</v>
      </c>
      <c r="B42" s="184" t="s">
        <v>625</v>
      </c>
      <c r="C42" s="196" t="s">
        <v>626</v>
      </c>
      <c r="D42" s="185" t="s">
        <v>174</v>
      </c>
      <c r="E42" s="186">
        <v>1</v>
      </c>
      <c r="F42" s="187"/>
      <c r="G42" s="188">
        <f t="shared" si="7"/>
        <v>0</v>
      </c>
      <c r="H42" s="187"/>
      <c r="I42" s="188">
        <f t="shared" si="8"/>
        <v>0</v>
      </c>
      <c r="J42" s="187"/>
      <c r="K42" s="188">
        <f t="shared" si="9"/>
        <v>0</v>
      </c>
      <c r="L42" s="188">
        <v>21</v>
      </c>
      <c r="M42" s="188">
        <f t="shared" si="10"/>
        <v>0</v>
      </c>
      <c r="N42" s="188">
        <v>0.03</v>
      </c>
      <c r="O42" s="188">
        <f t="shared" si="11"/>
        <v>0.03</v>
      </c>
      <c r="P42" s="188">
        <v>0</v>
      </c>
      <c r="Q42" s="188">
        <f t="shared" si="12"/>
        <v>0</v>
      </c>
      <c r="R42" s="188"/>
      <c r="S42" s="188" t="s">
        <v>279</v>
      </c>
      <c r="T42" s="189" t="s">
        <v>272</v>
      </c>
      <c r="U42" s="160">
        <v>0</v>
      </c>
      <c r="V42" s="160">
        <f t="shared" si="13"/>
        <v>0</v>
      </c>
      <c r="W42" s="160"/>
      <c r="X42" s="160" t="s">
        <v>144</v>
      </c>
      <c r="Y42" s="151"/>
      <c r="Z42" s="151"/>
      <c r="AA42" s="151"/>
      <c r="AB42" s="151"/>
      <c r="AC42" s="151"/>
      <c r="AD42" s="151"/>
      <c r="AE42" s="151"/>
      <c r="AF42" s="151"/>
      <c r="AG42" s="151" t="s">
        <v>564</v>
      </c>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row>
    <row r="43" spans="1:60" outlineLevel="1">
      <c r="A43" s="183">
        <v>33</v>
      </c>
      <c r="B43" s="184" t="s">
        <v>627</v>
      </c>
      <c r="C43" s="196" t="s">
        <v>628</v>
      </c>
      <c r="D43" s="185" t="s">
        <v>174</v>
      </c>
      <c r="E43" s="186">
        <v>1</v>
      </c>
      <c r="F43" s="187"/>
      <c r="G43" s="188">
        <f t="shared" si="7"/>
        <v>0</v>
      </c>
      <c r="H43" s="187"/>
      <c r="I43" s="188">
        <f t="shared" si="8"/>
        <v>0</v>
      </c>
      <c r="J43" s="187"/>
      <c r="K43" s="188">
        <f t="shared" si="9"/>
        <v>0</v>
      </c>
      <c r="L43" s="188">
        <v>21</v>
      </c>
      <c r="M43" s="188">
        <f t="shared" si="10"/>
        <v>0</v>
      </c>
      <c r="N43" s="188">
        <v>0</v>
      </c>
      <c r="O43" s="188">
        <f t="shared" si="11"/>
        <v>0</v>
      </c>
      <c r="P43" s="188">
        <v>0</v>
      </c>
      <c r="Q43" s="188">
        <f t="shared" si="12"/>
        <v>0</v>
      </c>
      <c r="R43" s="188"/>
      <c r="S43" s="188" t="s">
        <v>279</v>
      </c>
      <c r="T43" s="189" t="s">
        <v>272</v>
      </c>
      <c r="U43" s="160">
        <v>0</v>
      </c>
      <c r="V43" s="160">
        <f t="shared" si="13"/>
        <v>0</v>
      </c>
      <c r="W43" s="160"/>
      <c r="X43" s="160" t="s">
        <v>144</v>
      </c>
      <c r="Y43" s="151"/>
      <c r="Z43" s="151"/>
      <c r="AA43" s="151"/>
      <c r="AB43" s="151"/>
      <c r="AC43" s="151"/>
      <c r="AD43" s="151"/>
      <c r="AE43" s="151"/>
      <c r="AF43" s="151"/>
      <c r="AG43" s="151" t="s">
        <v>564</v>
      </c>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row>
    <row r="44" spans="1:60">
      <c r="A44" s="169" t="s">
        <v>137</v>
      </c>
      <c r="B44" s="170" t="s">
        <v>86</v>
      </c>
      <c r="C44" s="191" t="s">
        <v>87</v>
      </c>
      <c r="D44" s="171"/>
      <c r="E44" s="172"/>
      <c r="F44" s="173"/>
      <c r="G44" s="173">
        <f>SUMIF(AG45:AG56,"&lt;&gt;NOR",G45:G56)</f>
        <v>0</v>
      </c>
      <c r="H44" s="173"/>
      <c r="I44" s="173">
        <f>SUM(I45:I56)</f>
        <v>0</v>
      </c>
      <c r="J44" s="173"/>
      <c r="K44" s="173">
        <f>SUM(K45:K56)</f>
        <v>0</v>
      </c>
      <c r="L44" s="173"/>
      <c r="M44" s="173">
        <f>SUM(M45:M56)</f>
        <v>0</v>
      </c>
      <c r="N44" s="173"/>
      <c r="O44" s="173">
        <f>SUM(O45:O56)</f>
        <v>0.18000000000000002</v>
      </c>
      <c r="P44" s="173"/>
      <c r="Q44" s="173">
        <f>SUM(Q45:Q56)</f>
        <v>0</v>
      </c>
      <c r="R44" s="173"/>
      <c r="S44" s="173"/>
      <c r="T44" s="174"/>
      <c r="U44" s="168"/>
      <c r="V44" s="168">
        <f>SUM(V45:V56)</f>
        <v>21.840000000000003</v>
      </c>
      <c r="W44" s="168"/>
      <c r="X44" s="168"/>
      <c r="AG44" t="s">
        <v>138</v>
      </c>
    </row>
    <row r="45" spans="1:60" outlineLevel="1">
      <c r="A45" s="183">
        <v>34</v>
      </c>
      <c r="B45" s="184" t="s">
        <v>629</v>
      </c>
      <c r="C45" s="196" t="s">
        <v>630</v>
      </c>
      <c r="D45" s="185" t="s">
        <v>221</v>
      </c>
      <c r="E45" s="186">
        <v>5</v>
      </c>
      <c r="F45" s="187"/>
      <c r="G45" s="188">
        <f t="shared" ref="G45:G56" si="14">ROUND(E45*F45,2)</f>
        <v>0</v>
      </c>
      <c r="H45" s="187"/>
      <c r="I45" s="188">
        <f t="shared" ref="I45:I56" si="15">ROUND(E45*H45,2)</f>
        <v>0</v>
      </c>
      <c r="J45" s="187"/>
      <c r="K45" s="188">
        <f t="shared" ref="K45:K56" si="16">ROUND(E45*J45,2)</f>
        <v>0</v>
      </c>
      <c r="L45" s="188">
        <v>21</v>
      </c>
      <c r="M45" s="188">
        <f t="shared" ref="M45:M56" si="17">G45*(1+L45/100)</f>
        <v>0</v>
      </c>
      <c r="N45" s="188">
        <v>1.421E-2</v>
      </c>
      <c r="O45" s="188">
        <f t="shared" ref="O45:O56" si="18">ROUND(E45*N45,2)</f>
        <v>7.0000000000000007E-2</v>
      </c>
      <c r="P45" s="188">
        <v>0</v>
      </c>
      <c r="Q45" s="188">
        <f t="shared" ref="Q45:Q56" si="19">ROUND(E45*P45,2)</f>
        <v>0</v>
      </c>
      <c r="R45" s="188"/>
      <c r="S45" s="188" t="s">
        <v>279</v>
      </c>
      <c r="T45" s="189" t="s">
        <v>272</v>
      </c>
      <c r="U45" s="160">
        <v>1.1890000000000001</v>
      </c>
      <c r="V45" s="160">
        <f t="shared" ref="V45:V56" si="20">ROUND(E45*U45,2)</f>
        <v>5.95</v>
      </c>
      <c r="W45" s="160"/>
      <c r="X45" s="160" t="s">
        <v>144</v>
      </c>
      <c r="Y45" s="151"/>
      <c r="Z45" s="151"/>
      <c r="AA45" s="151"/>
      <c r="AB45" s="151"/>
      <c r="AC45" s="151"/>
      <c r="AD45" s="151"/>
      <c r="AE45" s="151"/>
      <c r="AF45" s="151"/>
      <c r="AG45" s="151" t="s">
        <v>564</v>
      </c>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row>
    <row r="46" spans="1:60" outlineLevel="1">
      <c r="A46" s="183">
        <v>35</v>
      </c>
      <c r="B46" s="184" t="s">
        <v>631</v>
      </c>
      <c r="C46" s="196" t="s">
        <v>632</v>
      </c>
      <c r="D46" s="185" t="s">
        <v>221</v>
      </c>
      <c r="E46" s="186">
        <v>5</v>
      </c>
      <c r="F46" s="187"/>
      <c r="G46" s="188">
        <f t="shared" si="14"/>
        <v>0</v>
      </c>
      <c r="H46" s="187"/>
      <c r="I46" s="188">
        <f t="shared" si="15"/>
        <v>0</v>
      </c>
      <c r="J46" s="187"/>
      <c r="K46" s="188">
        <f t="shared" si="16"/>
        <v>0</v>
      </c>
      <c r="L46" s="188">
        <v>21</v>
      </c>
      <c r="M46" s="188">
        <f t="shared" si="17"/>
        <v>0</v>
      </c>
      <c r="N46" s="188">
        <v>1.8600000000000001E-3</v>
      </c>
      <c r="O46" s="188">
        <f t="shared" si="18"/>
        <v>0.01</v>
      </c>
      <c r="P46" s="188">
        <v>0</v>
      </c>
      <c r="Q46" s="188">
        <f t="shared" si="19"/>
        <v>0</v>
      </c>
      <c r="R46" s="188"/>
      <c r="S46" s="188" t="s">
        <v>143</v>
      </c>
      <c r="T46" s="189" t="s">
        <v>272</v>
      </c>
      <c r="U46" s="160">
        <v>1.3340000000000001</v>
      </c>
      <c r="V46" s="160">
        <f t="shared" si="20"/>
        <v>6.67</v>
      </c>
      <c r="W46" s="160"/>
      <c r="X46" s="160" t="s">
        <v>144</v>
      </c>
      <c r="Y46" s="151"/>
      <c r="Z46" s="151"/>
      <c r="AA46" s="151"/>
      <c r="AB46" s="151"/>
      <c r="AC46" s="151"/>
      <c r="AD46" s="151"/>
      <c r="AE46" s="151"/>
      <c r="AF46" s="151"/>
      <c r="AG46" s="151" t="s">
        <v>564</v>
      </c>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row>
    <row r="47" spans="1:60" outlineLevel="1">
      <c r="A47" s="183">
        <v>36</v>
      </c>
      <c r="B47" s="184" t="s">
        <v>633</v>
      </c>
      <c r="C47" s="196" t="s">
        <v>634</v>
      </c>
      <c r="D47" s="185" t="s">
        <v>221</v>
      </c>
      <c r="E47" s="186">
        <v>1</v>
      </c>
      <c r="F47" s="187"/>
      <c r="G47" s="188">
        <f t="shared" si="14"/>
        <v>0</v>
      </c>
      <c r="H47" s="187"/>
      <c r="I47" s="188">
        <f t="shared" si="15"/>
        <v>0</v>
      </c>
      <c r="J47" s="187"/>
      <c r="K47" s="188">
        <f t="shared" si="16"/>
        <v>0</v>
      </c>
      <c r="L47" s="188">
        <v>21</v>
      </c>
      <c r="M47" s="188">
        <f t="shared" si="17"/>
        <v>0</v>
      </c>
      <c r="N47" s="188">
        <v>6.2E-4</v>
      </c>
      <c r="O47" s="188">
        <f t="shared" si="18"/>
        <v>0</v>
      </c>
      <c r="P47" s="188">
        <v>0</v>
      </c>
      <c r="Q47" s="188">
        <f t="shared" si="19"/>
        <v>0</v>
      </c>
      <c r="R47" s="188"/>
      <c r="S47" s="188" t="s">
        <v>143</v>
      </c>
      <c r="T47" s="189" t="s">
        <v>272</v>
      </c>
      <c r="U47" s="160">
        <v>2.6</v>
      </c>
      <c r="V47" s="160">
        <f t="shared" si="20"/>
        <v>2.6</v>
      </c>
      <c r="W47" s="160"/>
      <c r="X47" s="160" t="s">
        <v>144</v>
      </c>
      <c r="Y47" s="151"/>
      <c r="Z47" s="151"/>
      <c r="AA47" s="151"/>
      <c r="AB47" s="151"/>
      <c r="AC47" s="151"/>
      <c r="AD47" s="151"/>
      <c r="AE47" s="151"/>
      <c r="AF47" s="151"/>
      <c r="AG47" s="151" t="s">
        <v>564</v>
      </c>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row>
    <row r="48" spans="1:60" outlineLevel="1">
      <c r="A48" s="183">
        <v>37</v>
      </c>
      <c r="B48" s="184" t="s">
        <v>635</v>
      </c>
      <c r="C48" s="196" t="s">
        <v>636</v>
      </c>
      <c r="D48" s="185" t="s">
        <v>221</v>
      </c>
      <c r="E48" s="186">
        <v>10</v>
      </c>
      <c r="F48" s="187"/>
      <c r="G48" s="188">
        <f t="shared" si="14"/>
        <v>0</v>
      </c>
      <c r="H48" s="187"/>
      <c r="I48" s="188">
        <f t="shared" si="15"/>
        <v>0</v>
      </c>
      <c r="J48" s="187"/>
      <c r="K48" s="188">
        <f t="shared" si="16"/>
        <v>0</v>
      </c>
      <c r="L48" s="188">
        <v>21</v>
      </c>
      <c r="M48" s="188">
        <f t="shared" si="17"/>
        <v>0</v>
      </c>
      <c r="N48" s="188">
        <v>1.7000000000000001E-4</v>
      </c>
      <c r="O48" s="188">
        <f t="shared" si="18"/>
        <v>0</v>
      </c>
      <c r="P48" s="188">
        <v>0</v>
      </c>
      <c r="Q48" s="188">
        <f t="shared" si="19"/>
        <v>0</v>
      </c>
      <c r="R48" s="188"/>
      <c r="S48" s="188" t="s">
        <v>279</v>
      </c>
      <c r="T48" s="189" t="s">
        <v>272</v>
      </c>
      <c r="U48" s="160">
        <v>0.22700000000000001</v>
      </c>
      <c r="V48" s="160">
        <f t="shared" si="20"/>
        <v>2.27</v>
      </c>
      <c r="W48" s="160"/>
      <c r="X48" s="160" t="s">
        <v>144</v>
      </c>
      <c r="Y48" s="151"/>
      <c r="Z48" s="151"/>
      <c r="AA48" s="151"/>
      <c r="AB48" s="151"/>
      <c r="AC48" s="151"/>
      <c r="AD48" s="151"/>
      <c r="AE48" s="151"/>
      <c r="AF48" s="151"/>
      <c r="AG48" s="151" t="s">
        <v>564</v>
      </c>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row>
    <row r="49" spans="1:60" outlineLevel="1">
      <c r="A49" s="183">
        <v>38</v>
      </c>
      <c r="B49" s="184" t="s">
        <v>637</v>
      </c>
      <c r="C49" s="196" t="s">
        <v>638</v>
      </c>
      <c r="D49" s="185" t="s">
        <v>174</v>
      </c>
      <c r="E49" s="186">
        <v>5</v>
      </c>
      <c r="F49" s="187"/>
      <c r="G49" s="188">
        <f t="shared" si="14"/>
        <v>0</v>
      </c>
      <c r="H49" s="187"/>
      <c r="I49" s="188">
        <f t="shared" si="15"/>
        <v>0</v>
      </c>
      <c r="J49" s="187"/>
      <c r="K49" s="188">
        <f t="shared" si="16"/>
        <v>0</v>
      </c>
      <c r="L49" s="188">
        <v>21</v>
      </c>
      <c r="M49" s="188">
        <f t="shared" si="17"/>
        <v>0</v>
      </c>
      <c r="N49" s="188">
        <v>8.4999999999999995E-4</v>
      </c>
      <c r="O49" s="188">
        <f t="shared" si="18"/>
        <v>0</v>
      </c>
      <c r="P49" s="188">
        <v>0</v>
      </c>
      <c r="Q49" s="188">
        <f t="shared" si="19"/>
        <v>0</v>
      </c>
      <c r="R49" s="188"/>
      <c r="S49" s="188" t="s">
        <v>143</v>
      </c>
      <c r="T49" s="189" t="s">
        <v>272</v>
      </c>
      <c r="U49" s="160">
        <v>0.44500000000000001</v>
      </c>
      <c r="V49" s="160">
        <f t="shared" si="20"/>
        <v>2.23</v>
      </c>
      <c r="W49" s="160"/>
      <c r="X49" s="160" t="s">
        <v>144</v>
      </c>
      <c r="Y49" s="151"/>
      <c r="Z49" s="151"/>
      <c r="AA49" s="151"/>
      <c r="AB49" s="151"/>
      <c r="AC49" s="151"/>
      <c r="AD49" s="151"/>
      <c r="AE49" s="151"/>
      <c r="AF49" s="151"/>
      <c r="AG49" s="151" t="s">
        <v>564</v>
      </c>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row>
    <row r="50" spans="1:60" outlineLevel="1">
      <c r="A50" s="183">
        <v>39</v>
      </c>
      <c r="B50" s="184" t="s">
        <v>639</v>
      </c>
      <c r="C50" s="196" t="s">
        <v>640</v>
      </c>
      <c r="D50" s="185" t="s">
        <v>174</v>
      </c>
      <c r="E50" s="186">
        <v>1</v>
      </c>
      <c r="F50" s="187"/>
      <c r="G50" s="188">
        <f t="shared" si="14"/>
        <v>0</v>
      </c>
      <c r="H50" s="187"/>
      <c r="I50" s="188">
        <f t="shared" si="15"/>
        <v>0</v>
      </c>
      <c r="J50" s="187"/>
      <c r="K50" s="188">
        <f t="shared" si="16"/>
        <v>0</v>
      </c>
      <c r="L50" s="188">
        <v>21</v>
      </c>
      <c r="M50" s="188">
        <f t="shared" si="17"/>
        <v>0</v>
      </c>
      <c r="N50" s="188">
        <v>1.5200000000000001E-3</v>
      </c>
      <c r="O50" s="188">
        <f t="shared" si="18"/>
        <v>0</v>
      </c>
      <c r="P50" s="188">
        <v>0</v>
      </c>
      <c r="Q50" s="188">
        <f t="shared" si="19"/>
        <v>0</v>
      </c>
      <c r="R50" s="188"/>
      <c r="S50" s="188" t="s">
        <v>143</v>
      </c>
      <c r="T50" s="189" t="s">
        <v>272</v>
      </c>
      <c r="U50" s="160">
        <v>0.58699999999999997</v>
      </c>
      <c r="V50" s="160">
        <f t="shared" si="20"/>
        <v>0.59</v>
      </c>
      <c r="W50" s="160"/>
      <c r="X50" s="160" t="s">
        <v>144</v>
      </c>
      <c r="Y50" s="151"/>
      <c r="Z50" s="151"/>
      <c r="AA50" s="151"/>
      <c r="AB50" s="151"/>
      <c r="AC50" s="151"/>
      <c r="AD50" s="151"/>
      <c r="AE50" s="151"/>
      <c r="AF50" s="151"/>
      <c r="AG50" s="151" t="s">
        <v>564</v>
      </c>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row>
    <row r="51" spans="1:60" outlineLevel="1">
      <c r="A51" s="183">
        <v>40</v>
      </c>
      <c r="B51" s="184" t="s">
        <v>641</v>
      </c>
      <c r="C51" s="196" t="s">
        <v>642</v>
      </c>
      <c r="D51" s="185" t="s">
        <v>174</v>
      </c>
      <c r="E51" s="186">
        <v>5</v>
      </c>
      <c r="F51" s="187"/>
      <c r="G51" s="188">
        <f t="shared" si="14"/>
        <v>0</v>
      </c>
      <c r="H51" s="187"/>
      <c r="I51" s="188">
        <f t="shared" si="15"/>
        <v>0</v>
      </c>
      <c r="J51" s="187"/>
      <c r="K51" s="188">
        <f t="shared" si="16"/>
        <v>0</v>
      </c>
      <c r="L51" s="188">
        <v>21</v>
      </c>
      <c r="M51" s="188">
        <f t="shared" si="17"/>
        <v>0</v>
      </c>
      <c r="N51" s="188">
        <v>4.0999999999999999E-4</v>
      </c>
      <c r="O51" s="188">
        <f t="shared" si="18"/>
        <v>0</v>
      </c>
      <c r="P51" s="188">
        <v>0</v>
      </c>
      <c r="Q51" s="188">
        <f t="shared" si="19"/>
        <v>0</v>
      </c>
      <c r="R51" s="188"/>
      <c r="S51" s="188" t="s">
        <v>279</v>
      </c>
      <c r="T51" s="189" t="s">
        <v>272</v>
      </c>
      <c r="U51" s="160">
        <v>0.25</v>
      </c>
      <c r="V51" s="160">
        <f t="shared" si="20"/>
        <v>1.25</v>
      </c>
      <c r="W51" s="160"/>
      <c r="X51" s="160" t="s">
        <v>144</v>
      </c>
      <c r="Y51" s="151"/>
      <c r="Z51" s="151"/>
      <c r="AA51" s="151"/>
      <c r="AB51" s="151"/>
      <c r="AC51" s="151"/>
      <c r="AD51" s="151"/>
      <c r="AE51" s="151"/>
      <c r="AF51" s="151"/>
      <c r="AG51" s="151" t="s">
        <v>564</v>
      </c>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row>
    <row r="52" spans="1:60" outlineLevel="1">
      <c r="A52" s="183">
        <v>41</v>
      </c>
      <c r="B52" s="184" t="s">
        <v>643</v>
      </c>
      <c r="C52" s="196" t="s">
        <v>644</v>
      </c>
      <c r="D52" s="185" t="s">
        <v>240</v>
      </c>
      <c r="E52" s="186">
        <v>0.1865</v>
      </c>
      <c r="F52" s="187"/>
      <c r="G52" s="188">
        <f t="shared" si="14"/>
        <v>0</v>
      </c>
      <c r="H52" s="187"/>
      <c r="I52" s="188">
        <f t="shared" si="15"/>
        <v>0</v>
      </c>
      <c r="J52" s="187"/>
      <c r="K52" s="188">
        <f t="shared" si="16"/>
        <v>0</v>
      </c>
      <c r="L52" s="188">
        <v>21</v>
      </c>
      <c r="M52" s="188">
        <f t="shared" si="17"/>
        <v>0</v>
      </c>
      <c r="N52" s="188">
        <v>0</v>
      </c>
      <c r="O52" s="188">
        <f t="shared" si="18"/>
        <v>0</v>
      </c>
      <c r="P52" s="188">
        <v>0</v>
      </c>
      <c r="Q52" s="188">
        <f t="shared" si="19"/>
        <v>0</v>
      </c>
      <c r="R52" s="188"/>
      <c r="S52" s="188" t="s">
        <v>279</v>
      </c>
      <c r="T52" s="189" t="s">
        <v>272</v>
      </c>
      <c r="U52" s="160">
        <v>1.52</v>
      </c>
      <c r="V52" s="160">
        <f t="shared" si="20"/>
        <v>0.28000000000000003</v>
      </c>
      <c r="W52" s="160"/>
      <c r="X52" s="160" t="s">
        <v>144</v>
      </c>
      <c r="Y52" s="151"/>
      <c r="Z52" s="151"/>
      <c r="AA52" s="151"/>
      <c r="AB52" s="151"/>
      <c r="AC52" s="151"/>
      <c r="AD52" s="151"/>
      <c r="AE52" s="151"/>
      <c r="AF52" s="151"/>
      <c r="AG52" s="151" t="s">
        <v>564</v>
      </c>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row>
    <row r="53" spans="1:60" outlineLevel="1">
      <c r="A53" s="183">
        <v>42</v>
      </c>
      <c r="B53" s="184" t="s">
        <v>645</v>
      </c>
      <c r="C53" s="196" t="s">
        <v>646</v>
      </c>
      <c r="D53" s="185" t="s">
        <v>174</v>
      </c>
      <c r="E53" s="186">
        <v>5</v>
      </c>
      <c r="F53" s="187"/>
      <c r="G53" s="188">
        <f t="shared" si="14"/>
        <v>0</v>
      </c>
      <c r="H53" s="187"/>
      <c r="I53" s="188">
        <f t="shared" si="15"/>
        <v>0</v>
      </c>
      <c r="J53" s="187"/>
      <c r="K53" s="188">
        <f t="shared" si="16"/>
        <v>0</v>
      </c>
      <c r="L53" s="188">
        <v>21</v>
      </c>
      <c r="M53" s="188">
        <f t="shared" si="17"/>
        <v>0</v>
      </c>
      <c r="N53" s="188">
        <v>0</v>
      </c>
      <c r="O53" s="188">
        <f t="shared" si="18"/>
        <v>0</v>
      </c>
      <c r="P53" s="188">
        <v>0</v>
      </c>
      <c r="Q53" s="188">
        <f t="shared" si="19"/>
        <v>0</v>
      </c>
      <c r="R53" s="188"/>
      <c r="S53" s="188" t="s">
        <v>279</v>
      </c>
      <c r="T53" s="189" t="s">
        <v>272</v>
      </c>
      <c r="U53" s="160">
        <v>0</v>
      </c>
      <c r="V53" s="160">
        <f t="shared" si="20"/>
        <v>0</v>
      </c>
      <c r="W53" s="160"/>
      <c r="X53" s="160" t="s">
        <v>144</v>
      </c>
      <c r="Y53" s="151"/>
      <c r="Z53" s="151"/>
      <c r="AA53" s="151"/>
      <c r="AB53" s="151"/>
      <c r="AC53" s="151"/>
      <c r="AD53" s="151"/>
      <c r="AE53" s="151"/>
      <c r="AF53" s="151"/>
      <c r="AG53" s="151" t="s">
        <v>564</v>
      </c>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row>
    <row r="54" spans="1:60" outlineLevel="1">
      <c r="A54" s="183">
        <v>43</v>
      </c>
      <c r="B54" s="184" t="s">
        <v>647</v>
      </c>
      <c r="C54" s="196" t="s">
        <v>648</v>
      </c>
      <c r="D54" s="185" t="s">
        <v>174</v>
      </c>
      <c r="E54" s="186">
        <v>1</v>
      </c>
      <c r="F54" s="187"/>
      <c r="G54" s="188">
        <f t="shared" si="14"/>
        <v>0</v>
      </c>
      <c r="H54" s="187"/>
      <c r="I54" s="188">
        <f t="shared" si="15"/>
        <v>0</v>
      </c>
      <c r="J54" s="187"/>
      <c r="K54" s="188">
        <f t="shared" si="16"/>
        <v>0</v>
      </c>
      <c r="L54" s="188">
        <v>21</v>
      </c>
      <c r="M54" s="188">
        <f t="shared" si="17"/>
        <v>0</v>
      </c>
      <c r="N54" s="188">
        <v>1.6E-2</v>
      </c>
      <c r="O54" s="188">
        <f t="shared" si="18"/>
        <v>0.02</v>
      </c>
      <c r="P54" s="188">
        <v>0</v>
      </c>
      <c r="Q54" s="188">
        <f t="shared" si="19"/>
        <v>0</v>
      </c>
      <c r="R54" s="188"/>
      <c r="S54" s="188" t="s">
        <v>279</v>
      </c>
      <c r="T54" s="189" t="s">
        <v>272</v>
      </c>
      <c r="U54" s="160">
        <v>0</v>
      </c>
      <c r="V54" s="160">
        <f t="shared" si="20"/>
        <v>0</v>
      </c>
      <c r="W54" s="160"/>
      <c r="X54" s="160" t="s">
        <v>353</v>
      </c>
      <c r="Y54" s="151"/>
      <c r="Z54" s="151"/>
      <c r="AA54" s="151"/>
      <c r="AB54" s="151"/>
      <c r="AC54" s="151"/>
      <c r="AD54" s="151"/>
      <c r="AE54" s="151"/>
      <c r="AF54" s="151"/>
      <c r="AG54" s="151" t="s">
        <v>649</v>
      </c>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row>
    <row r="55" spans="1:60" outlineLevel="1">
      <c r="A55" s="183">
        <v>44</v>
      </c>
      <c r="B55" s="184" t="s">
        <v>650</v>
      </c>
      <c r="C55" s="196" t="s">
        <v>651</v>
      </c>
      <c r="D55" s="185" t="s">
        <v>174</v>
      </c>
      <c r="E55" s="186">
        <v>5</v>
      </c>
      <c r="F55" s="187"/>
      <c r="G55" s="188">
        <f t="shared" si="14"/>
        <v>0</v>
      </c>
      <c r="H55" s="187"/>
      <c r="I55" s="188">
        <f t="shared" si="15"/>
        <v>0</v>
      </c>
      <c r="J55" s="187"/>
      <c r="K55" s="188">
        <f t="shared" si="16"/>
        <v>0</v>
      </c>
      <c r="L55" s="188">
        <v>21</v>
      </c>
      <c r="M55" s="188">
        <f t="shared" si="17"/>
        <v>0</v>
      </c>
      <c r="N55" s="188">
        <v>8.5000000000000006E-3</v>
      </c>
      <c r="O55" s="188">
        <f t="shared" si="18"/>
        <v>0.04</v>
      </c>
      <c r="P55" s="188">
        <v>0</v>
      </c>
      <c r="Q55" s="188">
        <f t="shared" si="19"/>
        <v>0</v>
      </c>
      <c r="R55" s="188"/>
      <c r="S55" s="188" t="s">
        <v>279</v>
      </c>
      <c r="T55" s="189" t="s">
        <v>272</v>
      </c>
      <c r="U55" s="160">
        <v>0</v>
      </c>
      <c r="V55" s="160">
        <f t="shared" si="20"/>
        <v>0</v>
      </c>
      <c r="W55" s="160"/>
      <c r="X55" s="160" t="s">
        <v>353</v>
      </c>
      <c r="Y55" s="151"/>
      <c r="Z55" s="151"/>
      <c r="AA55" s="151"/>
      <c r="AB55" s="151"/>
      <c r="AC55" s="151"/>
      <c r="AD55" s="151"/>
      <c r="AE55" s="151"/>
      <c r="AF55" s="151"/>
      <c r="AG55" s="151" t="s">
        <v>649</v>
      </c>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row>
    <row r="56" spans="1:60" outlineLevel="1">
      <c r="A56" s="175">
        <v>45</v>
      </c>
      <c r="B56" s="176" t="s">
        <v>652</v>
      </c>
      <c r="C56" s="192" t="s">
        <v>653</v>
      </c>
      <c r="D56" s="177" t="s">
        <v>174</v>
      </c>
      <c r="E56" s="178">
        <v>1</v>
      </c>
      <c r="F56" s="179"/>
      <c r="G56" s="180">
        <f t="shared" si="14"/>
        <v>0</v>
      </c>
      <c r="H56" s="179"/>
      <c r="I56" s="180">
        <f t="shared" si="15"/>
        <v>0</v>
      </c>
      <c r="J56" s="179"/>
      <c r="K56" s="180">
        <f t="shared" si="16"/>
        <v>0</v>
      </c>
      <c r="L56" s="180">
        <v>21</v>
      </c>
      <c r="M56" s="180">
        <f t="shared" si="17"/>
        <v>0</v>
      </c>
      <c r="N56" s="180">
        <v>3.7499999999999999E-2</v>
      </c>
      <c r="O56" s="180">
        <f t="shared" si="18"/>
        <v>0.04</v>
      </c>
      <c r="P56" s="180">
        <v>0</v>
      </c>
      <c r="Q56" s="180">
        <f t="shared" si="19"/>
        <v>0</v>
      </c>
      <c r="R56" s="180"/>
      <c r="S56" s="180" t="s">
        <v>279</v>
      </c>
      <c r="T56" s="181" t="s">
        <v>272</v>
      </c>
      <c r="U56" s="160">
        <v>0</v>
      </c>
      <c r="V56" s="160">
        <f t="shared" si="20"/>
        <v>0</v>
      </c>
      <c r="W56" s="160"/>
      <c r="X56" s="160" t="s">
        <v>353</v>
      </c>
      <c r="Y56" s="151"/>
      <c r="Z56" s="151"/>
      <c r="AA56" s="151"/>
      <c r="AB56" s="151"/>
      <c r="AC56" s="151"/>
      <c r="AD56" s="151"/>
      <c r="AE56" s="151"/>
      <c r="AF56" s="151"/>
      <c r="AG56" s="151" t="s">
        <v>649</v>
      </c>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row>
    <row r="57" spans="1:60">
      <c r="A57" s="3"/>
      <c r="B57" s="4"/>
      <c r="C57" s="197"/>
      <c r="D57" s="6"/>
      <c r="E57" s="3"/>
      <c r="F57" s="3"/>
      <c r="G57" s="3"/>
      <c r="H57" s="3"/>
      <c r="I57" s="3"/>
      <c r="J57" s="3"/>
      <c r="K57" s="3"/>
      <c r="L57" s="3"/>
      <c r="M57" s="3"/>
      <c r="N57" s="3"/>
      <c r="O57" s="3"/>
      <c r="P57" s="3"/>
      <c r="Q57" s="3"/>
      <c r="R57" s="3"/>
      <c r="S57" s="3"/>
      <c r="T57" s="3"/>
      <c r="U57" s="3"/>
      <c r="V57" s="3"/>
      <c r="W57" s="3"/>
      <c r="X57" s="3"/>
      <c r="AE57">
        <v>15</v>
      </c>
      <c r="AF57">
        <v>21</v>
      </c>
      <c r="AG57" t="s">
        <v>124</v>
      </c>
    </row>
    <row r="58" spans="1:60">
      <c r="A58" s="154"/>
      <c r="B58" s="155" t="s">
        <v>29</v>
      </c>
      <c r="C58" s="198"/>
      <c r="D58" s="156"/>
      <c r="E58" s="157"/>
      <c r="F58" s="157"/>
      <c r="G58" s="190">
        <f>G8+G14+G24+G44</f>
        <v>0</v>
      </c>
      <c r="H58" s="3"/>
      <c r="I58" s="3"/>
      <c r="J58" s="3"/>
      <c r="K58" s="3"/>
      <c r="L58" s="3"/>
      <c r="M58" s="3"/>
      <c r="N58" s="3"/>
      <c r="O58" s="3"/>
      <c r="P58" s="3"/>
      <c r="Q58" s="3"/>
      <c r="R58" s="3"/>
      <c r="S58" s="3"/>
      <c r="T58" s="3"/>
      <c r="U58" s="3"/>
      <c r="V58" s="3"/>
      <c r="W58" s="3"/>
      <c r="X58" s="3"/>
      <c r="AE58">
        <f>SUMIF(L7:L56,AE57,G7:G56)</f>
        <v>0</v>
      </c>
      <c r="AF58">
        <f>SUMIF(L7:L56,AF57,G7:G56)</f>
        <v>0</v>
      </c>
      <c r="AG58" t="s">
        <v>282</v>
      </c>
    </row>
    <row r="59" spans="1:60">
      <c r="C59" s="199"/>
      <c r="D59" s="10"/>
      <c r="AG59" t="s">
        <v>283</v>
      </c>
    </row>
    <row r="60" spans="1:60">
      <c r="D60" s="10"/>
    </row>
    <row r="61" spans="1:60">
      <c r="D61" s="10"/>
    </row>
    <row r="62" spans="1:60">
      <c r="D62" s="10"/>
    </row>
    <row r="63" spans="1:60">
      <c r="D63" s="10"/>
    </row>
    <row r="64" spans="1:60">
      <c r="D64" s="10"/>
    </row>
    <row r="65" spans="4:4">
      <c r="D65" s="10"/>
    </row>
    <row r="66" spans="4:4">
      <c r="D66" s="10"/>
    </row>
    <row r="67" spans="4:4">
      <c r="D67" s="10"/>
    </row>
    <row r="68" spans="4:4">
      <c r="D68" s="10"/>
    </row>
    <row r="69" spans="4:4">
      <c r="D69" s="10"/>
    </row>
    <row r="70" spans="4:4">
      <c r="D70" s="10"/>
    </row>
    <row r="71" spans="4:4">
      <c r="D71" s="10"/>
    </row>
    <row r="72" spans="4:4">
      <c r="D72" s="10"/>
    </row>
    <row r="73" spans="4:4">
      <c r="D73" s="10"/>
    </row>
    <row r="74" spans="4:4">
      <c r="D74" s="10"/>
    </row>
    <row r="75" spans="4:4">
      <c r="D75" s="10"/>
    </row>
    <row r="76" spans="4:4">
      <c r="D76" s="10"/>
    </row>
    <row r="77" spans="4:4">
      <c r="D77" s="10"/>
    </row>
    <row r="78" spans="4:4">
      <c r="D78" s="10"/>
    </row>
    <row r="79" spans="4:4">
      <c r="D79" s="10"/>
    </row>
    <row r="80" spans="4:4">
      <c r="D80" s="10"/>
    </row>
    <row r="81" spans="4:4">
      <c r="D81" s="10"/>
    </row>
    <row r="82" spans="4:4">
      <c r="D82" s="10"/>
    </row>
    <row r="83" spans="4:4">
      <c r="D83" s="10"/>
    </row>
    <row r="84" spans="4:4">
      <c r="D84" s="10"/>
    </row>
    <row r="85" spans="4:4">
      <c r="D85" s="10"/>
    </row>
    <row r="86" spans="4:4">
      <c r="D86" s="10"/>
    </row>
    <row r="87" spans="4:4">
      <c r="D87" s="10"/>
    </row>
    <row r="88" spans="4:4">
      <c r="D88" s="10"/>
    </row>
    <row r="89" spans="4:4">
      <c r="D89" s="10"/>
    </row>
    <row r="90" spans="4:4">
      <c r="D90" s="10"/>
    </row>
    <row r="91" spans="4:4">
      <c r="D91" s="10"/>
    </row>
    <row r="92" spans="4:4">
      <c r="D92" s="10"/>
    </row>
    <row r="93" spans="4:4">
      <c r="D93" s="10"/>
    </row>
    <row r="94" spans="4:4">
      <c r="D94" s="10"/>
    </row>
    <row r="95" spans="4:4">
      <c r="D95" s="10"/>
    </row>
    <row r="96" spans="4:4">
      <c r="D96" s="10"/>
    </row>
    <row r="97" spans="4:4">
      <c r="D97" s="10"/>
    </row>
    <row r="98" spans="4:4">
      <c r="D98" s="10"/>
    </row>
    <row r="99" spans="4:4">
      <c r="D99" s="10"/>
    </row>
    <row r="100" spans="4:4">
      <c r="D100" s="10"/>
    </row>
    <row r="101" spans="4:4">
      <c r="D101" s="10"/>
    </row>
    <row r="102" spans="4:4">
      <c r="D102" s="10"/>
    </row>
    <row r="103" spans="4:4">
      <c r="D103" s="10"/>
    </row>
    <row r="104" spans="4:4">
      <c r="D104" s="10"/>
    </row>
    <row r="105" spans="4:4">
      <c r="D105" s="10"/>
    </row>
    <row r="106" spans="4:4">
      <c r="D106" s="10"/>
    </row>
    <row r="107" spans="4:4">
      <c r="D107" s="10"/>
    </row>
    <row r="108" spans="4:4">
      <c r="D108" s="10"/>
    </row>
    <row r="109" spans="4:4">
      <c r="D109" s="10"/>
    </row>
    <row r="110" spans="4:4">
      <c r="D110" s="10"/>
    </row>
    <row r="111" spans="4:4">
      <c r="D111" s="10"/>
    </row>
    <row r="112" spans="4:4">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JkxtwKvfCNLGuzDXQ+wswrJuYCRlBfm8iCCHlV9LvXDkhlQiMMYIIvOnf2TKaoMQ7Y/p3na4/DiY6ChrFMmCRg==" saltValue="/W5OnsAiVZqvm9fkKY3oog==" spinCount="100000" sheet="1"/>
  <mergeCells count="4">
    <mergeCell ref="A1:G1"/>
    <mergeCell ref="C2:G2"/>
    <mergeCell ref="C3:G3"/>
    <mergeCell ref="C4:G4"/>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sheetPr>
    <outlinePr summaryBelow="0"/>
  </sheetPr>
  <dimension ref="A1:BH5000"/>
  <sheetViews>
    <sheetView workbookViewId="0">
      <pane ySplit="7" topLeftCell="A8" activePane="bottomLeft" state="frozen"/>
      <selection pane="bottomLeft" sqref="A1:G1"/>
    </sheetView>
  </sheetViews>
  <sheetFormatPr defaultRowHeight="12.75" outlineLevelRow="1"/>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4" width="0" hidden="1" customWidth="1"/>
    <col min="29" max="29" width="0" hidden="1" customWidth="1"/>
    <col min="31" max="41" width="0" hidden="1" customWidth="1"/>
  </cols>
  <sheetData>
    <row r="1" spans="1:60" ht="15.75" customHeight="1">
      <c r="A1" s="265" t="s">
        <v>111</v>
      </c>
      <c r="B1" s="265"/>
      <c r="C1" s="265"/>
      <c r="D1" s="265"/>
      <c r="E1" s="265"/>
      <c r="F1" s="265"/>
      <c r="G1" s="265"/>
      <c r="AG1" t="s">
        <v>112</v>
      </c>
    </row>
    <row r="2" spans="1:60" ht="24.95" customHeight="1">
      <c r="A2" s="143" t="s">
        <v>7</v>
      </c>
      <c r="B2" s="49" t="s">
        <v>43</v>
      </c>
      <c r="C2" s="266" t="s">
        <v>44</v>
      </c>
      <c r="D2" s="267"/>
      <c r="E2" s="267"/>
      <c r="F2" s="267"/>
      <c r="G2" s="268"/>
      <c r="AG2" t="s">
        <v>113</v>
      </c>
    </row>
    <row r="3" spans="1:60" ht="24.95" customHeight="1">
      <c r="A3" s="143" t="s">
        <v>8</v>
      </c>
      <c r="B3" s="49" t="s">
        <v>47</v>
      </c>
      <c r="C3" s="266" t="s">
        <v>48</v>
      </c>
      <c r="D3" s="267"/>
      <c r="E3" s="267"/>
      <c r="F3" s="267"/>
      <c r="G3" s="268"/>
      <c r="AC3" s="125" t="s">
        <v>113</v>
      </c>
      <c r="AG3" t="s">
        <v>114</v>
      </c>
    </row>
    <row r="4" spans="1:60" ht="24.95" customHeight="1">
      <c r="A4" s="144" t="s">
        <v>9</v>
      </c>
      <c r="B4" s="145" t="s">
        <v>54</v>
      </c>
      <c r="C4" s="269" t="s">
        <v>55</v>
      </c>
      <c r="D4" s="270"/>
      <c r="E4" s="270"/>
      <c r="F4" s="270"/>
      <c r="G4" s="271"/>
      <c r="AG4" t="s">
        <v>115</v>
      </c>
    </row>
    <row r="5" spans="1:60">
      <c r="D5" s="10"/>
    </row>
    <row r="6" spans="1:60" ht="38.25">
      <c r="A6" s="147" t="s">
        <v>116</v>
      </c>
      <c r="B6" s="149" t="s">
        <v>117</v>
      </c>
      <c r="C6" s="149" t="s">
        <v>118</v>
      </c>
      <c r="D6" s="148" t="s">
        <v>119</v>
      </c>
      <c r="E6" s="147" t="s">
        <v>120</v>
      </c>
      <c r="F6" s="146" t="s">
        <v>121</v>
      </c>
      <c r="G6" s="147" t="s">
        <v>29</v>
      </c>
      <c r="H6" s="150" t="s">
        <v>30</v>
      </c>
      <c r="I6" s="150" t="s">
        <v>122</v>
      </c>
      <c r="J6" s="150" t="s">
        <v>31</v>
      </c>
      <c r="K6" s="150" t="s">
        <v>123</v>
      </c>
      <c r="L6" s="150" t="s">
        <v>124</v>
      </c>
      <c r="M6" s="150" t="s">
        <v>125</v>
      </c>
      <c r="N6" s="150" t="s">
        <v>126</v>
      </c>
      <c r="O6" s="150" t="s">
        <v>127</v>
      </c>
      <c r="P6" s="150" t="s">
        <v>128</v>
      </c>
      <c r="Q6" s="150" t="s">
        <v>129</v>
      </c>
      <c r="R6" s="150" t="s">
        <v>130</v>
      </c>
      <c r="S6" s="150" t="s">
        <v>131</v>
      </c>
      <c r="T6" s="150" t="s">
        <v>132</v>
      </c>
      <c r="U6" s="150" t="s">
        <v>133</v>
      </c>
      <c r="V6" s="150" t="s">
        <v>134</v>
      </c>
      <c r="W6" s="150" t="s">
        <v>135</v>
      </c>
      <c r="X6" s="150" t="s">
        <v>136</v>
      </c>
    </row>
    <row r="7" spans="1:60" hidden="1">
      <c r="A7" s="3"/>
      <c r="B7" s="4"/>
      <c r="C7" s="4"/>
      <c r="D7" s="6"/>
      <c r="E7" s="152"/>
      <c r="F7" s="153"/>
      <c r="G7" s="153"/>
      <c r="H7" s="153"/>
      <c r="I7" s="153"/>
      <c r="J7" s="153"/>
      <c r="K7" s="153"/>
      <c r="L7" s="153"/>
      <c r="M7" s="153"/>
      <c r="N7" s="153"/>
      <c r="O7" s="153"/>
      <c r="P7" s="153"/>
      <c r="Q7" s="153"/>
      <c r="R7" s="153"/>
      <c r="S7" s="153"/>
      <c r="T7" s="153"/>
      <c r="U7" s="153"/>
      <c r="V7" s="153"/>
      <c r="W7" s="153"/>
      <c r="X7" s="153"/>
    </row>
    <row r="8" spans="1:60">
      <c r="A8" s="169" t="s">
        <v>137</v>
      </c>
      <c r="B8" s="170" t="s">
        <v>104</v>
      </c>
      <c r="C8" s="191" t="s">
        <v>105</v>
      </c>
      <c r="D8" s="171"/>
      <c r="E8" s="172"/>
      <c r="F8" s="173"/>
      <c r="G8" s="173">
        <f>SUMIF(AG9:AG27,"&lt;&gt;NOR",G9:G27)</f>
        <v>0</v>
      </c>
      <c r="H8" s="173"/>
      <c r="I8" s="173">
        <f>SUM(I9:I27)</f>
        <v>0</v>
      </c>
      <c r="J8" s="173"/>
      <c r="K8" s="173">
        <f>SUM(K9:K27)</f>
        <v>0</v>
      </c>
      <c r="L8" s="173"/>
      <c r="M8" s="173">
        <f>SUM(M9:M27)</f>
        <v>0</v>
      </c>
      <c r="N8" s="173"/>
      <c r="O8" s="173">
        <f>SUM(O9:O27)</f>
        <v>0</v>
      </c>
      <c r="P8" s="173"/>
      <c r="Q8" s="173">
        <f>SUM(Q9:Q27)</f>
        <v>0</v>
      </c>
      <c r="R8" s="173"/>
      <c r="S8" s="173"/>
      <c r="T8" s="174"/>
      <c r="U8" s="168"/>
      <c r="V8" s="168">
        <f>SUM(V9:V27)</f>
        <v>0</v>
      </c>
      <c r="W8" s="168"/>
      <c r="X8" s="168"/>
      <c r="AG8" t="s">
        <v>138</v>
      </c>
    </row>
    <row r="9" spans="1:60" outlineLevel="1">
      <c r="A9" s="183">
        <v>1</v>
      </c>
      <c r="B9" s="184" t="s">
        <v>654</v>
      </c>
      <c r="C9" s="196" t="s">
        <v>655</v>
      </c>
      <c r="D9" s="185" t="s">
        <v>174</v>
      </c>
      <c r="E9" s="186">
        <v>2</v>
      </c>
      <c r="F9" s="187"/>
      <c r="G9" s="188">
        <f t="shared" ref="G9:G15" si="0">ROUND(E9*F9,2)</f>
        <v>0</v>
      </c>
      <c r="H9" s="187"/>
      <c r="I9" s="188">
        <f t="shared" ref="I9:I15" si="1">ROUND(E9*H9,2)</f>
        <v>0</v>
      </c>
      <c r="J9" s="187"/>
      <c r="K9" s="188">
        <f t="shared" ref="K9:K15" si="2">ROUND(E9*J9,2)</f>
        <v>0</v>
      </c>
      <c r="L9" s="188">
        <v>21</v>
      </c>
      <c r="M9" s="188">
        <f t="shared" ref="M9:M15" si="3">G9*(1+L9/100)</f>
        <v>0</v>
      </c>
      <c r="N9" s="188">
        <v>0</v>
      </c>
      <c r="O9" s="188">
        <f t="shared" ref="O9:O15" si="4">ROUND(E9*N9,2)</f>
        <v>0</v>
      </c>
      <c r="P9" s="188">
        <v>0</v>
      </c>
      <c r="Q9" s="188">
        <f t="shared" ref="Q9:Q15" si="5">ROUND(E9*P9,2)</f>
        <v>0</v>
      </c>
      <c r="R9" s="188"/>
      <c r="S9" s="188" t="s">
        <v>279</v>
      </c>
      <c r="T9" s="189" t="s">
        <v>272</v>
      </c>
      <c r="U9" s="160">
        <v>0</v>
      </c>
      <c r="V9" s="160">
        <f t="shared" ref="V9:V15" si="6">ROUND(E9*U9,2)</f>
        <v>0</v>
      </c>
      <c r="W9" s="160"/>
      <c r="X9" s="160" t="s">
        <v>144</v>
      </c>
      <c r="Y9" s="151"/>
      <c r="Z9" s="151"/>
      <c r="AA9" s="151"/>
      <c r="AB9" s="151"/>
      <c r="AC9" s="151"/>
      <c r="AD9" s="151"/>
      <c r="AE9" s="151"/>
      <c r="AF9" s="151"/>
      <c r="AG9" s="151" t="s">
        <v>656</v>
      </c>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row>
    <row r="10" spans="1:60" outlineLevel="1">
      <c r="A10" s="183">
        <v>2</v>
      </c>
      <c r="B10" s="184" t="s">
        <v>657</v>
      </c>
      <c r="C10" s="196" t="s">
        <v>658</v>
      </c>
      <c r="D10" s="185" t="s">
        <v>174</v>
      </c>
      <c r="E10" s="186">
        <v>3</v>
      </c>
      <c r="F10" s="187"/>
      <c r="G10" s="188">
        <f t="shared" si="0"/>
        <v>0</v>
      </c>
      <c r="H10" s="187"/>
      <c r="I10" s="188">
        <f t="shared" si="1"/>
        <v>0</v>
      </c>
      <c r="J10" s="187"/>
      <c r="K10" s="188">
        <f t="shared" si="2"/>
        <v>0</v>
      </c>
      <c r="L10" s="188">
        <v>21</v>
      </c>
      <c r="M10" s="188">
        <f t="shared" si="3"/>
        <v>0</v>
      </c>
      <c r="N10" s="188">
        <v>0</v>
      </c>
      <c r="O10" s="188">
        <f t="shared" si="4"/>
        <v>0</v>
      </c>
      <c r="P10" s="188">
        <v>0</v>
      </c>
      <c r="Q10" s="188">
        <f t="shared" si="5"/>
        <v>0</v>
      </c>
      <c r="R10" s="188"/>
      <c r="S10" s="188" t="s">
        <v>279</v>
      </c>
      <c r="T10" s="189" t="s">
        <v>272</v>
      </c>
      <c r="U10" s="160">
        <v>0</v>
      </c>
      <c r="V10" s="160">
        <f t="shared" si="6"/>
        <v>0</v>
      </c>
      <c r="W10" s="160"/>
      <c r="X10" s="160" t="s">
        <v>144</v>
      </c>
      <c r="Y10" s="151"/>
      <c r="Z10" s="151"/>
      <c r="AA10" s="151"/>
      <c r="AB10" s="151"/>
      <c r="AC10" s="151"/>
      <c r="AD10" s="151"/>
      <c r="AE10" s="151"/>
      <c r="AF10" s="151"/>
      <c r="AG10" s="151" t="s">
        <v>656</v>
      </c>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row>
    <row r="11" spans="1:60" outlineLevel="1">
      <c r="A11" s="183">
        <v>3</v>
      </c>
      <c r="B11" s="184" t="s">
        <v>659</v>
      </c>
      <c r="C11" s="196" t="s">
        <v>660</v>
      </c>
      <c r="D11" s="185" t="s">
        <v>174</v>
      </c>
      <c r="E11" s="186">
        <v>2</v>
      </c>
      <c r="F11" s="187"/>
      <c r="G11" s="188">
        <f t="shared" si="0"/>
        <v>0</v>
      </c>
      <c r="H11" s="187"/>
      <c r="I11" s="188">
        <f t="shared" si="1"/>
        <v>0</v>
      </c>
      <c r="J11" s="187"/>
      <c r="K11" s="188">
        <f t="shared" si="2"/>
        <v>0</v>
      </c>
      <c r="L11" s="188">
        <v>21</v>
      </c>
      <c r="M11" s="188">
        <f t="shared" si="3"/>
        <v>0</v>
      </c>
      <c r="N11" s="188">
        <v>0</v>
      </c>
      <c r="O11" s="188">
        <f t="shared" si="4"/>
        <v>0</v>
      </c>
      <c r="P11" s="188">
        <v>0</v>
      </c>
      <c r="Q11" s="188">
        <f t="shared" si="5"/>
        <v>0</v>
      </c>
      <c r="R11" s="188"/>
      <c r="S11" s="188" t="s">
        <v>279</v>
      </c>
      <c r="T11" s="189" t="s">
        <v>272</v>
      </c>
      <c r="U11" s="160">
        <v>0</v>
      </c>
      <c r="V11" s="160">
        <f t="shared" si="6"/>
        <v>0</v>
      </c>
      <c r="W11" s="160"/>
      <c r="X11" s="160" t="s">
        <v>144</v>
      </c>
      <c r="Y11" s="151"/>
      <c r="Z11" s="151"/>
      <c r="AA11" s="151"/>
      <c r="AB11" s="151"/>
      <c r="AC11" s="151"/>
      <c r="AD11" s="151"/>
      <c r="AE11" s="151"/>
      <c r="AF11" s="151"/>
      <c r="AG11" s="151" t="s">
        <v>656</v>
      </c>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row>
    <row r="12" spans="1:60" outlineLevel="1">
      <c r="A12" s="183">
        <v>4</v>
      </c>
      <c r="B12" s="184" t="s">
        <v>661</v>
      </c>
      <c r="C12" s="196" t="s">
        <v>662</v>
      </c>
      <c r="D12" s="185" t="s">
        <v>181</v>
      </c>
      <c r="E12" s="186">
        <v>5</v>
      </c>
      <c r="F12" s="187"/>
      <c r="G12" s="188">
        <f t="shared" si="0"/>
        <v>0</v>
      </c>
      <c r="H12" s="187"/>
      <c r="I12" s="188">
        <f t="shared" si="1"/>
        <v>0</v>
      </c>
      <c r="J12" s="187"/>
      <c r="K12" s="188">
        <f t="shared" si="2"/>
        <v>0</v>
      </c>
      <c r="L12" s="188">
        <v>21</v>
      </c>
      <c r="M12" s="188">
        <f t="shared" si="3"/>
        <v>0</v>
      </c>
      <c r="N12" s="188">
        <v>0</v>
      </c>
      <c r="O12" s="188">
        <f t="shared" si="4"/>
        <v>0</v>
      </c>
      <c r="P12" s="188">
        <v>0</v>
      </c>
      <c r="Q12" s="188">
        <f t="shared" si="5"/>
        <v>0</v>
      </c>
      <c r="R12" s="188"/>
      <c r="S12" s="188" t="s">
        <v>279</v>
      </c>
      <c r="T12" s="189" t="s">
        <v>272</v>
      </c>
      <c r="U12" s="160">
        <v>0</v>
      </c>
      <c r="V12" s="160">
        <f t="shared" si="6"/>
        <v>0</v>
      </c>
      <c r="W12" s="160"/>
      <c r="X12" s="160" t="s">
        <v>144</v>
      </c>
      <c r="Y12" s="151"/>
      <c r="Z12" s="151"/>
      <c r="AA12" s="151"/>
      <c r="AB12" s="151"/>
      <c r="AC12" s="151"/>
      <c r="AD12" s="151"/>
      <c r="AE12" s="151"/>
      <c r="AF12" s="151"/>
      <c r="AG12" s="151" t="s">
        <v>656</v>
      </c>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row>
    <row r="13" spans="1:60" outlineLevel="1">
      <c r="A13" s="183">
        <v>5</v>
      </c>
      <c r="B13" s="184" t="s">
        <v>663</v>
      </c>
      <c r="C13" s="196" t="s">
        <v>664</v>
      </c>
      <c r="D13" s="185" t="s">
        <v>181</v>
      </c>
      <c r="E13" s="186">
        <v>50</v>
      </c>
      <c r="F13" s="187"/>
      <c r="G13" s="188">
        <f t="shared" si="0"/>
        <v>0</v>
      </c>
      <c r="H13" s="187"/>
      <c r="I13" s="188">
        <f t="shared" si="1"/>
        <v>0</v>
      </c>
      <c r="J13" s="187"/>
      <c r="K13" s="188">
        <f t="shared" si="2"/>
        <v>0</v>
      </c>
      <c r="L13" s="188">
        <v>21</v>
      </c>
      <c r="M13" s="188">
        <f t="shared" si="3"/>
        <v>0</v>
      </c>
      <c r="N13" s="188">
        <v>0</v>
      </c>
      <c r="O13" s="188">
        <f t="shared" si="4"/>
        <v>0</v>
      </c>
      <c r="P13" s="188">
        <v>0</v>
      </c>
      <c r="Q13" s="188">
        <f t="shared" si="5"/>
        <v>0</v>
      </c>
      <c r="R13" s="188"/>
      <c r="S13" s="188" t="s">
        <v>279</v>
      </c>
      <c r="T13" s="189" t="s">
        <v>272</v>
      </c>
      <c r="U13" s="160">
        <v>0</v>
      </c>
      <c r="V13" s="160">
        <f t="shared" si="6"/>
        <v>0</v>
      </c>
      <c r="W13" s="160"/>
      <c r="X13" s="160" t="s">
        <v>144</v>
      </c>
      <c r="Y13" s="151"/>
      <c r="Z13" s="151"/>
      <c r="AA13" s="151"/>
      <c r="AB13" s="151"/>
      <c r="AC13" s="151"/>
      <c r="AD13" s="151"/>
      <c r="AE13" s="151"/>
      <c r="AF13" s="151"/>
      <c r="AG13" s="151" t="s">
        <v>656</v>
      </c>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row>
    <row r="14" spans="1:60" outlineLevel="1">
      <c r="A14" s="183">
        <v>6</v>
      </c>
      <c r="B14" s="184" t="s">
        <v>665</v>
      </c>
      <c r="C14" s="196" t="s">
        <v>666</v>
      </c>
      <c r="D14" s="185" t="s">
        <v>174</v>
      </c>
      <c r="E14" s="186">
        <v>4</v>
      </c>
      <c r="F14" s="187"/>
      <c r="G14" s="188">
        <f t="shared" si="0"/>
        <v>0</v>
      </c>
      <c r="H14" s="187"/>
      <c r="I14" s="188">
        <f t="shared" si="1"/>
        <v>0</v>
      </c>
      <c r="J14" s="187"/>
      <c r="K14" s="188">
        <f t="shared" si="2"/>
        <v>0</v>
      </c>
      <c r="L14" s="188">
        <v>21</v>
      </c>
      <c r="M14" s="188">
        <f t="shared" si="3"/>
        <v>0</v>
      </c>
      <c r="N14" s="188">
        <v>0</v>
      </c>
      <c r="O14" s="188">
        <f t="shared" si="4"/>
        <v>0</v>
      </c>
      <c r="P14" s="188">
        <v>0</v>
      </c>
      <c r="Q14" s="188">
        <f t="shared" si="5"/>
        <v>0</v>
      </c>
      <c r="R14" s="188"/>
      <c r="S14" s="188" t="s">
        <v>279</v>
      </c>
      <c r="T14" s="189" t="s">
        <v>272</v>
      </c>
      <c r="U14" s="160">
        <v>0</v>
      </c>
      <c r="V14" s="160">
        <f t="shared" si="6"/>
        <v>0</v>
      </c>
      <c r="W14" s="160"/>
      <c r="X14" s="160" t="s">
        <v>144</v>
      </c>
      <c r="Y14" s="151"/>
      <c r="Z14" s="151"/>
      <c r="AA14" s="151"/>
      <c r="AB14" s="151"/>
      <c r="AC14" s="151"/>
      <c r="AD14" s="151"/>
      <c r="AE14" s="151"/>
      <c r="AF14" s="151"/>
      <c r="AG14" s="151" t="s">
        <v>656</v>
      </c>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row>
    <row r="15" spans="1:60" outlineLevel="1">
      <c r="A15" s="175">
        <v>7</v>
      </c>
      <c r="B15" s="176" t="s">
        <v>667</v>
      </c>
      <c r="C15" s="192" t="s">
        <v>668</v>
      </c>
      <c r="D15" s="177" t="s">
        <v>181</v>
      </c>
      <c r="E15" s="178">
        <v>5.25</v>
      </c>
      <c r="F15" s="179"/>
      <c r="G15" s="180">
        <f t="shared" si="0"/>
        <v>0</v>
      </c>
      <c r="H15" s="179"/>
      <c r="I15" s="180">
        <f t="shared" si="1"/>
        <v>0</v>
      </c>
      <c r="J15" s="179"/>
      <c r="K15" s="180">
        <f t="shared" si="2"/>
        <v>0</v>
      </c>
      <c r="L15" s="180">
        <v>21</v>
      </c>
      <c r="M15" s="180">
        <f t="shared" si="3"/>
        <v>0</v>
      </c>
      <c r="N15" s="180">
        <v>0</v>
      </c>
      <c r="O15" s="180">
        <f t="shared" si="4"/>
        <v>0</v>
      </c>
      <c r="P15" s="180">
        <v>0</v>
      </c>
      <c r="Q15" s="180">
        <f t="shared" si="5"/>
        <v>0</v>
      </c>
      <c r="R15" s="180"/>
      <c r="S15" s="180" t="s">
        <v>279</v>
      </c>
      <c r="T15" s="181" t="s">
        <v>272</v>
      </c>
      <c r="U15" s="160">
        <v>0</v>
      </c>
      <c r="V15" s="160">
        <f t="shared" si="6"/>
        <v>0</v>
      </c>
      <c r="W15" s="160"/>
      <c r="X15" s="160" t="s">
        <v>353</v>
      </c>
      <c r="Y15" s="151"/>
      <c r="Z15" s="151"/>
      <c r="AA15" s="151"/>
      <c r="AB15" s="151"/>
      <c r="AC15" s="151"/>
      <c r="AD15" s="151"/>
      <c r="AE15" s="151"/>
      <c r="AF15" s="151"/>
      <c r="AG15" s="151" t="s">
        <v>649</v>
      </c>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row>
    <row r="16" spans="1:60" outlineLevel="1">
      <c r="A16" s="158"/>
      <c r="B16" s="159"/>
      <c r="C16" s="193" t="s">
        <v>669</v>
      </c>
      <c r="D16" s="161"/>
      <c r="E16" s="162"/>
      <c r="F16" s="160"/>
      <c r="G16" s="160"/>
      <c r="H16" s="160"/>
      <c r="I16" s="160"/>
      <c r="J16" s="160"/>
      <c r="K16" s="160"/>
      <c r="L16" s="160"/>
      <c r="M16" s="160"/>
      <c r="N16" s="160"/>
      <c r="O16" s="160"/>
      <c r="P16" s="160"/>
      <c r="Q16" s="160"/>
      <c r="R16" s="160"/>
      <c r="S16" s="160"/>
      <c r="T16" s="160"/>
      <c r="U16" s="160"/>
      <c r="V16" s="160"/>
      <c r="W16" s="160"/>
      <c r="X16" s="160"/>
      <c r="Y16" s="151"/>
      <c r="Z16" s="151"/>
      <c r="AA16" s="151"/>
      <c r="AB16" s="151"/>
      <c r="AC16" s="151"/>
      <c r="AD16" s="151"/>
      <c r="AE16" s="151"/>
      <c r="AF16" s="151"/>
      <c r="AG16" s="151" t="s">
        <v>147</v>
      </c>
      <c r="AH16" s="151">
        <v>0</v>
      </c>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row>
    <row r="17" spans="1:60" outlineLevel="1">
      <c r="A17" s="158"/>
      <c r="B17" s="159"/>
      <c r="C17" s="193" t="s">
        <v>670</v>
      </c>
      <c r="D17" s="161"/>
      <c r="E17" s="162">
        <v>5.25</v>
      </c>
      <c r="F17" s="160"/>
      <c r="G17" s="160"/>
      <c r="H17" s="160"/>
      <c r="I17" s="160"/>
      <c r="J17" s="160"/>
      <c r="K17" s="160"/>
      <c r="L17" s="160"/>
      <c r="M17" s="160"/>
      <c r="N17" s="160"/>
      <c r="O17" s="160"/>
      <c r="P17" s="160"/>
      <c r="Q17" s="160"/>
      <c r="R17" s="160"/>
      <c r="S17" s="160"/>
      <c r="T17" s="160"/>
      <c r="U17" s="160"/>
      <c r="V17" s="160"/>
      <c r="W17" s="160"/>
      <c r="X17" s="160"/>
      <c r="Y17" s="151"/>
      <c r="Z17" s="151"/>
      <c r="AA17" s="151"/>
      <c r="AB17" s="151"/>
      <c r="AC17" s="151"/>
      <c r="AD17" s="151"/>
      <c r="AE17" s="151"/>
      <c r="AF17" s="151"/>
      <c r="AG17" s="151" t="s">
        <v>147</v>
      </c>
      <c r="AH17" s="151">
        <v>0</v>
      </c>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row>
    <row r="18" spans="1:60" outlineLevel="1">
      <c r="A18" s="175">
        <v>8</v>
      </c>
      <c r="B18" s="176" t="s">
        <v>671</v>
      </c>
      <c r="C18" s="192" t="s">
        <v>672</v>
      </c>
      <c r="D18" s="177" t="s">
        <v>181</v>
      </c>
      <c r="E18" s="178">
        <v>52.5</v>
      </c>
      <c r="F18" s="179"/>
      <c r="G18" s="180">
        <f>ROUND(E18*F18,2)</f>
        <v>0</v>
      </c>
      <c r="H18" s="179"/>
      <c r="I18" s="180">
        <f>ROUND(E18*H18,2)</f>
        <v>0</v>
      </c>
      <c r="J18" s="179"/>
      <c r="K18" s="180">
        <f>ROUND(E18*J18,2)</f>
        <v>0</v>
      </c>
      <c r="L18" s="180">
        <v>21</v>
      </c>
      <c r="M18" s="180">
        <f>G18*(1+L18/100)</f>
        <v>0</v>
      </c>
      <c r="N18" s="180">
        <v>0</v>
      </c>
      <c r="O18" s="180">
        <f>ROUND(E18*N18,2)</f>
        <v>0</v>
      </c>
      <c r="P18" s="180">
        <v>0</v>
      </c>
      <c r="Q18" s="180">
        <f>ROUND(E18*P18,2)</f>
        <v>0</v>
      </c>
      <c r="R18" s="180"/>
      <c r="S18" s="180" t="s">
        <v>279</v>
      </c>
      <c r="T18" s="181" t="s">
        <v>272</v>
      </c>
      <c r="U18" s="160">
        <v>0</v>
      </c>
      <c r="V18" s="160">
        <f>ROUND(E18*U18,2)</f>
        <v>0</v>
      </c>
      <c r="W18" s="160"/>
      <c r="X18" s="160" t="s">
        <v>353</v>
      </c>
      <c r="Y18" s="151"/>
      <c r="Z18" s="151"/>
      <c r="AA18" s="151"/>
      <c r="AB18" s="151"/>
      <c r="AC18" s="151"/>
      <c r="AD18" s="151"/>
      <c r="AE18" s="151"/>
      <c r="AF18" s="151"/>
      <c r="AG18" s="151" t="s">
        <v>649</v>
      </c>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row>
    <row r="19" spans="1:60" outlineLevel="1">
      <c r="A19" s="158"/>
      <c r="B19" s="159"/>
      <c r="C19" s="193" t="s">
        <v>673</v>
      </c>
      <c r="D19" s="161"/>
      <c r="E19" s="162"/>
      <c r="F19" s="160"/>
      <c r="G19" s="160"/>
      <c r="H19" s="160"/>
      <c r="I19" s="160"/>
      <c r="J19" s="160"/>
      <c r="K19" s="160"/>
      <c r="L19" s="160"/>
      <c r="M19" s="160"/>
      <c r="N19" s="160"/>
      <c r="O19" s="160"/>
      <c r="P19" s="160"/>
      <c r="Q19" s="160"/>
      <c r="R19" s="160"/>
      <c r="S19" s="160"/>
      <c r="T19" s="160"/>
      <c r="U19" s="160"/>
      <c r="V19" s="160"/>
      <c r="W19" s="160"/>
      <c r="X19" s="160"/>
      <c r="Y19" s="151"/>
      <c r="Z19" s="151"/>
      <c r="AA19" s="151"/>
      <c r="AB19" s="151"/>
      <c r="AC19" s="151"/>
      <c r="AD19" s="151"/>
      <c r="AE19" s="151"/>
      <c r="AF19" s="151"/>
      <c r="AG19" s="151" t="s">
        <v>147</v>
      </c>
      <c r="AH19" s="151">
        <v>0</v>
      </c>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row>
    <row r="20" spans="1:60" outlineLevel="1">
      <c r="A20" s="158"/>
      <c r="B20" s="159"/>
      <c r="C20" s="193" t="s">
        <v>674</v>
      </c>
      <c r="D20" s="161"/>
      <c r="E20" s="162">
        <v>52.5</v>
      </c>
      <c r="F20" s="160"/>
      <c r="G20" s="160"/>
      <c r="H20" s="160"/>
      <c r="I20" s="160"/>
      <c r="J20" s="160"/>
      <c r="K20" s="160"/>
      <c r="L20" s="160"/>
      <c r="M20" s="160"/>
      <c r="N20" s="160"/>
      <c r="O20" s="160"/>
      <c r="P20" s="160"/>
      <c r="Q20" s="160"/>
      <c r="R20" s="160"/>
      <c r="S20" s="160"/>
      <c r="T20" s="160"/>
      <c r="U20" s="160"/>
      <c r="V20" s="160"/>
      <c r="W20" s="160"/>
      <c r="X20" s="160"/>
      <c r="Y20" s="151"/>
      <c r="Z20" s="151"/>
      <c r="AA20" s="151"/>
      <c r="AB20" s="151"/>
      <c r="AC20" s="151"/>
      <c r="AD20" s="151"/>
      <c r="AE20" s="151"/>
      <c r="AF20" s="151"/>
      <c r="AG20" s="151" t="s">
        <v>147</v>
      </c>
      <c r="AH20" s="151">
        <v>0</v>
      </c>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row>
    <row r="21" spans="1:60" outlineLevel="1">
      <c r="A21" s="183">
        <v>9</v>
      </c>
      <c r="B21" s="184" t="s">
        <v>675</v>
      </c>
      <c r="C21" s="196" t="s">
        <v>676</v>
      </c>
      <c r="D21" s="185" t="s">
        <v>174</v>
      </c>
      <c r="E21" s="186">
        <v>1</v>
      </c>
      <c r="F21" s="187"/>
      <c r="G21" s="188">
        <f t="shared" ref="G21:G27" si="7">ROUND(E21*F21,2)</f>
        <v>0</v>
      </c>
      <c r="H21" s="187"/>
      <c r="I21" s="188">
        <f t="shared" ref="I21:I27" si="8">ROUND(E21*H21,2)</f>
        <v>0</v>
      </c>
      <c r="J21" s="187"/>
      <c r="K21" s="188">
        <f t="shared" ref="K21:K27" si="9">ROUND(E21*J21,2)</f>
        <v>0</v>
      </c>
      <c r="L21" s="188">
        <v>21</v>
      </c>
      <c r="M21" s="188">
        <f t="shared" ref="M21:M27" si="10">G21*(1+L21/100)</f>
        <v>0</v>
      </c>
      <c r="N21" s="188">
        <v>0</v>
      </c>
      <c r="O21" s="188">
        <f t="shared" ref="O21:O27" si="11">ROUND(E21*N21,2)</f>
        <v>0</v>
      </c>
      <c r="P21" s="188">
        <v>0</v>
      </c>
      <c r="Q21" s="188">
        <f t="shared" ref="Q21:Q27" si="12">ROUND(E21*P21,2)</f>
        <v>0</v>
      </c>
      <c r="R21" s="188"/>
      <c r="S21" s="188" t="s">
        <v>279</v>
      </c>
      <c r="T21" s="189" t="s">
        <v>272</v>
      </c>
      <c r="U21" s="160">
        <v>0</v>
      </c>
      <c r="V21" s="160">
        <f t="shared" ref="V21:V27" si="13">ROUND(E21*U21,2)</f>
        <v>0</v>
      </c>
      <c r="W21" s="160"/>
      <c r="X21" s="160" t="s">
        <v>353</v>
      </c>
      <c r="Y21" s="151"/>
      <c r="Z21" s="151"/>
      <c r="AA21" s="151"/>
      <c r="AB21" s="151"/>
      <c r="AC21" s="151"/>
      <c r="AD21" s="151"/>
      <c r="AE21" s="151"/>
      <c r="AF21" s="151"/>
      <c r="AG21" s="151" t="s">
        <v>649</v>
      </c>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row>
    <row r="22" spans="1:60" outlineLevel="1">
      <c r="A22" s="183">
        <v>10</v>
      </c>
      <c r="B22" s="184" t="s">
        <v>677</v>
      </c>
      <c r="C22" s="196" t="s">
        <v>660</v>
      </c>
      <c r="D22" s="185" t="s">
        <v>174</v>
      </c>
      <c r="E22" s="186">
        <v>1</v>
      </c>
      <c r="F22" s="187"/>
      <c r="G22" s="188">
        <f t="shared" si="7"/>
        <v>0</v>
      </c>
      <c r="H22" s="187"/>
      <c r="I22" s="188">
        <f t="shared" si="8"/>
        <v>0</v>
      </c>
      <c r="J22" s="187"/>
      <c r="K22" s="188">
        <f t="shared" si="9"/>
        <v>0</v>
      </c>
      <c r="L22" s="188">
        <v>21</v>
      </c>
      <c r="M22" s="188">
        <f t="shared" si="10"/>
        <v>0</v>
      </c>
      <c r="N22" s="188">
        <v>0</v>
      </c>
      <c r="O22" s="188">
        <f t="shared" si="11"/>
        <v>0</v>
      </c>
      <c r="P22" s="188">
        <v>0</v>
      </c>
      <c r="Q22" s="188">
        <f t="shared" si="12"/>
        <v>0</v>
      </c>
      <c r="R22" s="188"/>
      <c r="S22" s="188" t="s">
        <v>279</v>
      </c>
      <c r="T22" s="189" t="s">
        <v>272</v>
      </c>
      <c r="U22" s="160">
        <v>0</v>
      </c>
      <c r="V22" s="160">
        <f t="shared" si="13"/>
        <v>0</v>
      </c>
      <c r="W22" s="160"/>
      <c r="X22" s="160" t="s">
        <v>353</v>
      </c>
      <c r="Y22" s="151"/>
      <c r="Z22" s="151"/>
      <c r="AA22" s="151"/>
      <c r="AB22" s="151"/>
      <c r="AC22" s="151"/>
      <c r="AD22" s="151"/>
      <c r="AE22" s="151"/>
      <c r="AF22" s="151"/>
      <c r="AG22" s="151" t="s">
        <v>649</v>
      </c>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row>
    <row r="23" spans="1:60" outlineLevel="1">
      <c r="A23" s="183">
        <v>11</v>
      </c>
      <c r="B23" s="184" t="s">
        <v>678</v>
      </c>
      <c r="C23" s="196" t="s">
        <v>679</v>
      </c>
      <c r="D23" s="185" t="s">
        <v>174</v>
      </c>
      <c r="E23" s="186">
        <v>2</v>
      </c>
      <c r="F23" s="187"/>
      <c r="G23" s="188">
        <f t="shared" si="7"/>
        <v>0</v>
      </c>
      <c r="H23" s="187"/>
      <c r="I23" s="188">
        <f t="shared" si="8"/>
        <v>0</v>
      </c>
      <c r="J23" s="187"/>
      <c r="K23" s="188">
        <f t="shared" si="9"/>
        <v>0</v>
      </c>
      <c r="L23" s="188">
        <v>21</v>
      </c>
      <c r="M23" s="188">
        <f t="shared" si="10"/>
        <v>0</v>
      </c>
      <c r="N23" s="188">
        <v>0</v>
      </c>
      <c r="O23" s="188">
        <f t="shared" si="11"/>
        <v>0</v>
      </c>
      <c r="P23" s="188">
        <v>0</v>
      </c>
      <c r="Q23" s="188">
        <f t="shared" si="12"/>
        <v>0</v>
      </c>
      <c r="R23" s="188"/>
      <c r="S23" s="188" t="s">
        <v>279</v>
      </c>
      <c r="T23" s="189" t="s">
        <v>272</v>
      </c>
      <c r="U23" s="160">
        <v>0</v>
      </c>
      <c r="V23" s="160">
        <f t="shared" si="13"/>
        <v>0</v>
      </c>
      <c r="W23" s="160"/>
      <c r="X23" s="160" t="s">
        <v>353</v>
      </c>
      <c r="Y23" s="151"/>
      <c r="Z23" s="151"/>
      <c r="AA23" s="151"/>
      <c r="AB23" s="151"/>
      <c r="AC23" s="151"/>
      <c r="AD23" s="151"/>
      <c r="AE23" s="151"/>
      <c r="AF23" s="151"/>
      <c r="AG23" s="151" t="s">
        <v>649</v>
      </c>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row>
    <row r="24" spans="1:60" outlineLevel="1">
      <c r="A24" s="183">
        <v>12</v>
      </c>
      <c r="B24" s="184" t="s">
        <v>680</v>
      </c>
      <c r="C24" s="196" t="s">
        <v>681</v>
      </c>
      <c r="D24" s="185" t="s">
        <v>174</v>
      </c>
      <c r="E24" s="186">
        <v>3</v>
      </c>
      <c r="F24" s="187"/>
      <c r="G24" s="188">
        <f t="shared" si="7"/>
        <v>0</v>
      </c>
      <c r="H24" s="187"/>
      <c r="I24" s="188">
        <f t="shared" si="8"/>
        <v>0</v>
      </c>
      <c r="J24" s="187"/>
      <c r="K24" s="188">
        <f t="shared" si="9"/>
        <v>0</v>
      </c>
      <c r="L24" s="188">
        <v>21</v>
      </c>
      <c r="M24" s="188">
        <f t="shared" si="10"/>
        <v>0</v>
      </c>
      <c r="N24" s="188">
        <v>0</v>
      </c>
      <c r="O24" s="188">
        <f t="shared" si="11"/>
        <v>0</v>
      </c>
      <c r="P24" s="188">
        <v>0</v>
      </c>
      <c r="Q24" s="188">
        <f t="shared" si="12"/>
        <v>0</v>
      </c>
      <c r="R24" s="188"/>
      <c r="S24" s="188" t="s">
        <v>279</v>
      </c>
      <c r="T24" s="189" t="s">
        <v>272</v>
      </c>
      <c r="U24" s="160">
        <v>0</v>
      </c>
      <c r="V24" s="160">
        <f t="shared" si="13"/>
        <v>0</v>
      </c>
      <c r="W24" s="160"/>
      <c r="X24" s="160" t="s">
        <v>353</v>
      </c>
      <c r="Y24" s="151"/>
      <c r="Z24" s="151"/>
      <c r="AA24" s="151"/>
      <c r="AB24" s="151"/>
      <c r="AC24" s="151"/>
      <c r="AD24" s="151"/>
      <c r="AE24" s="151"/>
      <c r="AF24" s="151"/>
      <c r="AG24" s="151" t="s">
        <v>649</v>
      </c>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row>
    <row r="25" spans="1:60" outlineLevel="1">
      <c r="A25" s="183">
        <v>13</v>
      </c>
      <c r="B25" s="184" t="s">
        <v>682</v>
      </c>
      <c r="C25" s="196" t="s">
        <v>683</v>
      </c>
      <c r="D25" s="185" t="s">
        <v>684</v>
      </c>
      <c r="E25" s="186">
        <v>8</v>
      </c>
      <c r="F25" s="187"/>
      <c r="G25" s="188">
        <f t="shared" si="7"/>
        <v>0</v>
      </c>
      <c r="H25" s="187"/>
      <c r="I25" s="188">
        <f t="shared" si="8"/>
        <v>0</v>
      </c>
      <c r="J25" s="187"/>
      <c r="K25" s="188">
        <f t="shared" si="9"/>
        <v>0</v>
      </c>
      <c r="L25" s="188">
        <v>21</v>
      </c>
      <c r="M25" s="188">
        <f t="shared" si="10"/>
        <v>0</v>
      </c>
      <c r="N25" s="188">
        <v>0</v>
      </c>
      <c r="O25" s="188">
        <f t="shared" si="11"/>
        <v>0</v>
      </c>
      <c r="P25" s="188">
        <v>0</v>
      </c>
      <c r="Q25" s="188">
        <f t="shared" si="12"/>
        <v>0</v>
      </c>
      <c r="R25" s="188"/>
      <c r="S25" s="188" t="s">
        <v>279</v>
      </c>
      <c r="T25" s="189" t="s">
        <v>272</v>
      </c>
      <c r="U25" s="160">
        <v>0</v>
      </c>
      <c r="V25" s="160">
        <f t="shared" si="13"/>
        <v>0</v>
      </c>
      <c r="W25" s="160"/>
      <c r="X25" s="160" t="s">
        <v>144</v>
      </c>
      <c r="Y25" s="151"/>
      <c r="Z25" s="151"/>
      <c r="AA25" s="151"/>
      <c r="AB25" s="151"/>
      <c r="AC25" s="151"/>
      <c r="AD25" s="151"/>
      <c r="AE25" s="151"/>
      <c r="AF25" s="151"/>
      <c r="AG25" s="151" t="s">
        <v>656</v>
      </c>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row>
    <row r="26" spans="1:60" outlineLevel="1">
      <c r="A26" s="183">
        <v>14</v>
      </c>
      <c r="B26" s="184" t="s">
        <v>685</v>
      </c>
      <c r="C26" s="196" t="s">
        <v>686</v>
      </c>
      <c r="D26" s="185" t="s">
        <v>684</v>
      </c>
      <c r="E26" s="186">
        <v>4</v>
      </c>
      <c r="F26" s="187"/>
      <c r="G26" s="188">
        <f t="shared" si="7"/>
        <v>0</v>
      </c>
      <c r="H26" s="187"/>
      <c r="I26" s="188">
        <f t="shared" si="8"/>
        <v>0</v>
      </c>
      <c r="J26" s="187"/>
      <c r="K26" s="188">
        <f t="shared" si="9"/>
        <v>0</v>
      </c>
      <c r="L26" s="188">
        <v>21</v>
      </c>
      <c r="M26" s="188">
        <f t="shared" si="10"/>
        <v>0</v>
      </c>
      <c r="N26" s="188">
        <v>0</v>
      </c>
      <c r="O26" s="188">
        <f t="shared" si="11"/>
        <v>0</v>
      </c>
      <c r="P26" s="188">
        <v>0</v>
      </c>
      <c r="Q26" s="188">
        <f t="shared" si="12"/>
        <v>0</v>
      </c>
      <c r="R26" s="188"/>
      <c r="S26" s="188" t="s">
        <v>279</v>
      </c>
      <c r="T26" s="189" t="s">
        <v>272</v>
      </c>
      <c r="U26" s="160">
        <v>0</v>
      </c>
      <c r="V26" s="160">
        <f t="shared" si="13"/>
        <v>0</v>
      </c>
      <c r="W26" s="160"/>
      <c r="X26" s="160" t="s">
        <v>144</v>
      </c>
      <c r="Y26" s="151"/>
      <c r="Z26" s="151"/>
      <c r="AA26" s="151"/>
      <c r="AB26" s="151"/>
      <c r="AC26" s="151"/>
      <c r="AD26" s="151"/>
      <c r="AE26" s="151"/>
      <c r="AF26" s="151"/>
      <c r="AG26" s="151" t="s">
        <v>656</v>
      </c>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row>
    <row r="27" spans="1:60" outlineLevel="1">
      <c r="A27" s="175">
        <v>15</v>
      </c>
      <c r="B27" s="176" t="s">
        <v>687</v>
      </c>
      <c r="C27" s="192" t="s">
        <v>688</v>
      </c>
      <c r="D27" s="177" t="s">
        <v>684</v>
      </c>
      <c r="E27" s="178">
        <v>6</v>
      </c>
      <c r="F27" s="179"/>
      <c r="G27" s="180">
        <f t="shared" si="7"/>
        <v>0</v>
      </c>
      <c r="H27" s="179"/>
      <c r="I27" s="180">
        <f t="shared" si="8"/>
        <v>0</v>
      </c>
      <c r="J27" s="179"/>
      <c r="K27" s="180">
        <f t="shared" si="9"/>
        <v>0</v>
      </c>
      <c r="L27" s="180">
        <v>21</v>
      </c>
      <c r="M27" s="180">
        <f t="shared" si="10"/>
        <v>0</v>
      </c>
      <c r="N27" s="180">
        <v>0</v>
      </c>
      <c r="O27" s="180">
        <f t="shared" si="11"/>
        <v>0</v>
      </c>
      <c r="P27" s="180">
        <v>0</v>
      </c>
      <c r="Q27" s="180">
        <f t="shared" si="12"/>
        <v>0</v>
      </c>
      <c r="R27" s="180"/>
      <c r="S27" s="180" t="s">
        <v>279</v>
      </c>
      <c r="T27" s="181" t="s">
        <v>272</v>
      </c>
      <c r="U27" s="160">
        <v>0</v>
      </c>
      <c r="V27" s="160">
        <f t="shared" si="13"/>
        <v>0</v>
      </c>
      <c r="W27" s="160"/>
      <c r="X27" s="160" t="s">
        <v>144</v>
      </c>
      <c r="Y27" s="151"/>
      <c r="Z27" s="151"/>
      <c r="AA27" s="151"/>
      <c r="AB27" s="151"/>
      <c r="AC27" s="151"/>
      <c r="AD27" s="151"/>
      <c r="AE27" s="151"/>
      <c r="AF27" s="151"/>
      <c r="AG27" s="151" t="s">
        <v>656</v>
      </c>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row>
    <row r="28" spans="1:60">
      <c r="A28" s="3"/>
      <c r="B28" s="4"/>
      <c r="C28" s="197"/>
      <c r="D28" s="6"/>
      <c r="E28" s="3"/>
      <c r="F28" s="3"/>
      <c r="G28" s="3"/>
      <c r="H28" s="3"/>
      <c r="I28" s="3"/>
      <c r="J28" s="3"/>
      <c r="K28" s="3"/>
      <c r="L28" s="3"/>
      <c r="M28" s="3"/>
      <c r="N28" s="3"/>
      <c r="O28" s="3"/>
      <c r="P28" s="3"/>
      <c r="Q28" s="3"/>
      <c r="R28" s="3"/>
      <c r="S28" s="3"/>
      <c r="T28" s="3"/>
      <c r="U28" s="3"/>
      <c r="V28" s="3"/>
      <c r="W28" s="3"/>
      <c r="X28" s="3"/>
      <c r="AE28">
        <v>15</v>
      </c>
      <c r="AF28">
        <v>21</v>
      </c>
      <c r="AG28" t="s">
        <v>124</v>
      </c>
    </row>
    <row r="29" spans="1:60">
      <c r="A29" s="154"/>
      <c r="B29" s="155" t="s">
        <v>29</v>
      </c>
      <c r="C29" s="198"/>
      <c r="D29" s="156"/>
      <c r="E29" s="157"/>
      <c r="F29" s="157"/>
      <c r="G29" s="190">
        <f>G8</f>
        <v>0</v>
      </c>
      <c r="H29" s="3"/>
      <c r="I29" s="3"/>
      <c r="J29" s="3"/>
      <c r="K29" s="3"/>
      <c r="L29" s="3"/>
      <c r="M29" s="3"/>
      <c r="N29" s="3"/>
      <c r="O29" s="3"/>
      <c r="P29" s="3"/>
      <c r="Q29" s="3"/>
      <c r="R29" s="3"/>
      <c r="S29" s="3"/>
      <c r="T29" s="3"/>
      <c r="U29" s="3"/>
      <c r="V29" s="3"/>
      <c r="W29" s="3"/>
      <c r="X29" s="3"/>
      <c r="AE29">
        <f>SUMIF(L7:L27,AE28,G7:G27)</f>
        <v>0</v>
      </c>
      <c r="AF29">
        <f>SUMIF(L7:L27,AF28,G7:G27)</f>
        <v>0</v>
      </c>
      <c r="AG29" t="s">
        <v>282</v>
      </c>
    </row>
    <row r="30" spans="1:60">
      <c r="C30" s="199"/>
      <c r="D30" s="10"/>
      <c r="AG30" t="s">
        <v>283</v>
      </c>
    </row>
    <row r="31" spans="1:60">
      <c r="D31" s="10"/>
    </row>
    <row r="32" spans="1:60">
      <c r="D32" s="10"/>
    </row>
    <row r="33" spans="4:4">
      <c r="D33" s="10"/>
    </row>
    <row r="34" spans="4:4">
      <c r="D34" s="10"/>
    </row>
    <row r="35" spans="4:4">
      <c r="D35" s="10"/>
    </row>
    <row r="36" spans="4:4">
      <c r="D36" s="10"/>
    </row>
    <row r="37" spans="4:4">
      <c r="D37" s="10"/>
    </row>
    <row r="38" spans="4:4">
      <c r="D38" s="10"/>
    </row>
    <row r="39" spans="4:4">
      <c r="D39" s="10"/>
    </row>
    <row r="40" spans="4:4">
      <c r="D40" s="10"/>
    </row>
    <row r="41" spans="4:4">
      <c r="D41" s="10"/>
    </row>
    <row r="42" spans="4:4">
      <c r="D42" s="10"/>
    </row>
    <row r="43" spans="4:4">
      <c r="D43" s="10"/>
    </row>
    <row r="44" spans="4:4">
      <c r="D44" s="10"/>
    </row>
    <row r="45" spans="4:4">
      <c r="D45" s="10"/>
    </row>
    <row r="46" spans="4:4">
      <c r="D46" s="10"/>
    </row>
    <row r="47" spans="4:4">
      <c r="D47" s="10"/>
    </row>
    <row r="48" spans="4:4">
      <c r="D48" s="10"/>
    </row>
    <row r="49" spans="4:4">
      <c r="D49" s="10"/>
    </row>
    <row r="50" spans="4:4">
      <c r="D50" s="10"/>
    </row>
    <row r="51" spans="4:4">
      <c r="D51" s="10"/>
    </row>
    <row r="52" spans="4:4">
      <c r="D52" s="10"/>
    </row>
    <row r="53" spans="4:4">
      <c r="D53" s="10"/>
    </row>
    <row r="54" spans="4:4">
      <c r="D54" s="10"/>
    </row>
    <row r="55" spans="4:4">
      <c r="D55" s="10"/>
    </row>
    <row r="56" spans="4:4">
      <c r="D56" s="10"/>
    </row>
    <row r="57" spans="4:4">
      <c r="D57" s="10"/>
    </row>
    <row r="58" spans="4:4">
      <c r="D58" s="10"/>
    </row>
    <row r="59" spans="4:4">
      <c r="D59" s="10"/>
    </row>
    <row r="60" spans="4:4">
      <c r="D60" s="10"/>
    </row>
    <row r="61" spans="4:4">
      <c r="D61" s="10"/>
    </row>
    <row r="62" spans="4:4">
      <c r="D62" s="10"/>
    </row>
    <row r="63" spans="4:4">
      <c r="D63" s="10"/>
    </row>
    <row r="64" spans="4:4">
      <c r="D64" s="10"/>
    </row>
    <row r="65" spans="4:4">
      <c r="D65" s="10"/>
    </row>
    <row r="66" spans="4:4">
      <c r="D66" s="10"/>
    </row>
    <row r="67" spans="4:4">
      <c r="D67" s="10"/>
    </row>
    <row r="68" spans="4:4">
      <c r="D68" s="10"/>
    </row>
    <row r="69" spans="4:4">
      <c r="D69" s="10"/>
    </row>
    <row r="70" spans="4:4">
      <c r="D70" s="10"/>
    </row>
    <row r="71" spans="4:4">
      <c r="D71" s="10"/>
    </row>
    <row r="72" spans="4:4">
      <c r="D72" s="10"/>
    </row>
    <row r="73" spans="4:4">
      <c r="D73" s="10"/>
    </row>
    <row r="74" spans="4:4">
      <c r="D74" s="10"/>
    </row>
    <row r="75" spans="4:4">
      <c r="D75" s="10"/>
    </row>
    <row r="76" spans="4:4">
      <c r="D76" s="10"/>
    </row>
    <row r="77" spans="4:4">
      <c r="D77" s="10"/>
    </row>
    <row r="78" spans="4:4">
      <c r="D78" s="10"/>
    </row>
    <row r="79" spans="4:4">
      <c r="D79" s="10"/>
    </row>
    <row r="80" spans="4:4">
      <c r="D80" s="10"/>
    </row>
    <row r="81" spans="4:4">
      <c r="D81" s="10"/>
    </row>
    <row r="82" spans="4:4">
      <c r="D82" s="10"/>
    </row>
    <row r="83" spans="4:4">
      <c r="D83" s="10"/>
    </row>
    <row r="84" spans="4:4">
      <c r="D84" s="10"/>
    </row>
    <row r="85" spans="4:4">
      <c r="D85" s="10"/>
    </row>
    <row r="86" spans="4:4">
      <c r="D86" s="10"/>
    </row>
    <row r="87" spans="4:4">
      <c r="D87" s="10"/>
    </row>
    <row r="88" spans="4:4">
      <c r="D88" s="10"/>
    </row>
    <row r="89" spans="4:4">
      <c r="D89" s="10"/>
    </row>
    <row r="90" spans="4:4">
      <c r="D90" s="10"/>
    </row>
    <row r="91" spans="4:4">
      <c r="D91" s="10"/>
    </row>
    <row r="92" spans="4:4">
      <c r="D92" s="10"/>
    </row>
    <row r="93" spans="4:4">
      <c r="D93" s="10"/>
    </row>
    <row r="94" spans="4:4">
      <c r="D94" s="10"/>
    </row>
    <row r="95" spans="4:4">
      <c r="D95" s="10"/>
    </row>
    <row r="96" spans="4:4">
      <c r="D96" s="10"/>
    </row>
    <row r="97" spans="4:4">
      <c r="D97" s="10"/>
    </row>
    <row r="98" spans="4:4">
      <c r="D98" s="10"/>
    </row>
    <row r="99" spans="4:4">
      <c r="D99" s="10"/>
    </row>
    <row r="100" spans="4:4">
      <c r="D100" s="10"/>
    </row>
    <row r="101" spans="4:4">
      <c r="D101" s="10"/>
    </row>
    <row r="102" spans="4:4">
      <c r="D102" s="10"/>
    </row>
    <row r="103" spans="4:4">
      <c r="D103" s="10"/>
    </row>
    <row r="104" spans="4:4">
      <c r="D104" s="10"/>
    </row>
    <row r="105" spans="4:4">
      <c r="D105" s="10"/>
    </row>
    <row r="106" spans="4:4">
      <c r="D106" s="10"/>
    </row>
    <row r="107" spans="4:4">
      <c r="D107" s="10"/>
    </row>
    <row r="108" spans="4:4">
      <c r="D108" s="10"/>
    </row>
    <row r="109" spans="4:4">
      <c r="D109" s="10"/>
    </row>
    <row r="110" spans="4:4">
      <c r="D110" s="10"/>
    </row>
    <row r="111" spans="4:4">
      <c r="D111" s="10"/>
    </row>
    <row r="112" spans="4:4">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9YmlFZbrgy8Mm/QQstxameSfxRSaWFEvXY7L6lS6OhyOWHQxvxTnYZHUSkvb1Wa25pl7PHrZbmCCVocjs+VHpQ==" saltValue="WqB80stfRkG31iXDgevWjA==" spinCount="100000" sheet="1"/>
  <mergeCells count="4">
    <mergeCell ref="A1:G1"/>
    <mergeCell ref="C2:G2"/>
    <mergeCell ref="C3:G3"/>
    <mergeCell ref="C4:G4"/>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01 01 Pol</vt:lpstr>
      <vt:lpstr>01 02 Pol</vt:lpstr>
      <vt:lpstr>01 03 Pol</vt:lpstr>
      <vt:lpstr>01 04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'01 02 Pol'!Názvy_tisku</vt:lpstr>
      <vt:lpstr>'01 03 Pol'!Názvy_tisku</vt:lpstr>
      <vt:lpstr>'01 04 Pol'!Názvy_tisku</vt:lpstr>
      <vt:lpstr>oadresa</vt:lpstr>
      <vt:lpstr>Stavba!Objednatel</vt:lpstr>
      <vt:lpstr>Stavba!Objekt</vt:lpstr>
      <vt:lpstr>'01 01 Pol'!Oblast_tisku</vt:lpstr>
      <vt:lpstr>'01 02 Pol'!Oblast_tisku</vt:lpstr>
      <vt:lpstr>'01 03 Pol'!Oblast_tisku</vt:lpstr>
      <vt:lpstr>'01 04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Uživatel systému Windows</cp:lastModifiedBy>
  <cp:lastPrinted>2019-03-19T12:27:02Z</cp:lastPrinted>
  <dcterms:created xsi:type="dcterms:W3CDTF">2009-04-08T07:15:50Z</dcterms:created>
  <dcterms:modified xsi:type="dcterms:W3CDTF">2022-01-03T11:38:38Z</dcterms:modified>
</cp:coreProperties>
</file>