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42072\Desktop\Stavitelství MAAD s.r.o\Zakázky ve výběru\Město Sázava\"/>
    </mc:Choice>
  </mc:AlternateContent>
  <bookViews>
    <workbookView xWindow="0" yWindow="0" windowWidth="0" windowHeight="0"/>
  </bookViews>
  <sheets>
    <sheet name="Rekapitulace stavby" sheetId="1" r:id="rId1"/>
    <sheet name="2024_14 - Výměna střechy ..." sheetId="2" r:id="rId2"/>
  </sheets>
  <definedNames>
    <definedName name="_xlnm.Print_Area" localSheetId="0">'Rekapitulace stavby'!$D$4:$AO$76,'Rekapitulace stavby'!$C$82:$AQ$103</definedName>
    <definedName name="_xlnm.Print_Titles" localSheetId="0">'Rekapitulace stavby'!$92:$92</definedName>
    <definedName name="_xlnm._FilterDatabase" localSheetId="1" hidden="1">'2024_14 - Výměna střechy ...'!$C$131:$K$197</definedName>
    <definedName name="_xlnm.Print_Area" localSheetId="1">'2024_14 - Výměna střechy ...'!$C$4:$J$76,'2024_14 - Výměna střechy ...'!$C$82:$J$115,'2024_14 - Výměna střechy ...'!$C$121:$K$197</definedName>
    <definedName name="_xlnm.Print_Titles" localSheetId="1">'2024_14 - Výměna střechy ...'!$131:$131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89"/>
  <c r="BH189"/>
  <c r="BG189"/>
  <c r="BF189"/>
  <c r="T189"/>
  <c r="R189"/>
  <c r="P189"/>
  <c r="BI188"/>
  <c r="BH188"/>
  <c r="BG188"/>
  <c r="BF188"/>
  <c r="T188"/>
  <c r="R188"/>
  <c r="P188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0"/>
  <c r="BH180"/>
  <c r="BG180"/>
  <c r="BF180"/>
  <c r="T180"/>
  <c r="R180"/>
  <c r="P180"/>
  <c r="BI179"/>
  <c r="BH179"/>
  <c r="BG179"/>
  <c r="BF179"/>
  <c r="T179"/>
  <c r="R179"/>
  <c r="P179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T147"/>
  <c r="R148"/>
  <c r="R147"/>
  <c r="P148"/>
  <c r="P147"/>
  <c r="BI146"/>
  <c r="BH146"/>
  <c r="BG146"/>
  <c r="BF146"/>
  <c r="T146"/>
  <c r="R146"/>
  <c r="P146"/>
  <c r="BI145"/>
  <c r="BH145"/>
  <c r="BG145"/>
  <c r="BF145"/>
  <c r="T145"/>
  <c r="R145"/>
  <c r="P145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F126"/>
  <c r="E124"/>
  <c r="BI113"/>
  <c r="BH113"/>
  <c r="BG113"/>
  <c r="BF113"/>
  <c r="BI112"/>
  <c r="BH112"/>
  <c r="BG112"/>
  <c r="BF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BI108"/>
  <c r="BH108"/>
  <c r="BG108"/>
  <c r="BF108"/>
  <c r="BE108"/>
  <c r="F87"/>
  <c r="E85"/>
  <c r="J22"/>
  <c r="E22"/>
  <c r="J129"/>
  <c r="J21"/>
  <c r="J19"/>
  <c r="E19"/>
  <c r="J89"/>
  <c r="J18"/>
  <c r="J16"/>
  <c r="E16"/>
  <c r="F90"/>
  <c r="J15"/>
  <c r="J13"/>
  <c r="E13"/>
  <c r="F89"/>
  <c r="J12"/>
  <c r="J10"/>
  <c r="J87"/>
  <c i="1" r="CK101"/>
  <c r="CJ101"/>
  <c r="CI101"/>
  <c r="CH101"/>
  <c r="CG101"/>
  <c r="CF101"/>
  <c r="BZ101"/>
  <c r="CE101"/>
  <c r="CK100"/>
  <c r="CJ100"/>
  <c r="CI100"/>
  <c r="CH100"/>
  <c r="CG100"/>
  <c r="CF100"/>
  <c r="BZ100"/>
  <c r="CE100"/>
  <c r="CK99"/>
  <c r="CJ99"/>
  <c r="CI99"/>
  <c r="CH99"/>
  <c r="CG99"/>
  <c r="CF99"/>
  <c r="BZ99"/>
  <c r="CE99"/>
  <c r="CK98"/>
  <c r="CJ98"/>
  <c r="CI98"/>
  <c r="CH98"/>
  <c r="CG98"/>
  <c r="CF98"/>
  <c r="BZ98"/>
  <c r="CE98"/>
  <c r="L90"/>
  <c r="AM90"/>
  <c r="AM89"/>
  <c r="L89"/>
  <c r="AM87"/>
  <c r="L87"/>
  <c r="L85"/>
  <c r="L84"/>
  <c i="2" r="BK185"/>
  <c r="J175"/>
  <c r="BK164"/>
  <c r="J148"/>
  <c r="BK196"/>
  <c r="BK176"/>
  <c r="J170"/>
  <c r="J156"/>
  <c r="J135"/>
  <c r="BK139"/>
  <c r="J193"/>
  <c r="BK148"/>
  <c r="BK135"/>
  <c r="J177"/>
  <c r="J168"/>
  <c r="BK158"/>
  <c r="BK136"/>
  <c r="J182"/>
  <c r="BK161"/>
  <c r="J176"/>
  <c r="J159"/>
  <c r="J196"/>
  <c r="J184"/>
  <c r="J169"/>
  <c r="BK159"/>
  <c r="BK168"/>
  <c r="J141"/>
  <c r="J197"/>
  <c r="J139"/>
  <c r="BK189"/>
  <c r="BK169"/>
  <c r="J152"/>
  <c r="J186"/>
  <c r="J174"/>
  <c r="J162"/>
  <c r="BK146"/>
  <c r="BK173"/>
  <c r="J158"/>
  <c r="F35"/>
  <c r="J179"/>
  <c r="J163"/>
  <c r="J145"/>
  <c r="BK182"/>
  <c r="BK163"/>
  <c r="J150"/>
  <c r="BK179"/>
  <c r="BK162"/>
  <c r="J136"/>
  <c r="BK151"/>
  <c r="BK192"/>
  <c r="BK171"/>
  <c r="BK160"/>
  <c r="J157"/>
  <c r="J189"/>
  <c r="BK184"/>
  <c r="J173"/>
  <c r="J160"/>
  <c r="BK152"/>
  <c i="1" r="AS94"/>
  <c i="2" r="BK188"/>
  <c r="BK175"/>
  <c r="J164"/>
  <c r="J154"/>
  <c r="J137"/>
  <c r="BK186"/>
  <c r="BK183"/>
  <c r="BK170"/>
  <c r="J166"/>
  <c r="J155"/>
  <c r="J140"/>
  <c r="J195"/>
  <c r="BK177"/>
  <c r="BK167"/>
  <c r="BK157"/>
  <c r="BK140"/>
  <c r="BK193"/>
  <c r="J188"/>
  <c r="J146"/>
  <c r="J151"/>
  <c r="F37"/>
  <c r="BK142"/>
  <c r="J165"/>
  <c r="J183"/>
  <c r="BK156"/>
  <c r="J180"/>
  <c r="BK166"/>
  <c r="BK150"/>
  <c r="BK197"/>
  <c r="BK155"/>
  <c r="BK195"/>
  <c r="BK174"/>
  <c r="J161"/>
  <c r="BK154"/>
  <c r="J142"/>
  <c r="J185"/>
  <c r="BK180"/>
  <c r="J167"/>
  <c r="BK141"/>
  <c r="J192"/>
  <c r="J171"/>
  <c r="BK165"/>
  <c r="BK145"/>
  <c r="J194"/>
  <c r="BK194"/>
  <c r="BK137"/>
  <c r="F36"/>
  <c r="F34"/>
  <c l="1" r="T144"/>
  <c r="P138"/>
  <c r="P134"/>
  <c r="P133"/>
  <c r="T134"/>
  <c r="T138"/>
  <c r="BK144"/>
  <c r="J144"/>
  <c r="J99"/>
  <c r="R144"/>
  <c r="BK149"/>
  <c r="J149"/>
  <c r="J101"/>
  <c r="P149"/>
  <c r="R149"/>
  <c r="T149"/>
  <c r="R153"/>
  <c r="BK187"/>
  <c r="J187"/>
  <c r="J103"/>
  <c r="BK134"/>
  <c r="J134"/>
  <c r="J96"/>
  <c r="R134"/>
  <c r="BK138"/>
  <c r="J138"/>
  <c r="J97"/>
  <c r="R138"/>
  <c r="P144"/>
  <c r="BK153"/>
  <c r="J153"/>
  <c r="J102"/>
  <c r="P153"/>
  <c r="T153"/>
  <c r="P187"/>
  <c r="R187"/>
  <c r="T187"/>
  <c r="BK191"/>
  <c r="J191"/>
  <c r="J104"/>
  <c r="P191"/>
  <c r="R191"/>
  <c r="T191"/>
  <c r="BK147"/>
  <c r="J147"/>
  <c r="J100"/>
  <c r="J126"/>
  <c r="BE136"/>
  <c r="BE156"/>
  <c r="BE158"/>
  <c r="BE186"/>
  <c r="BE193"/>
  <c r="BE197"/>
  <c r="J90"/>
  <c r="F128"/>
  <c r="J128"/>
  <c r="BE141"/>
  <c r="BE151"/>
  <c r="BE154"/>
  <c r="BE159"/>
  <c r="BE160"/>
  <c r="BE163"/>
  <c r="BE166"/>
  <c r="BE167"/>
  <c r="BE171"/>
  <c r="BE174"/>
  <c r="BE189"/>
  <c r="BE196"/>
  <c i="1" r="BA95"/>
  <c r="BC95"/>
  <c i="2" r="F129"/>
  <c r="BE135"/>
  <c r="BE137"/>
  <c r="BE139"/>
  <c r="BE142"/>
  <c r="BE152"/>
  <c r="BE157"/>
  <c r="BE161"/>
  <c r="BE162"/>
  <c r="BE165"/>
  <c r="BE169"/>
  <c r="BE176"/>
  <c r="BE179"/>
  <c r="BE180"/>
  <c r="BE182"/>
  <c r="BE183"/>
  <c r="BE184"/>
  <c r="BE185"/>
  <c r="BE192"/>
  <c i="1" r="BB95"/>
  <c i="2" r="BE140"/>
  <c r="BE145"/>
  <c r="BE146"/>
  <c r="BE148"/>
  <c r="BE150"/>
  <c r="BE155"/>
  <c r="BE164"/>
  <c r="BE168"/>
  <c r="BE170"/>
  <c r="BE173"/>
  <c r="BE175"/>
  <c r="BE177"/>
  <c r="BE188"/>
  <c r="BE194"/>
  <c r="BE195"/>
  <c i="1" r="BD95"/>
  <c r="BA94"/>
  <c r="AW94"/>
  <c r="AK33"/>
  <c r="BD94"/>
  <c r="W36"/>
  <c i="2" r="J34"/>
  <c i="1" r="BC94"/>
  <c r="AY94"/>
  <c r="BB94"/>
  <c r="AX94"/>
  <c i="2" l="1" r="P143"/>
  <c r="R133"/>
  <c r="R143"/>
  <c r="T133"/>
  <c r="P132"/>
  <c i="1" r="AU95"/>
  <c i="2" r="T143"/>
  <c i="1" r="AW95"/>
  <c i="2" r="BK133"/>
  <c r="BK132"/>
  <c r="J132"/>
  <c r="J94"/>
  <c r="J28"/>
  <c r="BK143"/>
  <c r="J143"/>
  <c r="J98"/>
  <c i="1" r="W33"/>
  <c r="AU94"/>
  <c r="W34"/>
  <c i="2" r="J113"/>
  <c r="BE113"/>
  <c r="F33"/>
  <c i="1" r="AZ95"/>
  <c r="AZ94"/>
  <c r="AV94"/>
  <c r="W35"/>
  <c i="2" l="1" r="T132"/>
  <c r="R132"/>
  <c r="J133"/>
  <c r="J95"/>
  <c r="J33"/>
  <c i="1" r="AV95"/>
  <c r="AT95"/>
  <c r="AT94"/>
  <c i="2" r="J107"/>
  <c r="J29"/>
  <c r="J30"/>
  <c i="1" r="AG95"/>
  <c r="AG94"/>
  <c r="AG98"/>
  <c r="AV98"/>
  <c r="BY98"/>
  <c i="2" l="1" r="J39"/>
  <c i="1" r="CD98"/>
  <c r="AN95"/>
  <c r="AN94"/>
  <c i="2" r="J115"/>
  <c i="1" r="AG100"/>
  <c r="CD100"/>
  <c r="AG101"/>
  <c r="CD101"/>
  <c r="AK26"/>
  <c r="AG99"/>
  <c r="CD99"/>
  <c r="AN98"/>
  <c l="1" r="AV99"/>
  <c r="BY99"/>
  <c r="AV100"/>
  <c r="BY100"/>
  <c r="AV101"/>
  <c r="BY101"/>
  <c r="AG97"/>
  <c r="AK27"/>
  <c r="AK29"/>
  <c r="W32"/>
  <c l="1" r="AN99"/>
  <c r="AN101"/>
  <c r="AG103"/>
  <c r="AN100"/>
  <c r="AK32"/>
  <c r="AK38"/>
  <c l="1" r="AN97"/>
  <c r="AN103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<sst xmlns="http://schemas.openxmlformats.org/spreadsheetml/2006/main">
  <si>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</si>
  <si>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</si>
  <si>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</si>
  <si>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</si>
  <si>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</si>
  <si>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{36b36c19-85a1-40a6-9564-f5acc77b1b23}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</si>
  <si>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</si>
  <si>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</si>
  <si>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</si>
  <si>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</si>
  <si>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</si>
  <si>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</si>
  <si>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</si>
  <si>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</si>
  <si>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2024_14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</si>
  <si>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</si>
  <si>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</si>
  <si>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Výměna střechy Na Křemelce</t>
  </si>
  <si>
    <t>KSO:</t>
  </si>
  <si>
    <t>CC-CZ:</t>
  </si>
  <si>
    <t>Místo:</t>
  </si>
  <si>
    <t>Sázava</t>
  </si>
  <si>
    <t>Datum:</t>
  </si>
  <si>
    <t>22. 9. 2024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</si>
  <si>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</si>
  <si>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</si>
  <si>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</si>
  <si>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</si>
  <si>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</si>
  <si>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</si>
  <si>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</si>
  <si>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</si>
  <si>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</si>
  <si>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</si>
  <si>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</si>
  <si>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</si>
  <si>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</si>
  <si>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</si>
  <si>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</si>
  <si>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</si>
  <si>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</si>
  <si>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</si>
  <si>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</si>
  <si>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</si>
  <si>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</si>
  <si>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</si>
  <si>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</si>
  <si>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</si>
  <si>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</si>
  <si>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</si>
  <si>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</si>
  <si>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</si>
  <si>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</si>
  <si>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</si>
  <si>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</si>
  <si>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</si>
  <si>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</si>
  <si>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</si>
  <si>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</si>
  <si>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</si>
  <si>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</si>
  <si>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</si>
  <si>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</si>
  <si>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</si>
  <si>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</si>
  <si>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</si>
  <si>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</si>
  <si>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</si>
  <si>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</si>
  <si>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</si>
  <si>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</si>
  <si>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</si>
  <si>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</si>
  <si>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</si>
  <si>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</si>
  <si>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</si>
  <si>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</si>
  <si>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</si>
  <si>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</si>
  <si>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</si>
  <si>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</si>
  <si>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</si>
  <si>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</si>
  <si>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</si>
  <si>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</si>
  <si>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</si>
  <si>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</si>
  <si>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</si>
  <si>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</si>
  <si>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</si>
  <si>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</si>
  <si>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</si>
  <si>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2</t>
  </si>
  <si>
    <t>KRYCÍ LIST SOUPISU PRACÍ</t>
  </si>
  <si>
    <t>Náklady z rozpočtu</t>
  </si>
  <si>
    <t>REKAPITULACE ČLENĚNÍ SOUPISU PRACÍ</t>
  </si>
  <si>
    <t>Kód dílu - Popis</t>
  </si>
  <si>
    <t>Cena celkem [CZK]</t>
  </si>
  <si>
    <t>1) Náklady ze soupisu prací</t>
  </si>
  <si>
    <t>-1</t>
  </si>
  <si>
    <t>HSV - Práce a dodávky HSV</t>
  </si>
  <si>
    <t xml:space="preserve">    9 - Ostatní konstrukce a práce, bourání</t>
  </si>
  <si>
    <t xml:space="preserve">    997 - Přesun sutě</t>
  </si>
  <si>
    <t>PSV - Práce a dodávky PSV</t>
  </si>
  <si>
    <t xml:space="preserve">    713 - Izolace tepelné</t>
  </si>
  <si>
    <t xml:space="preserve">    721 - Zdravotechnika - vnitřní kanalizace</t>
  </si>
  <si>
    <t xml:space="preserve">    762 - Konstrukce tesařské</t>
  </si>
  <si>
    <t xml:space="preserve">    764 - Konstrukce klempířské</t>
  </si>
  <si>
    <t xml:space="preserve">    765 - Krytina skládaná</t>
  </si>
  <si>
    <t>OST - Ostatní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</si>
  <si>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</si>
  <si>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</si>
  <si>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</si>
  <si>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</si>
  <si>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</si>
  <si>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</si>
  <si>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</si>
  <si>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</si>
  <si>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</si>
  <si>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</si>
  <si>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</si>
  <si>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</si>
  <si>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</si>
  <si>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</si>
  <si>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</si>
  <si>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</si>
  <si>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</si>
  <si>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</si>
  <si>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</si>
  <si>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</si>
  <si>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</si>
  <si>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</si>
  <si>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</si>
  <si>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</si>
  <si>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</si>
  <si>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</si>
  <si>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</si>
  <si>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47</t>
  </si>
  <si>
    <t>K</t>
  </si>
  <si>
    <t>941111121</t>
  </si>
  <si>
    <t>Montáž lešení řadového trubkového lehkého s podlahami zatížení do 200 kg/m2 š od 0,9 do 1,2 m v do 10 m</t>
  </si>
  <si>
    <t>m2</t>
  </si>
  <si>
    <t>CS ÚRS 2024 02</t>
  </si>
  <si>
    <t>4</t>
  </si>
  <si>
    <t>353608116</t>
  </si>
  <si>
    <t>49</t>
  </si>
  <si>
    <t>941111221</t>
  </si>
  <si>
    <t>Příplatek k lešení řadovému trubkovému lehkému s podlahami do 200 kg/m2 š od 0,9 do 1,2 m v 10 m za každý den použití</t>
  </si>
  <si>
    <t>2144158789</t>
  </si>
  <si>
    <t>48</t>
  </si>
  <si>
    <t>941111821</t>
  </si>
  <si>
    <t>Demontáž lešení řadového trubkového lehkého s podlahami zatížení do 200 kg/m2 š od 0,9 do 1,2 m v do 10 m</t>
  </si>
  <si>
    <t>2089984851</t>
  </si>
  <si>
    <t>997</t>
  </si>
  <si>
    <t>Přesun sutě</t>
  </si>
  <si>
    <t>38</t>
  </si>
  <si>
    <t>997013153</t>
  </si>
  <si>
    <t>Vnitrostaveništní doprava suti a vybouraných hmot pro budovy v přes 9 do 12 m s omezením mechanizace</t>
  </si>
  <si>
    <t>t</t>
  </si>
  <si>
    <t>1492072317</t>
  </si>
  <si>
    <t>39</t>
  </si>
  <si>
    <t>997013501</t>
  </si>
  <si>
    <t>Odvoz suti a vybouraných hmot na skládku nebo meziskládku do 1 km se složením</t>
  </si>
  <si>
    <t>-1548418797</t>
  </si>
  <si>
    <t>40</t>
  </si>
  <si>
    <t>997013509</t>
  </si>
  <si>
    <t>Příplatek k odvozu suti a vybouraných hmot na skládku ZKD 1 km přes 1 km</t>
  </si>
  <si>
    <t>1140694644</t>
  </si>
  <si>
    <t>41</t>
  </si>
  <si>
    <t>997013635</t>
  </si>
  <si>
    <t>Poplatek za uložení na skládce (skládkovné) komunálního odpadu kód odpadu 20 03 01</t>
  </si>
  <si>
    <t>-1474344195</t>
  </si>
  <si>
    <t>PSV</t>
  </si>
  <si>
    <t>Práce a dodávky PSV</t>
  </si>
  <si>
    <t>713</t>
  </si>
  <si>
    <t>Izolace tepelné</t>
  </si>
  <si>
    <t>51</t>
  </si>
  <si>
    <t>713121112</t>
  </si>
  <si>
    <t>Montáž izolace tepelné podlah volně kladenými mezi trámy nebo rošt rohožemi, pásy, dílci, deskami 1 vrstva</t>
  </si>
  <si>
    <t>16</t>
  </si>
  <si>
    <t>1800112165</t>
  </si>
  <si>
    <t>52</t>
  </si>
  <si>
    <t>M</t>
  </si>
  <si>
    <t>DEK.1456105270</t>
  </si>
  <si>
    <t>DEKWOOL G 039i 160mm (6,6m2/bal) 24rolí/pal</t>
  </si>
  <si>
    <t>m3</t>
  </si>
  <si>
    <t>32</t>
  </si>
  <si>
    <t>-1820893016</t>
  </si>
  <si>
    <t>721</t>
  </si>
  <si>
    <t>Zdravotechnika - vnitřní kanalizace</t>
  </si>
  <si>
    <t>53</t>
  </si>
  <si>
    <t>721242105</t>
  </si>
  <si>
    <t>Lapač střešních splavenin z PP se zápachovou klapkou a lapacím košem DN 110</t>
  </si>
  <si>
    <t>kus</t>
  </si>
  <si>
    <t>40890425</t>
  </si>
  <si>
    <t>762</t>
  </si>
  <si>
    <t>Konstrukce tesařské</t>
  </si>
  <si>
    <t>762342211</t>
  </si>
  <si>
    <t>Montáž laťování na střechách jednoduchých sklonu do 60° osové vzdálenosti do 150 mm</t>
  </si>
  <si>
    <t>1089309036</t>
  </si>
  <si>
    <t>13</t>
  </si>
  <si>
    <t>60514106</t>
  </si>
  <si>
    <t>řezivo jehličnaté lať pevnostní třída S10-13 průřez 40x60mm</t>
  </si>
  <si>
    <t>613855848</t>
  </si>
  <si>
    <t>5</t>
  </si>
  <si>
    <t>762342811</t>
  </si>
  <si>
    <t>Demontáž laťování střech z latí osové vzdálenosti do 0,22 m</t>
  </si>
  <si>
    <t>-1491027173</t>
  </si>
  <si>
    <t>764</t>
  </si>
  <si>
    <t>Konstrukce klempířské</t>
  </si>
  <si>
    <t>6</t>
  </si>
  <si>
    <t>764001801</t>
  </si>
  <si>
    <t>Demontáž podkladního plechu do suti</t>
  </si>
  <si>
    <t>m</t>
  </si>
  <si>
    <t>-280828869</t>
  </si>
  <si>
    <t>7</t>
  </si>
  <si>
    <t>764001831</t>
  </si>
  <si>
    <t>Demontáž krytiny z taškových tabulí do suti</t>
  </si>
  <si>
    <t>925907755</t>
  </si>
  <si>
    <t>764001861</t>
  </si>
  <si>
    <t>Demontáž hřebene z hřebenáčů do suti</t>
  </si>
  <si>
    <t>426627703</t>
  </si>
  <si>
    <t>8</t>
  </si>
  <si>
    <t>764002801</t>
  </si>
  <si>
    <t>Demontáž závětrné lišty do suti</t>
  </si>
  <si>
    <t>1282509453</t>
  </si>
  <si>
    <t>764002821</t>
  </si>
  <si>
    <t>Demontáž střešního výlezu do suti</t>
  </si>
  <si>
    <t>1840173521</t>
  </si>
  <si>
    <t>764002871</t>
  </si>
  <si>
    <t>Demontáž lemování zdí do suti</t>
  </si>
  <si>
    <t>-1062522469</t>
  </si>
  <si>
    <t>10</t>
  </si>
  <si>
    <t>764002881</t>
  </si>
  <si>
    <t>Demontáž lemování střešních prostupů do suti</t>
  </si>
  <si>
    <t>-769508218</t>
  </si>
  <si>
    <t>3</t>
  </si>
  <si>
    <t>764004801</t>
  </si>
  <si>
    <t>Demontáž podokapního žlabu do suti</t>
  </si>
  <si>
    <t>183180250</t>
  </si>
  <si>
    <t>764004861</t>
  </si>
  <si>
    <t>Demontáž svodu do suti</t>
  </si>
  <si>
    <t>2144149658</t>
  </si>
  <si>
    <t>11</t>
  </si>
  <si>
    <t>764004XR1</t>
  </si>
  <si>
    <t>Demontáž kotlíků</t>
  </si>
  <si>
    <t>ks</t>
  </si>
  <si>
    <t>42912565</t>
  </si>
  <si>
    <t>764004XR2</t>
  </si>
  <si>
    <t>Lišta fasádní</t>
  </si>
  <si>
    <t>300530702</t>
  </si>
  <si>
    <t>33</t>
  </si>
  <si>
    <t>764004XR3</t>
  </si>
  <si>
    <t>Mřížka větrací</t>
  </si>
  <si>
    <t>1632453028</t>
  </si>
  <si>
    <t>34</t>
  </si>
  <si>
    <t>764004XR4</t>
  </si>
  <si>
    <t>Těsnění horní+spodní</t>
  </si>
  <si>
    <t>-1928492716</t>
  </si>
  <si>
    <t>36</t>
  </si>
  <si>
    <t>764004XR6</t>
  </si>
  <si>
    <t>Štítový lem</t>
  </si>
  <si>
    <t>1588347270</t>
  </si>
  <si>
    <t>35</t>
  </si>
  <si>
    <t>76400XR5</t>
  </si>
  <si>
    <t>Komínový lem</t>
  </si>
  <si>
    <t>196218467</t>
  </si>
  <si>
    <t>22</t>
  </si>
  <si>
    <t>764011614</t>
  </si>
  <si>
    <t>Podkladní plech z Pz s upraveným povrchem rš 330 mm</t>
  </si>
  <si>
    <t>1774761831</t>
  </si>
  <si>
    <t>23</t>
  </si>
  <si>
    <t>764101141</t>
  </si>
  <si>
    <t>Montáž krytiny střechy rovné z taškových tabulí sklonu do 30°</t>
  </si>
  <si>
    <t>-422269191</t>
  </si>
  <si>
    <t>24</t>
  </si>
  <si>
    <t>55350183</t>
  </si>
  <si>
    <t>krytina střešní profilovaný Pz plech tl 0,5mm do š 1,1m s povrchovou úpravou</t>
  </si>
  <si>
    <t>400240080</t>
  </si>
  <si>
    <t>VV</t>
  </si>
  <si>
    <t>907*1,3 'Přepočtené koeficientem množství</t>
  </si>
  <si>
    <t>27</t>
  </si>
  <si>
    <t>764201106</t>
  </si>
  <si>
    <t>Montáž oplechování větraného hřebene s větrací mřížkou</t>
  </si>
  <si>
    <t>-39979367</t>
  </si>
  <si>
    <t>28</t>
  </si>
  <si>
    <t>764203152</t>
  </si>
  <si>
    <t>Montáž střešního výlezu pro krytinu skládanou nebo plechovou</t>
  </si>
  <si>
    <t>823291181</t>
  </si>
  <si>
    <t>29</t>
  </si>
  <si>
    <t>55350421</t>
  </si>
  <si>
    <t>vikýř univerzální pro profilované krytiny Pz s polyesterovou úpravou 60x60cm</t>
  </si>
  <si>
    <t>-1438410150</t>
  </si>
  <si>
    <t>25</t>
  </si>
  <si>
    <t>764301105</t>
  </si>
  <si>
    <t>Montáž lemování rovných zdí střech s krytinou prejzovou nebo vlnitou rš do 400 mm</t>
  </si>
  <si>
    <t>2054596075</t>
  </si>
  <si>
    <t>26</t>
  </si>
  <si>
    <t>13814183</t>
  </si>
  <si>
    <t>plech hladký Pz jakost EN 10143 tl 0,55mm tabule</t>
  </si>
  <si>
    <t>501310527</t>
  </si>
  <si>
    <t>12*0,001 'Přepočtené koeficientem množství</t>
  </si>
  <si>
    <t>764501103</t>
  </si>
  <si>
    <t>Montáž žlabu podokapního půlkulatého</t>
  </si>
  <si>
    <t>1884789210</t>
  </si>
  <si>
    <t>17</t>
  </si>
  <si>
    <t>55350102</t>
  </si>
  <si>
    <t>žlab podokapní půlkulatý rš. 330mm</t>
  </si>
  <si>
    <t>-1378285724</t>
  </si>
  <si>
    <t>136*1,2 'Přepočtené koeficientem množství</t>
  </si>
  <si>
    <t>18</t>
  </si>
  <si>
    <t>764501108</t>
  </si>
  <si>
    <t>Montáž kotlíku oválného (trychtýřového) pro podokapní žlab</t>
  </si>
  <si>
    <t>2001481792</t>
  </si>
  <si>
    <t>19</t>
  </si>
  <si>
    <t>55350206</t>
  </si>
  <si>
    <t>kotlík žlabový oválný 330/120mm</t>
  </si>
  <si>
    <t>2146875569</t>
  </si>
  <si>
    <t>30</t>
  </si>
  <si>
    <t>764508131</t>
  </si>
  <si>
    <t>Montáž kruhového svodu</t>
  </si>
  <si>
    <t>-1248186519</t>
  </si>
  <si>
    <t>31</t>
  </si>
  <si>
    <t>55344209</t>
  </si>
  <si>
    <t>svod kruhový Pz 120mm</t>
  </si>
  <si>
    <t>1937946838</t>
  </si>
  <si>
    <t>37</t>
  </si>
  <si>
    <t>998764102</t>
  </si>
  <si>
    <t>Přesun hmot tonážní pro konstrukce klempířské v objektech v přes 6 do 12 m</t>
  </si>
  <si>
    <t>-58707426</t>
  </si>
  <si>
    <t>765</t>
  </si>
  <si>
    <t>Krytina skládaná</t>
  </si>
  <si>
    <t>14</t>
  </si>
  <si>
    <t>765191021</t>
  </si>
  <si>
    <t>Montáž pojistné hydroizolační nebo parotěsné fólie kladené ve sklonu přes 20° s lepenými spoji na krokve</t>
  </si>
  <si>
    <t>-254944032</t>
  </si>
  <si>
    <t>15</t>
  </si>
  <si>
    <t>28329070</t>
  </si>
  <si>
    <t>fólie PU/PP nekontaktní, difuzně propustná, integrované samolepicí pásky, 120g/m2</t>
  </si>
  <si>
    <t>757972427</t>
  </si>
  <si>
    <t>967*1,1 'Přepočtené koeficientem množství</t>
  </si>
  <si>
    <t>OST</t>
  </si>
  <si>
    <t>Ostatní</t>
  </si>
  <si>
    <t>42</t>
  </si>
  <si>
    <t>OST1</t>
  </si>
  <si>
    <t>Vedlejší rozpočtové náklady</t>
  </si>
  <si>
    <t>kpl</t>
  </si>
  <si>
    <t>512</t>
  </si>
  <si>
    <t>-284085722</t>
  </si>
  <si>
    <t>43</t>
  </si>
  <si>
    <t>OST2</t>
  </si>
  <si>
    <t>Odvětrávací komínek</t>
  </si>
  <si>
    <t>3739514</t>
  </si>
  <si>
    <t>44</t>
  </si>
  <si>
    <t>OST3</t>
  </si>
  <si>
    <t>Anténní prostup - bude účtováno dle skutečnosti</t>
  </si>
  <si>
    <t>-253287334</t>
  </si>
  <si>
    <t>45</t>
  </si>
  <si>
    <t>OST4</t>
  </si>
  <si>
    <t>Zednické zapravení stávajících komínů</t>
  </si>
  <si>
    <t>-480836060</t>
  </si>
  <si>
    <t>46</t>
  </si>
  <si>
    <t>OST5</t>
  </si>
  <si>
    <t>Stoupací plošina</t>
  </si>
  <si>
    <t>1485462999</t>
  </si>
  <si>
    <t>50</t>
  </si>
  <si>
    <t>OST6</t>
  </si>
  <si>
    <t>Demontáž stávajícího hromosvodu a montáž nového hromosvodu vč.revize</t>
  </si>
  <si>
    <t>408300705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</si>
</sst>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7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15" fillId="0" borderId="0" xfId="0" applyFont="1" applyAlignment="1" applyProtection="1">
      <alignment horizontal="left" vertical="center"/>
    </xf>
    <xf numFmtId="4" fontId="2" fillId="0" borderId="0" xfId="0" applyNumberFormat="1" applyFont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2" xfId="0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</xf>
    <xf numFmtId="16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7" fillId="2" borderId="0" xfId="0" applyFont="1" applyFill="1" applyAlignment="1" applyProtection="1">
      <alignment horizontal="left" vertical="center"/>
      <protection locked="0"/>
    </xf>
    <xf numFmtId="164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 applyProtection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4" fontId="23" fillId="4" borderId="0" xfId="0" applyNumberFormat="1" applyFont="1" applyFill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4" fontId="29" fillId="0" borderId="0" xfId="0" applyNumberFormat="1" applyFont="1" applyAlignment="1" applyProtection="1">
      <alignment vertical="center"/>
    </xf>
    <xf numFmtId="0" fontId="22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0" fontId="32" fillId="0" borderId="23" xfId="0" applyFont="1" applyBorder="1" applyAlignment="1" applyProtection="1">
      <alignment horizontal="center" vertical="center"/>
    </xf>
    <xf numFmtId="49" fontId="32" fillId="0" borderId="23" xfId="0" applyNumberFormat="1" applyFont="1" applyBorder="1" applyAlignment="1" applyProtection="1">
      <alignment horizontal="left" vertical="center" wrapText="1"/>
    </xf>
    <xf numFmtId="0" fontId="32" fillId="0" borderId="23" xfId="0" applyFont="1" applyBorder="1" applyAlignment="1" applyProtection="1">
      <alignment horizontal="left" vertical="center" wrapText="1"/>
    </xf>
    <xf numFmtId="0" fontId="32" fillId="0" borderId="23" xfId="0" applyFont="1" applyBorder="1" applyAlignment="1" applyProtection="1">
      <alignment horizontal="center" vertical="center" wrapText="1"/>
    </xf>
    <xf numFmtId="167" fontId="32" fillId="0" borderId="23" xfId="0" applyNumberFormat="1" applyFont="1" applyBorder="1" applyAlignment="1" applyProtection="1">
      <alignment vertical="center"/>
    </xf>
    <xf numFmtId="4" fontId="32" fillId="2" borderId="23" xfId="0" applyNumberFormat="1" applyFont="1" applyFill="1" applyBorder="1" applyAlignment="1" applyProtection="1">
      <alignment vertical="center"/>
      <protection locked="0"/>
    </xf>
    <xf numFmtId="4" fontId="32" fillId="0" borderId="23" xfId="0" applyNumberFormat="1" applyFont="1" applyBorder="1" applyAlignment="1" applyProtection="1">
      <alignment vertical="center"/>
    </xf>
    <xf numFmtId="0" fontId="33" fillId="0" borderId="3" xfId="0" applyFont="1" applyBorder="1" applyAlignment="1">
      <alignment vertical="center"/>
    </xf>
    <xf numFmtId="0" fontId="32" fillId="2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5" t="s">
        <v>14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E5" s="26" t="s">
        <v>15</v>
      </c>
      <c r="BS5" s="15" t="s">
        <v>6</v>
      </c>
    </row>
    <row r="6" s="1" customFormat="1" ht="36.96" customHeight="1">
      <c r="B6" s="19"/>
      <c r="C6" s="20"/>
      <c r="D6" s="27" t="s">
        <v>16</v>
      </c>
      <c r="E6" s="20"/>
      <c r="F6" s="20"/>
      <c r="G6" s="20"/>
      <c r="H6" s="20"/>
      <c r="I6" s="20"/>
      <c r="J6" s="20"/>
      <c r="K6" s="28" t="s">
        <v>17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E6" s="29"/>
      <c r="BS6" s="15" t="s">
        <v>6</v>
      </c>
    </row>
    <row r="7" s="1" customFormat="1" ht="12" customHeight="1">
      <c r="B7" s="19"/>
      <c r="C7" s="20"/>
      <c r="D7" s="30" t="s">
        <v>18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19</v>
      </c>
      <c r="AL7" s="20"/>
      <c r="AM7" s="20"/>
      <c r="AN7" s="25" t="s">
        <v>1</v>
      </c>
      <c r="AO7" s="20"/>
      <c r="AP7" s="20"/>
      <c r="AQ7" s="20"/>
      <c r="AR7" s="18"/>
      <c r="BE7" s="29"/>
      <c r="BS7" s="15" t="s">
        <v>6</v>
      </c>
    </row>
    <row r="8" s="1" customFormat="1" ht="12" customHeight="1">
      <c r="B8" s="19"/>
      <c r="C8" s="20"/>
      <c r="D8" s="30" t="s">
        <v>20</v>
      </c>
      <c r="E8" s="20"/>
      <c r="F8" s="20"/>
      <c r="G8" s="20"/>
      <c r="H8" s="20"/>
      <c r="I8" s="20"/>
      <c r="J8" s="20"/>
      <c r="K8" s="25" t="s">
        <v>21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22</v>
      </c>
      <c r="AL8" s="20"/>
      <c r="AM8" s="20"/>
      <c r="AN8" s="31" t="s">
        <v>23</v>
      </c>
      <c r="AO8" s="20"/>
      <c r="AP8" s="20"/>
      <c r="AQ8" s="20"/>
      <c r="AR8" s="18"/>
      <c r="BE8" s="29"/>
      <c r="BS8" s="15" t="s">
        <v>6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9"/>
      <c r="BS9" s="15" t="s">
        <v>6</v>
      </c>
    </row>
    <row r="10" s="1" customFormat="1" ht="12" customHeight="1">
      <c r="B10" s="19"/>
      <c r="C10" s="20"/>
      <c r="D10" s="30" t="s">
        <v>24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25</v>
      </c>
      <c r="AL10" s="20"/>
      <c r="AM10" s="20"/>
      <c r="AN10" s="25" t="s">
        <v>1</v>
      </c>
      <c r="AO10" s="20"/>
      <c r="AP10" s="20"/>
      <c r="AQ10" s="20"/>
      <c r="AR10" s="18"/>
      <c r="BE10" s="29"/>
      <c r="BS10" s="15" t="s">
        <v>6</v>
      </c>
    </row>
    <row r="11" s="1" customFormat="1" ht="18.48" customHeight="1">
      <c r="B11" s="19"/>
      <c r="C11" s="20"/>
      <c r="D11" s="20"/>
      <c r="E11" s="25" t="s">
        <v>26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27</v>
      </c>
      <c r="AL11" s="20"/>
      <c r="AM11" s="20"/>
      <c r="AN11" s="25" t="s">
        <v>1</v>
      </c>
      <c r="AO11" s="20"/>
      <c r="AP11" s="20"/>
      <c r="AQ11" s="20"/>
      <c r="AR11" s="18"/>
      <c r="BE11" s="29"/>
      <c r="BS11" s="15" t="s">
        <v>6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9"/>
      <c r="BS12" s="15" t="s">
        <v>6</v>
      </c>
    </row>
    <row r="13" s="1" customFormat="1" ht="12" customHeight="1">
      <c r="B13" s="19"/>
      <c r="C13" s="20"/>
      <c r="D13" s="30" t="s">
        <v>28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25</v>
      </c>
      <c r="AL13" s="20"/>
      <c r="AM13" s="20"/>
      <c r="AN13" s="32" t="s">
        <v>29</v>
      </c>
      <c r="AO13" s="20"/>
      <c r="AP13" s="20"/>
      <c r="AQ13" s="20"/>
      <c r="AR13" s="18"/>
      <c r="BE13" s="29"/>
      <c r="BS13" s="15" t="s">
        <v>6</v>
      </c>
    </row>
    <row r="14">
      <c r="B14" s="19"/>
      <c r="C14" s="20"/>
      <c r="D14" s="20"/>
      <c r="E14" s="32" t="s">
        <v>29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27</v>
      </c>
      <c r="AL14" s="20"/>
      <c r="AM14" s="20"/>
      <c r="AN14" s="32" t="s">
        <v>29</v>
      </c>
      <c r="AO14" s="20"/>
      <c r="AP14" s="20"/>
      <c r="AQ14" s="20"/>
      <c r="AR14" s="18"/>
      <c r="BE14" s="29"/>
      <c r="BS14" s="15" t="s">
        <v>6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9"/>
      <c r="BS15" s="15" t="s">
        <v>4</v>
      </c>
    </row>
    <row r="16" s="1" customFormat="1" ht="12" customHeight="1">
      <c r="B16" s="19"/>
      <c r="C16" s="20"/>
      <c r="D16" s="30" t="s">
        <v>30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25</v>
      </c>
      <c r="AL16" s="20"/>
      <c r="AM16" s="20"/>
      <c r="AN16" s="25" t="s">
        <v>1</v>
      </c>
      <c r="AO16" s="20"/>
      <c r="AP16" s="20"/>
      <c r="AQ16" s="20"/>
      <c r="AR16" s="18"/>
      <c r="BE16" s="29"/>
      <c r="BS16" s="15" t="s">
        <v>4</v>
      </c>
    </row>
    <row r="17" s="1" customFormat="1" ht="18.48" customHeight="1">
      <c r="B17" s="19"/>
      <c r="C17" s="20"/>
      <c r="D17" s="20"/>
      <c r="E17" s="25" t="s">
        <v>26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27</v>
      </c>
      <c r="AL17" s="20"/>
      <c r="AM17" s="20"/>
      <c r="AN17" s="25" t="s">
        <v>1</v>
      </c>
      <c r="AO17" s="20"/>
      <c r="AP17" s="20"/>
      <c r="AQ17" s="20"/>
      <c r="AR17" s="18"/>
      <c r="BE17" s="29"/>
      <c r="BS17" s="15" t="s">
        <v>31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9"/>
      <c r="BS18" s="15" t="s">
        <v>6</v>
      </c>
    </row>
    <row r="19" s="1" customFormat="1" ht="12" customHeight="1">
      <c r="B19" s="19"/>
      <c r="C19" s="20"/>
      <c r="D19" s="30" t="s">
        <v>32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25</v>
      </c>
      <c r="AL19" s="20"/>
      <c r="AM19" s="20"/>
      <c r="AN19" s="25" t="s">
        <v>1</v>
      </c>
      <c r="AO19" s="20"/>
      <c r="AP19" s="20"/>
      <c r="AQ19" s="20"/>
      <c r="AR19" s="18"/>
      <c r="BE19" s="29"/>
      <c r="BS19" s="15" t="s">
        <v>6</v>
      </c>
    </row>
    <row r="20" s="1" customFormat="1" ht="18.48" customHeight="1">
      <c r="B20" s="19"/>
      <c r="C20" s="20"/>
      <c r="D20" s="20"/>
      <c r="E20" s="25" t="s">
        <v>26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27</v>
      </c>
      <c r="AL20" s="20"/>
      <c r="AM20" s="20"/>
      <c r="AN20" s="25" t="s">
        <v>1</v>
      </c>
      <c r="AO20" s="20"/>
      <c r="AP20" s="20"/>
      <c r="AQ20" s="20"/>
      <c r="AR20" s="18"/>
      <c r="BE20" s="29"/>
      <c r="BS20" s="15" t="s">
        <v>31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9"/>
    </row>
    <row r="22" s="1" customFormat="1" ht="12" customHeight="1">
      <c r="B22" s="19"/>
      <c r="C22" s="20"/>
      <c r="D22" s="30" t="s">
        <v>33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9"/>
    </row>
    <row r="23" s="1" customFormat="1" ht="16.5" customHeight="1">
      <c r="B23" s="19"/>
      <c r="C23" s="20"/>
      <c r="D23" s="20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E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E25" s="29"/>
    </row>
    <row r="26" s="1" customFormat="1" ht="14.4" customHeight="1">
      <c r="B26" s="19"/>
      <c r="C26" s="20"/>
      <c r="D26" s="36" t="s">
        <v>34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37">
        <f>ROUND(AG94,2)</f>
        <v>0</v>
      </c>
      <c r="AL26" s="20"/>
      <c r="AM26" s="20"/>
      <c r="AN26" s="20"/>
      <c r="AO26" s="20"/>
      <c r="AP26" s="20"/>
      <c r="AQ26" s="20"/>
      <c r="AR26" s="18"/>
      <c r="BE26" s="29"/>
    </row>
    <row r="27" s="1" customFormat="1" ht="14.4" customHeight="1">
      <c r="B27" s="19"/>
      <c r="C27" s="20"/>
      <c r="D27" s="36" t="s">
        <v>35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37">
        <f>ROUND(AG97, 2)</f>
        <v>0</v>
      </c>
      <c r="AL27" s="37"/>
      <c r="AM27" s="37"/>
      <c r="AN27" s="37"/>
      <c r="AO27" s="37"/>
      <c r="AP27" s="20"/>
      <c r="AQ27" s="20"/>
      <c r="AR27" s="18"/>
      <c r="BE27" s="29"/>
    </row>
    <row r="28" s="2" customFormat="1" ht="6.96" customHeigh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1"/>
      <c r="BE28" s="29"/>
    </row>
    <row r="29" s="2" customFormat="1" ht="25.92" customHeight="1">
      <c r="A29" s="38"/>
      <c r="B29" s="39"/>
      <c r="C29" s="40"/>
      <c r="D29" s="42" t="s">
        <v>36</v>
      </c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4">
        <f>ROUND(AK26 + AK27, 2)</f>
        <v>0</v>
      </c>
      <c r="AL29" s="43"/>
      <c r="AM29" s="43"/>
      <c r="AN29" s="43"/>
      <c r="AO29" s="43"/>
      <c r="AP29" s="40"/>
      <c r="AQ29" s="40"/>
      <c r="AR29" s="41"/>
      <c r="BE29" s="29"/>
    </row>
    <row r="30" s="2" customFormat="1" ht="6.96" customHeight="1">
      <c r="A30" s="38"/>
      <c r="B30" s="39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1"/>
      <c r="BE30" s="29"/>
    </row>
    <row r="31" s="2" customFormat="1">
      <c r="A31" s="38"/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5" t="s">
        <v>37</v>
      </c>
      <c r="M31" s="45"/>
      <c r="N31" s="45"/>
      <c r="O31" s="45"/>
      <c r="P31" s="45"/>
      <c r="Q31" s="40"/>
      <c r="R31" s="40"/>
      <c r="S31" s="40"/>
      <c r="T31" s="40"/>
      <c r="U31" s="40"/>
      <c r="V31" s="40"/>
      <c r="W31" s="45" t="s">
        <v>38</v>
      </c>
      <c r="X31" s="45"/>
      <c r="Y31" s="45"/>
      <c r="Z31" s="45"/>
      <c r="AA31" s="45"/>
      <c r="AB31" s="45"/>
      <c r="AC31" s="45"/>
      <c r="AD31" s="45"/>
      <c r="AE31" s="45"/>
      <c r="AF31" s="40"/>
      <c r="AG31" s="40"/>
      <c r="AH31" s="40"/>
      <c r="AI31" s="40"/>
      <c r="AJ31" s="40"/>
      <c r="AK31" s="45" t="s">
        <v>39</v>
      </c>
      <c r="AL31" s="45"/>
      <c r="AM31" s="45"/>
      <c r="AN31" s="45"/>
      <c r="AO31" s="45"/>
      <c r="AP31" s="40"/>
      <c r="AQ31" s="40"/>
      <c r="AR31" s="41"/>
      <c r="BE31" s="29"/>
    </row>
    <row r="32" s="3" customFormat="1" ht="14.4" customHeight="1">
      <c r="A32" s="3"/>
      <c r="B32" s="46"/>
      <c r="C32" s="47"/>
      <c r="D32" s="30" t="s">
        <v>40</v>
      </c>
      <c r="E32" s="47"/>
      <c r="F32" s="30" t="s">
        <v>41</v>
      </c>
      <c r="G32" s="47"/>
      <c r="H32" s="47"/>
      <c r="I32" s="47"/>
      <c r="J32" s="47"/>
      <c r="K32" s="47"/>
      <c r="L32" s="48">
        <v>0.20999999999999999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ROUND(AZ94 + SUM(CD97:CD101),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f>ROUND(AV94 + SUM(BY97:BY101), 2)</f>
        <v>0</v>
      </c>
      <c r="AL32" s="47"/>
      <c r="AM32" s="47"/>
      <c r="AN32" s="47"/>
      <c r="AO32" s="47"/>
      <c r="AP32" s="47"/>
      <c r="AQ32" s="47"/>
      <c r="AR32" s="50"/>
      <c r="BE32" s="51"/>
    </row>
    <row r="33" s="3" customFormat="1" ht="14.4" customHeight="1">
      <c r="A33" s="3"/>
      <c r="B33" s="46"/>
      <c r="C33" s="47"/>
      <c r="D33" s="47"/>
      <c r="E33" s="47"/>
      <c r="F33" s="30" t="s">
        <v>42</v>
      </c>
      <c r="G33" s="47"/>
      <c r="H33" s="47"/>
      <c r="I33" s="47"/>
      <c r="J33" s="47"/>
      <c r="K33" s="47"/>
      <c r="L33" s="48">
        <v>0.12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ROUND(BA94 + SUM(CE97:CE101),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f>ROUND(AW94 + SUM(BZ97:BZ101), 2)</f>
        <v>0</v>
      </c>
      <c r="AL33" s="47"/>
      <c r="AM33" s="47"/>
      <c r="AN33" s="47"/>
      <c r="AO33" s="47"/>
      <c r="AP33" s="47"/>
      <c r="AQ33" s="47"/>
      <c r="AR33" s="50"/>
      <c r="BE33" s="51"/>
    </row>
    <row r="34" hidden="1" s="3" customFormat="1" ht="14.4" customHeight="1">
      <c r="A34" s="3"/>
      <c r="B34" s="46"/>
      <c r="C34" s="47"/>
      <c r="D34" s="47"/>
      <c r="E34" s="47"/>
      <c r="F34" s="30" t="s">
        <v>43</v>
      </c>
      <c r="G34" s="47"/>
      <c r="H34" s="47"/>
      <c r="I34" s="47"/>
      <c r="J34" s="47"/>
      <c r="K34" s="47"/>
      <c r="L34" s="48">
        <v>0.20999999999999999</v>
      </c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9">
        <f>ROUND(BB94 + SUM(CF97:CF101), 2)</f>
        <v>0</v>
      </c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9">
        <v>0</v>
      </c>
      <c r="AL34" s="47"/>
      <c r="AM34" s="47"/>
      <c r="AN34" s="47"/>
      <c r="AO34" s="47"/>
      <c r="AP34" s="47"/>
      <c r="AQ34" s="47"/>
      <c r="AR34" s="50"/>
      <c r="BE34" s="51"/>
    </row>
    <row r="35" hidden="1" s="3" customFormat="1" ht="14.4" customHeight="1">
      <c r="A35" s="3"/>
      <c r="B35" s="46"/>
      <c r="C35" s="47"/>
      <c r="D35" s="47"/>
      <c r="E35" s="47"/>
      <c r="F35" s="30" t="s">
        <v>44</v>
      </c>
      <c r="G35" s="47"/>
      <c r="H35" s="47"/>
      <c r="I35" s="47"/>
      <c r="J35" s="47"/>
      <c r="K35" s="47"/>
      <c r="L35" s="48">
        <v>0.12</v>
      </c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9">
        <f>ROUND(BC94 + SUM(CG97:CG101), 2)</f>
        <v>0</v>
      </c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9">
        <v>0</v>
      </c>
      <c r="AL35" s="47"/>
      <c r="AM35" s="47"/>
      <c r="AN35" s="47"/>
      <c r="AO35" s="47"/>
      <c r="AP35" s="47"/>
      <c r="AQ35" s="47"/>
      <c r="AR35" s="50"/>
      <c r="BE35" s="3"/>
    </row>
    <row r="36" hidden="1" s="3" customFormat="1" ht="14.4" customHeight="1">
      <c r="A36" s="3"/>
      <c r="B36" s="46"/>
      <c r="C36" s="47"/>
      <c r="D36" s="47"/>
      <c r="E36" s="47"/>
      <c r="F36" s="30" t="s">
        <v>45</v>
      </c>
      <c r="G36" s="47"/>
      <c r="H36" s="47"/>
      <c r="I36" s="47"/>
      <c r="J36" s="47"/>
      <c r="K36" s="47"/>
      <c r="L36" s="48">
        <v>0</v>
      </c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9">
        <f>ROUND(BD94 + SUM(CH97:CH101), 2)</f>
        <v>0</v>
      </c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9">
        <v>0</v>
      </c>
      <c r="AL36" s="47"/>
      <c r="AM36" s="47"/>
      <c r="AN36" s="47"/>
      <c r="AO36" s="47"/>
      <c r="AP36" s="47"/>
      <c r="AQ36" s="47"/>
      <c r="AR36" s="50"/>
      <c r="BE36" s="3"/>
    </row>
    <row r="37" s="2" customFormat="1" ht="6.96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1"/>
      <c r="BE37" s="38"/>
    </row>
    <row r="38" s="2" customFormat="1" ht="25.92" customHeight="1">
      <c r="A38" s="38"/>
      <c r="B38" s="39"/>
      <c r="C38" s="52"/>
      <c r="D38" s="53" t="s">
        <v>46</v>
      </c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5" t="s">
        <v>47</v>
      </c>
      <c r="U38" s="54"/>
      <c r="V38" s="54"/>
      <c r="W38" s="54"/>
      <c r="X38" s="56" t="s">
        <v>48</v>
      </c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7">
        <f>SUM(AK29:AK36)</f>
        <v>0</v>
      </c>
      <c r="AL38" s="54"/>
      <c r="AM38" s="54"/>
      <c r="AN38" s="54"/>
      <c r="AO38" s="58"/>
      <c r="AP38" s="52"/>
      <c r="AQ38" s="52"/>
      <c r="AR38" s="41"/>
      <c r="BE38" s="38"/>
    </row>
    <row r="39" s="2" customFormat="1" ht="6.96" customHeight="1">
      <c r="A39" s="38"/>
      <c r="B39" s="39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1"/>
      <c r="BE39" s="38"/>
    </row>
    <row r="40" s="2" customFormat="1" ht="14.4" customHeight="1">
      <c r="A40" s="38"/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1"/>
      <c r="BE40" s="38"/>
    </row>
    <row r="41" s="1" customFormat="1" ht="14.4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="1" customFormat="1" ht="14.4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="1" customFormat="1" ht="14.4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="1" customFormat="1" ht="14.4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="1" customFormat="1" ht="14.4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="1" customFormat="1" ht="14.4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="1" customFormat="1" ht="14.4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="1" customFormat="1" ht="14.4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="2" customFormat="1">
      <c r="A60" s="38"/>
      <c r="B60" s="39"/>
      <c r="C60" s="40"/>
      <c r="D60" s="64" t="s">
        <v>51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4" t="s">
        <v>52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4" t="s">
        <v>51</v>
      </c>
      <c r="AI60" s="43"/>
      <c r="AJ60" s="43"/>
      <c r="AK60" s="43"/>
      <c r="AL60" s="43"/>
      <c r="AM60" s="64" t="s">
        <v>52</v>
      </c>
      <c r="AN60" s="43"/>
      <c r="AO60" s="43"/>
      <c r="AP60" s="40"/>
      <c r="AQ60" s="40"/>
      <c r="AR60" s="41"/>
      <c r="BE60" s="38"/>
    </row>
    <row r="61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1"/>
      <c r="BE64" s="38"/>
    </row>
    <row r="6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="2" customFormat="1">
      <c r="A75" s="38"/>
      <c r="B75" s="39"/>
      <c r="C75" s="40"/>
      <c r="D75" s="64" t="s">
        <v>51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4" t="s">
        <v>52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4" t="s">
        <v>51</v>
      </c>
      <c r="AI75" s="43"/>
      <c r="AJ75" s="43"/>
      <c r="AK75" s="43"/>
      <c r="AL75" s="43"/>
      <c r="AM75" s="64" t="s">
        <v>52</v>
      </c>
      <c r="AN75" s="43"/>
      <c r="AO75" s="43"/>
      <c r="AP75" s="40"/>
      <c r="AQ75" s="40"/>
      <c r="AR75" s="41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1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1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1"/>
      <c r="BE81" s="38"/>
    </row>
    <row r="82" s="2" customFormat="1" ht="24.96" customHeight="1">
      <c r="A82" s="38"/>
      <c r="B82" s="39"/>
      <c r="C82" s="21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1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1"/>
      <c r="BE83" s="38"/>
    </row>
    <row r="84" s="4" customFormat="1" ht="12" customHeight="1">
      <c r="A84" s="4"/>
      <c r="B84" s="70"/>
      <c r="C84" s="30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2024_14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Výměna střechy Na Křemelce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1"/>
      <c r="BE86" s="38"/>
    </row>
    <row r="87" s="2" customFormat="1" ht="12" customHeight="1">
      <c r="A87" s="38"/>
      <c r="B87" s="39"/>
      <c r="C87" s="30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Sázava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0" t="s">
        <v>22</v>
      </c>
      <c r="AJ87" s="40"/>
      <c r="AK87" s="40"/>
      <c r="AL87" s="40"/>
      <c r="AM87" s="79" t="str">
        <f>IF(AN8= "","",AN8)</f>
        <v>22. 9. 2024</v>
      </c>
      <c r="AN87" s="79"/>
      <c r="AO87" s="40"/>
      <c r="AP87" s="40"/>
      <c r="AQ87" s="40"/>
      <c r="AR87" s="41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1"/>
      <c r="BE88" s="38"/>
    </row>
    <row r="89" s="2" customFormat="1" ht="15.15" customHeight="1">
      <c r="A89" s="38"/>
      <c r="B89" s="39"/>
      <c r="C89" s="30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0" t="s">
        <v>30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1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0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0" t="s">
        <v>32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1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1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1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1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ROUND(AZ94*L32,2)</f>
        <v>0</v>
      </c>
      <c r="AW94" s="114">
        <f>ROUND(BA94*L33,2)</f>
        <v>0</v>
      </c>
      <c r="AX94" s="114">
        <f>ROUND(BB94*L32,2)</f>
        <v>0</v>
      </c>
      <c r="AY94" s="114">
        <f>ROUND(BC94*L33,2)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75</v>
      </c>
      <c r="BT94" s="117" t="s">
        <v>76</v>
      </c>
      <c r="BV94" s="117" t="s">
        <v>77</v>
      </c>
      <c r="BW94" s="117" t="s">
        <v>5</v>
      </c>
      <c r="BX94" s="117" t="s">
        <v>78</v>
      </c>
      <c r="CL94" s="117" t="s">
        <v>1</v>
      </c>
    </row>
    <row r="95" s="7" customFormat="1" ht="16.5" customHeight="1">
      <c r="A95" s="118" t="s">
        <v>79</v>
      </c>
      <c r="B95" s="119"/>
      <c r="C95" s="120"/>
      <c r="D95" s="121" t="s">
        <v>14</v>
      </c>
      <c r="E95" s="121"/>
      <c r="F95" s="121"/>
      <c r="G95" s="121"/>
      <c r="H95" s="121"/>
      <c r="I95" s="122"/>
      <c r="J95" s="121" t="s">
        <v>17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'2024_14 - Výměna střechy ...'!J30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80</v>
      </c>
      <c r="AR95" s="125"/>
      <c r="AS95" s="126">
        <v>0</v>
      </c>
      <c r="AT95" s="127">
        <f>ROUND(SUM(AV95:AW95),2)</f>
        <v>0</v>
      </c>
      <c r="AU95" s="128">
        <f>'2024_14 - Výměna střechy ...'!P132</f>
        <v>0</v>
      </c>
      <c r="AV95" s="127">
        <f>'2024_14 - Výměna střechy ...'!J33</f>
        <v>0</v>
      </c>
      <c r="AW95" s="127">
        <f>'2024_14 - Výměna střechy ...'!J34</f>
        <v>0</v>
      </c>
      <c r="AX95" s="127">
        <f>'2024_14 - Výměna střechy ...'!J35</f>
        <v>0</v>
      </c>
      <c r="AY95" s="127">
        <f>'2024_14 - Výměna střechy ...'!J36</f>
        <v>0</v>
      </c>
      <c r="AZ95" s="127">
        <f>'2024_14 - Výměna střechy ...'!F33</f>
        <v>0</v>
      </c>
      <c r="BA95" s="127">
        <f>'2024_14 - Výměna střechy ...'!F34</f>
        <v>0</v>
      </c>
      <c r="BB95" s="127">
        <f>'2024_14 - Výměna střechy ...'!F35</f>
        <v>0</v>
      </c>
      <c r="BC95" s="127">
        <f>'2024_14 - Výměna střechy ...'!F36</f>
        <v>0</v>
      </c>
      <c r="BD95" s="129">
        <f>'2024_14 - Výměna střechy ...'!F37</f>
        <v>0</v>
      </c>
      <c r="BE95" s="7"/>
      <c r="BT95" s="130" t="s">
        <v>81</v>
      </c>
      <c r="BU95" s="130" t="s">
        <v>82</v>
      </c>
      <c r="BV95" s="130" t="s">
        <v>77</v>
      </c>
      <c r="BW95" s="130" t="s">
        <v>5</v>
      </c>
      <c r="BX95" s="130" t="s">
        <v>78</v>
      </c>
      <c r="CL95" s="130" t="s">
        <v>1</v>
      </c>
    </row>
    <row r="96">
      <c r="B96" s="19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18"/>
    </row>
    <row r="97" s="2" customFormat="1" ht="30" customHeight="1">
      <c r="A97" s="38"/>
      <c r="B97" s="39"/>
      <c r="C97" s="107" t="s">
        <v>83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110">
        <f>ROUND(SUM(AG98:AG101), 2)</f>
        <v>0</v>
      </c>
      <c r="AH97" s="110"/>
      <c r="AI97" s="110"/>
      <c r="AJ97" s="110"/>
      <c r="AK97" s="110"/>
      <c r="AL97" s="110"/>
      <c r="AM97" s="110"/>
      <c r="AN97" s="110">
        <f>ROUND(SUM(AN98:AN101), 2)</f>
        <v>0</v>
      </c>
      <c r="AO97" s="110"/>
      <c r="AP97" s="110"/>
      <c r="AQ97" s="131"/>
      <c r="AR97" s="41"/>
      <c r="AS97" s="100" t="s">
        <v>84</v>
      </c>
      <c r="AT97" s="101" t="s">
        <v>85</v>
      </c>
      <c r="AU97" s="101" t="s">
        <v>40</v>
      </c>
      <c r="AV97" s="102" t="s">
        <v>63</v>
      </c>
      <c r="AW97" s="38"/>
      <c r="AX97" s="38"/>
      <c r="AY97" s="38"/>
      <c r="AZ97" s="38"/>
      <c r="BA97" s="38"/>
      <c r="BB97" s="38"/>
      <c r="BC97" s="38"/>
      <c r="BD97" s="38"/>
      <c r="BE97" s="38"/>
    </row>
    <row r="98" s="2" customFormat="1" ht="19.92" customHeight="1">
      <c r="A98" s="38"/>
      <c r="B98" s="39"/>
      <c r="C98" s="40"/>
      <c r="D98" s="132" t="s">
        <v>86</v>
      </c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2"/>
      <c r="Y98" s="132"/>
      <c r="Z98" s="132"/>
      <c r="AA98" s="132"/>
      <c r="AB98" s="132"/>
      <c r="AC98" s="40"/>
      <c r="AD98" s="40"/>
      <c r="AE98" s="40"/>
      <c r="AF98" s="40"/>
      <c r="AG98" s="133">
        <f>ROUND(AG94 * AS98, 2)</f>
        <v>0</v>
      </c>
      <c r="AH98" s="134"/>
      <c r="AI98" s="134"/>
      <c r="AJ98" s="134"/>
      <c r="AK98" s="134"/>
      <c r="AL98" s="134"/>
      <c r="AM98" s="134"/>
      <c r="AN98" s="134">
        <f>ROUND(AG98 + AV98, 2)</f>
        <v>0</v>
      </c>
      <c r="AO98" s="134"/>
      <c r="AP98" s="134"/>
      <c r="AQ98" s="40"/>
      <c r="AR98" s="41"/>
      <c r="AS98" s="135">
        <v>0</v>
      </c>
      <c r="AT98" s="136" t="s">
        <v>87</v>
      </c>
      <c r="AU98" s="136" t="s">
        <v>41</v>
      </c>
      <c r="AV98" s="137">
        <f>ROUND(IF(AU98="základní",AG98*L32,IF(AU98="snížená",AG98*L33,0)), 2)</f>
        <v>0</v>
      </c>
      <c r="AW98" s="38"/>
      <c r="AX98" s="38"/>
      <c r="AY98" s="38"/>
      <c r="AZ98" s="38"/>
      <c r="BA98" s="38"/>
      <c r="BB98" s="38"/>
      <c r="BC98" s="38"/>
      <c r="BD98" s="38"/>
      <c r="BE98" s="38"/>
      <c r="BV98" s="15" t="s">
        <v>88</v>
      </c>
      <c r="BY98" s="138">
        <f>IF(AU98="základní",AV98,0)</f>
        <v>0</v>
      </c>
      <c r="BZ98" s="138">
        <f>IF(AU98="snížená",AV98,0)</f>
        <v>0</v>
      </c>
      <c r="CA98" s="138">
        <v>0</v>
      </c>
      <c r="CB98" s="138">
        <v>0</v>
      </c>
      <c r="CC98" s="138">
        <v>0</v>
      </c>
      <c r="CD98" s="138">
        <f>IF(AU98="základní",AG98,0)</f>
        <v>0</v>
      </c>
      <c r="CE98" s="138">
        <f>IF(AU98="snížená",AG98,0)</f>
        <v>0</v>
      </c>
      <c r="CF98" s="138">
        <f>IF(AU98="zákl. přenesená",AG98,0)</f>
        <v>0</v>
      </c>
      <c r="CG98" s="138">
        <f>IF(AU98="sníž. přenesená",AG98,0)</f>
        <v>0</v>
      </c>
      <c r="CH98" s="138">
        <f>IF(AU98="nulová",AG98,0)</f>
        <v>0</v>
      </c>
      <c r="CI98" s="15">
        <f>IF(AU98="základní",1,IF(AU98="snížená",2,IF(AU98="zákl. přenesená",4,IF(AU98="sníž. přenesená",5,3))))</f>
        <v>1</v>
      </c>
      <c r="CJ98" s="15">
        <f>IF(AT98="stavební čast",1,IF(AT98="investiční čast",2,3))</f>
        <v>1</v>
      </c>
      <c r="CK98" s="15" t="str">
        <f>IF(D98="Vyplň vlastní","","x")</f>
        <v>x</v>
      </c>
    </row>
    <row r="99" s="2" customFormat="1" ht="19.92" customHeight="1">
      <c r="A99" s="38"/>
      <c r="B99" s="39"/>
      <c r="C99" s="40"/>
      <c r="D99" s="139" t="s">
        <v>89</v>
      </c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  <c r="Y99" s="132"/>
      <c r="Z99" s="132"/>
      <c r="AA99" s="132"/>
      <c r="AB99" s="132"/>
      <c r="AC99" s="40"/>
      <c r="AD99" s="40"/>
      <c r="AE99" s="40"/>
      <c r="AF99" s="40"/>
      <c r="AG99" s="133">
        <f>ROUND(AG94 * AS99, 2)</f>
        <v>0</v>
      </c>
      <c r="AH99" s="134"/>
      <c r="AI99" s="134"/>
      <c r="AJ99" s="134"/>
      <c r="AK99" s="134"/>
      <c r="AL99" s="134"/>
      <c r="AM99" s="134"/>
      <c r="AN99" s="134">
        <f>ROUND(AG99 + AV99, 2)</f>
        <v>0</v>
      </c>
      <c r="AO99" s="134"/>
      <c r="AP99" s="134"/>
      <c r="AQ99" s="40"/>
      <c r="AR99" s="41"/>
      <c r="AS99" s="135">
        <v>0</v>
      </c>
      <c r="AT99" s="136" t="s">
        <v>87</v>
      </c>
      <c r="AU99" s="136" t="s">
        <v>41</v>
      </c>
      <c r="AV99" s="137">
        <f>ROUND(IF(AU99="základní",AG99*L32,IF(AU99="snížená",AG99*L33,0)), 2)</f>
        <v>0</v>
      </c>
      <c r="AW99" s="38"/>
      <c r="AX99" s="38"/>
      <c r="AY99" s="38"/>
      <c r="AZ99" s="38"/>
      <c r="BA99" s="38"/>
      <c r="BB99" s="38"/>
      <c r="BC99" s="38"/>
      <c r="BD99" s="38"/>
      <c r="BE99" s="38"/>
      <c r="BV99" s="15" t="s">
        <v>90</v>
      </c>
      <c r="BY99" s="138">
        <f>IF(AU99="základní",AV99,0)</f>
        <v>0</v>
      </c>
      <c r="BZ99" s="138">
        <f>IF(AU99="snížená",AV99,0)</f>
        <v>0</v>
      </c>
      <c r="CA99" s="138">
        <v>0</v>
      </c>
      <c r="CB99" s="138">
        <v>0</v>
      </c>
      <c r="CC99" s="138">
        <v>0</v>
      </c>
      <c r="CD99" s="138">
        <f>IF(AU99="základní",AG99,0)</f>
        <v>0</v>
      </c>
      <c r="CE99" s="138">
        <f>IF(AU99="snížená",AG99,0)</f>
        <v>0</v>
      </c>
      <c r="CF99" s="138">
        <f>IF(AU99="zákl. přenesená",AG99,0)</f>
        <v>0</v>
      </c>
      <c r="CG99" s="138">
        <f>IF(AU99="sníž. přenesená",AG99,0)</f>
        <v>0</v>
      </c>
      <c r="CH99" s="138">
        <f>IF(AU99="nulová",AG99,0)</f>
        <v>0</v>
      </c>
      <c r="CI99" s="15">
        <f>IF(AU99="základní",1,IF(AU99="snížená",2,IF(AU99="zákl. přenesená",4,IF(AU99="sníž. přenesená",5,3))))</f>
        <v>1</v>
      </c>
      <c r="CJ99" s="15">
        <f>IF(AT99="stavební čast",1,IF(AT99="investiční čast",2,3))</f>
        <v>1</v>
      </c>
      <c r="CK99" s="15" t="str">
        <f>IF(D99="Vyplň vlastní","","x")</f>
        <v/>
      </c>
    </row>
    <row r="100" s="2" customFormat="1" ht="19.92" customHeight="1">
      <c r="A100" s="38"/>
      <c r="B100" s="39"/>
      <c r="C100" s="40"/>
      <c r="D100" s="139" t="s">
        <v>89</v>
      </c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2"/>
      <c r="Z100" s="132"/>
      <c r="AA100" s="132"/>
      <c r="AB100" s="132"/>
      <c r="AC100" s="40"/>
      <c r="AD100" s="40"/>
      <c r="AE100" s="40"/>
      <c r="AF100" s="40"/>
      <c r="AG100" s="133">
        <f>ROUND(AG94 * AS100, 2)</f>
        <v>0</v>
      </c>
      <c r="AH100" s="134"/>
      <c r="AI100" s="134"/>
      <c r="AJ100" s="134"/>
      <c r="AK100" s="134"/>
      <c r="AL100" s="134"/>
      <c r="AM100" s="134"/>
      <c r="AN100" s="134">
        <f>ROUND(AG100 + AV100, 2)</f>
        <v>0</v>
      </c>
      <c r="AO100" s="134"/>
      <c r="AP100" s="134"/>
      <c r="AQ100" s="40"/>
      <c r="AR100" s="41"/>
      <c r="AS100" s="135">
        <v>0</v>
      </c>
      <c r="AT100" s="136" t="s">
        <v>87</v>
      </c>
      <c r="AU100" s="136" t="s">
        <v>41</v>
      </c>
      <c r="AV100" s="137">
        <f>ROUND(IF(AU100="základní",AG100*L32,IF(AU100="snížená",AG100*L33,0)), 2)</f>
        <v>0</v>
      </c>
      <c r="AW100" s="38"/>
      <c r="AX100" s="38"/>
      <c r="AY100" s="38"/>
      <c r="AZ100" s="38"/>
      <c r="BA100" s="38"/>
      <c r="BB100" s="38"/>
      <c r="BC100" s="38"/>
      <c r="BD100" s="38"/>
      <c r="BE100" s="38"/>
      <c r="BV100" s="15" t="s">
        <v>90</v>
      </c>
      <c r="BY100" s="138">
        <f>IF(AU100="základní",AV100,0)</f>
        <v>0</v>
      </c>
      <c r="BZ100" s="138">
        <f>IF(AU100="snížená",AV100,0)</f>
        <v>0</v>
      </c>
      <c r="CA100" s="138">
        <v>0</v>
      </c>
      <c r="CB100" s="138">
        <v>0</v>
      </c>
      <c r="CC100" s="138">
        <v>0</v>
      </c>
      <c r="CD100" s="138">
        <f>IF(AU100="základní",AG100,0)</f>
        <v>0</v>
      </c>
      <c r="CE100" s="138">
        <f>IF(AU100="snížená",AG100,0)</f>
        <v>0</v>
      </c>
      <c r="CF100" s="138">
        <f>IF(AU100="zákl. přenesená",AG100,0)</f>
        <v>0</v>
      </c>
      <c r="CG100" s="138">
        <f>IF(AU100="sníž. přenesená",AG100,0)</f>
        <v>0</v>
      </c>
      <c r="CH100" s="138">
        <f>IF(AU100="nulová",AG100,0)</f>
        <v>0</v>
      </c>
      <c r="CI100" s="15">
        <f>IF(AU100="základní",1,IF(AU100="snížená",2,IF(AU100="zákl. přenesená",4,IF(AU100="sníž. přenesená",5,3))))</f>
        <v>1</v>
      </c>
      <c r="CJ100" s="15">
        <f>IF(AT100="stavební čast",1,IF(AT100="investiční čast",2,3))</f>
        <v>1</v>
      </c>
      <c r="CK100" s="15" t="str">
        <f>IF(D100="Vyplň vlastní","","x")</f>
        <v/>
      </c>
    </row>
    <row r="101" s="2" customFormat="1" ht="19.92" customHeight="1">
      <c r="A101" s="38"/>
      <c r="B101" s="39"/>
      <c r="C101" s="40"/>
      <c r="D101" s="139" t="s">
        <v>89</v>
      </c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132"/>
      <c r="X101" s="132"/>
      <c r="Y101" s="132"/>
      <c r="Z101" s="132"/>
      <c r="AA101" s="132"/>
      <c r="AB101" s="132"/>
      <c r="AC101" s="40"/>
      <c r="AD101" s="40"/>
      <c r="AE101" s="40"/>
      <c r="AF101" s="40"/>
      <c r="AG101" s="133">
        <f>ROUND(AG94 * AS101, 2)</f>
        <v>0</v>
      </c>
      <c r="AH101" s="134"/>
      <c r="AI101" s="134"/>
      <c r="AJ101" s="134"/>
      <c r="AK101" s="134"/>
      <c r="AL101" s="134"/>
      <c r="AM101" s="134"/>
      <c r="AN101" s="134">
        <f>ROUND(AG101 + AV101, 2)</f>
        <v>0</v>
      </c>
      <c r="AO101" s="134"/>
      <c r="AP101" s="134"/>
      <c r="AQ101" s="40"/>
      <c r="AR101" s="41"/>
      <c r="AS101" s="140">
        <v>0</v>
      </c>
      <c r="AT101" s="141" t="s">
        <v>87</v>
      </c>
      <c r="AU101" s="141" t="s">
        <v>41</v>
      </c>
      <c r="AV101" s="142">
        <f>ROUND(IF(AU101="základní",AG101*L32,IF(AU101="snížená",AG101*L33,0)), 2)</f>
        <v>0</v>
      </c>
      <c r="AW101" s="38"/>
      <c r="AX101" s="38"/>
      <c r="AY101" s="38"/>
      <c r="AZ101" s="38"/>
      <c r="BA101" s="38"/>
      <c r="BB101" s="38"/>
      <c r="BC101" s="38"/>
      <c r="BD101" s="38"/>
      <c r="BE101" s="38"/>
      <c r="BV101" s="15" t="s">
        <v>90</v>
      </c>
      <c r="BY101" s="138">
        <f>IF(AU101="základní",AV101,0)</f>
        <v>0</v>
      </c>
      <c r="BZ101" s="138">
        <f>IF(AU101="snížená",AV101,0)</f>
        <v>0</v>
      </c>
      <c r="CA101" s="138">
        <v>0</v>
      </c>
      <c r="CB101" s="138">
        <v>0</v>
      </c>
      <c r="CC101" s="138">
        <v>0</v>
      </c>
      <c r="CD101" s="138">
        <f>IF(AU101="základní",AG101,0)</f>
        <v>0</v>
      </c>
      <c r="CE101" s="138">
        <f>IF(AU101="snížená",AG101,0)</f>
        <v>0</v>
      </c>
      <c r="CF101" s="138">
        <f>IF(AU101="zákl. přenesená",AG101,0)</f>
        <v>0</v>
      </c>
      <c r="CG101" s="138">
        <f>IF(AU101="sníž. přenesená",AG101,0)</f>
        <v>0</v>
      </c>
      <c r="CH101" s="138">
        <f>IF(AU101="nulová",AG101,0)</f>
        <v>0</v>
      </c>
      <c r="CI101" s="15">
        <f>IF(AU101="základní",1,IF(AU101="snížená",2,IF(AU101="zákl. přenesená",4,IF(AU101="sníž. přenesená",5,3))))</f>
        <v>1</v>
      </c>
      <c r="CJ101" s="15">
        <f>IF(AT101="stavební čast",1,IF(AT101="investiční čast",2,3))</f>
        <v>1</v>
      </c>
      <c r="CK101" s="15" t="str">
        <f>IF(D101="Vyplň vlastní","","x")</f>
        <v/>
      </c>
    </row>
    <row r="102" s="2" customFormat="1" ht="10.8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1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="2" customFormat="1" ht="30" customHeight="1">
      <c r="A103" s="38"/>
      <c r="B103" s="39"/>
      <c r="C103" s="143" t="s">
        <v>91</v>
      </c>
      <c r="D103" s="144"/>
      <c r="E103" s="144"/>
      <c r="F103" s="144"/>
      <c r="G103" s="144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44"/>
      <c r="Y103" s="144"/>
      <c r="Z103" s="144"/>
      <c r="AA103" s="144"/>
      <c r="AB103" s="144"/>
      <c r="AC103" s="144"/>
      <c r="AD103" s="144"/>
      <c r="AE103" s="144"/>
      <c r="AF103" s="144"/>
      <c r="AG103" s="145">
        <f>ROUND(AG94 + AG97, 2)</f>
        <v>0</v>
      </c>
      <c r="AH103" s="145"/>
      <c r="AI103" s="145"/>
      <c r="AJ103" s="145"/>
      <c r="AK103" s="145"/>
      <c r="AL103" s="145"/>
      <c r="AM103" s="145"/>
      <c r="AN103" s="145">
        <f>ROUND(AN94 + AN97, 2)</f>
        <v>0</v>
      </c>
      <c r="AO103" s="145"/>
      <c r="AP103" s="145"/>
      <c r="AQ103" s="144"/>
      <c r="AR103" s="41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  <c r="AN104" s="67"/>
      <c r="AO104" s="67"/>
      <c r="AP104" s="67"/>
      <c r="AQ104" s="67"/>
      <c r="AR104" s="41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</sheetData>
  <sheetProtection sheet="1" formatColumns="0" formatRows="0" objects="1" scenarios="1" spinCount="100000" saltValue="XIttKE9DUJ3wc5Jq3QJIMC3hTuyUQz2BtYgJb25fWMkYmTzD+nZbsmbEBRIivKoNzTBtrCWjp6OHWHsbNJEmEA==" hashValue="vJ8K2NWYACa0pMPi45P7qVymJYN26w3ziOrSQ84miZmpzCPbAmm0Ngk2pG0C8/Yu4o2g3cuGiO1dweq9ZcnnKg==" algorithmName="SHA-512" password="CC69"/>
  <mergeCells count="60">
    <mergeCell ref="L85:AO85"/>
    <mergeCell ref="AM87:AN87"/>
    <mergeCell ref="AS89:AT91"/>
    <mergeCell ref="AM89:AP89"/>
    <mergeCell ref="AM90:AP90"/>
    <mergeCell ref="AN92:AP92"/>
    <mergeCell ref="C92:G92"/>
    <mergeCell ref="AG92:AM92"/>
    <mergeCell ref="I92:AF92"/>
    <mergeCell ref="J95:AF95"/>
    <mergeCell ref="D95:H95"/>
    <mergeCell ref="AN95:AP95"/>
    <mergeCell ref="AG95:AM95"/>
    <mergeCell ref="AG98:AM98"/>
    <mergeCell ref="D98:AB98"/>
    <mergeCell ref="AN98:AP98"/>
    <mergeCell ref="AG99:AM99"/>
    <mergeCell ref="D99:AB99"/>
    <mergeCell ref="AN99:AP99"/>
    <mergeCell ref="D100:AB100"/>
    <mergeCell ref="AG100:AM100"/>
    <mergeCell ref="AN100:AP100"/>
    <mergeCell ref="D101:AB101"/>
    <mergeCell ref="AG101:AM101"/>
    <mergeCell ref="AN101:AP101"/>
    <mergeCell ref="AG94:AM94"/>
    <mergeCell ref="AN94:AP94"/>
    <mergeCell ref="AG97:AM97"/>
    <mergeCell ref="AN97:AP97"/>
    <mergeCell ref="AG103:AM103"/>
    <mergeCell ref="AN103:AP103"/>
    <mergeCell ref="BE5:BE34"/>
    <mergeCell ref="K5:AO5"/>
    <mergeCell ref="K6:AO6"/>
    <mergeCell ref="E14:AJ14"/>
    <mergeCell ref="E23:AN23"/>
    <mergeCell ref="AK26:AO26"/>
    <mergeCell ref="AK27:AO27"/>
    <mergeCell ref="AK29:AO29"/>
    <mergeCell ref="W31:AE31"/>
    <mergeCell ref="L31:P31"/>
    <mergeCell ref="AK31:AO31"/>
    <mergeCell ref="L32:P32"/>
    <mergeCell ref="W32:AE32"/>
    <mergeCell ref="AK32:AO32"/>
    <mergeCell ref="L33:P33"/>
    <mergeCell ref="AK33:AO33"/>
    <mergeCell ref="W33:AE33"/>
    <mergeCell ref="L34:P34"/>
    <mergeCell ref="AK34:AO34"/>
    <mergeCell ref="W34:AE34"/>
    <mergeCell ref="W35:AE35"/>
    <mergeCell ref="L35:P35"/>
    <mergeCell ref="AK35:AO35"/>
    <mergeCell ref="AK36:AO36"/>
    <mergeCell ref="L36:P36"/>
    <mergeCell ref="W36:AE36"/>
    <mergeCell ref="X38:AB38"/>
    <mergeCell ref="AK38:AO38"/>
    <mergeCell ref="AR2:BE2"/>
  </mergeCells>
  <dataValidations count="2">
    <dataValidation type="list" allowBlank="1" showInputMessage="1" showErrorMessage="1" error="Povoleny jsou hodnoty základní, snížená, zákl. přenesená, sníž. přenesená, nulová." sqref="AU97:AU101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7:AT101">
      <formula1>"stavební čast, technologická čast, investiční čast"</formula1>
    </dataValidation>
  </dataValidations>
  <hyperlinks>
    <hyperlink ref="A95" location="'2024_14 - Výměna střechy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5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18"/>
      <c r="AT3" s="15" t="s">
        <v>92</v>
      </c>
    </row>
    <row r="4" s="1" customFormat="1" ht="24.96" customHeight="1">
      <c r="B4" s="18"/>
      <c r="D4" s="148" t="s">
        <v>93</v>
      </c>
      <c r="L4" s="18"/>
      <c r="M4" s="149" t="s">
        <v>10</v>
      </c>
      <c r="AT4" s="15" t="s">
        <v>4</v>
      </c>
    </row>
    <row r="5" s="1" customFormat="1" ht="6.96" customHeight="1">
      <c r="B5" s="18"/>
      <c r="L5" s="18"/>
    </row>
    <row r="6" s="2" customFormat="1" ht="12" customHeight="1">
      <c r="A6" s="38"/>
      <c r="B6" s="41"/>
      <c r="C6" s="38"/>
      <c r="D6" s="150" t="s">
        <v>16</v>
      </c>
      <c r="E6" s="38"/>
      <c r="F6" s="38"/>
      <c r="G6" s="38"/>
      <c r="H6" s="38"/>
      <c r="I6" s="38"/>
      <c r="J6" s="38"/>
      <c r="K6" s="38"/>
      <c r="L6" s="63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s="2" customFormat="1" ht="16.5" customHeight="1">
      <c r="A7" s="38"/>
      <c r="B7" s="41"/>
      <c r="C7" s="38"/>
      <c r="D7" s="38"/>
      <c r="E7" s="151" t="s">
        <v>17</v>
      </c>
      <c r="F7" s="38"/>
      <c r="G7" s="38"/>
      <c r="H7" s="38"/>
      <c r="I7" s="38"/>
      <c r="J7" s="38"/>
      <c r="K7" s="38"/>
      <c r="L7" s="63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="2" customFormat="1">
      <c r="A8" s="38"/>
      <c r="B8" s="41"/>
      <c r="C8" s="38"/>
      <c r="D8" s="38"/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2" customHeight="1">
      <c r="A9" s="38"/>
      <c r="B9" s="41"/>
      <c r="C9" s="38"/>
      <c r="D9" s="150" t="s">
        <v>18</v>
      </c>
      <c r="E9" s="38"/>
      <c r="F9" s="152" t="s">
        <v>1</v>
      </c>
      <c r="G9" s="38"/>
      <c r="H9" s="38"/>
      <c r="I9" s="150" t="s">
        <v>19</v>
      </c>
      <c r="J9" s="152" t="s">
        <v>1</v>
      </c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1"/>
      <c r="C10" s="38"/>
      <c r="D10" s="150" t="s">
        <v>20</v>
      </c>
      <c r="E10" s="38"/>
      <c r="F10" s="152" t="s">
        <v>21</v>
      </c>
      <c r="G10" s="38"/>
      <c r="H10" s="38"/>
      <c r="I10" s="150" t="s">
        <v>22</v>
      </c>
      <c r="J10" s="153" t="str">
        <f>'Rekapitulace stavby'!AN8</f>
        <v>22. 9. 2024</v>
      </c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0.8" customHeight="1">
      <c r="A11" s="38"/>
      <c r="B11" s="41"/>
      <c r="C11" s="38"/>
      <c r="D11" s="38"/>
      <c r="E11" s="38"/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1"/>
      <c r="C12" s="38"/>
      <c r="D12" s="150" t="s">
        <v>24</v>
      </c>
      <c r="E12" s="38"/>
      <c r="F12" s="38"/>
      <c r="G12" s="38"/>
      <c r="H12" s="38"/>
      <c r="I12" s="150" t="s">
        <v>25</v>
      </c>
      <c r="J12" s="152" t="str">
        <f>IF('Rekapitulace stavby'!AN10="","",'Rekapitulace stavby'!AN10)</f>
        <v/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8" customHeight="1">
      <c r="A13" s="38"/>
      <c r="B13" s="41"/>
      <c r="C13" s="38"/>
      <c r="D13" s="38"/>
      <c r="E13" s="152" t="str">
        <f>IF('Rekapitulace stavby'!E11="","",'Rekapitulace stavby'!E11)</f>
        <v xml:space="preserve"> </v>
      </c>
      <c r="F13" s="38"/>
      <c r="G13" s="38"/>
      <c r="H13" s="38"/>
      <c r="I13" s="150" t="s">
        <v>27</v>
      </c>
      <c r="J13" s="152" t="str">
        <f>IF('Rekapitulace stavby'!AN11="","",'Rekapitulace stavby'!AN11)</f>
        <v/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6.96" customHeight="1">
      <c r="A14" s="38"/>
      <c r="B14" s="41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1"/>
      <c r="C15" s="38"/>
      <c r="D15" s="150" t="s">
        <v>28</v>
      </c>
      <c r="E15" s="38"/>
      <c r="F15" s="38"/>
      <c r="G15" s="38"/>
      <c r="H15" s="38"/>
      <c r="I15" s="150" t="s">
        <v>25</v>
      </c>
      <c r="J15" s="31" t="str">
        <f>'Rekapitulace stavby'!AN13</f>
        <v>Vyplň údaj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8" customHeight="1">
      <c r="A16" s="38"/>
      <c r="B16" s="41"/>
      <c r="C16" s="38"/>
      <c r="D16" s="38"/>
      <c r="E16" s="31" t="str">
        <f>'Rekapitulace stavby'!E14</f>
        <v>Vyplň údaj</v>
      </c>
      <c r="F16" s="152"/>
      <c r="G16" s="152"/>
      <c r="H16" s="152"/>
      <c r="I16" s="150" t="s">
        <v>27</v>
      </c>
      <c r="J16" s="31" t="str">
        <f>'Rekapitulace stavby'!AN14</f>
        <v>Vyplň údaj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6.96" customHeight="1">
      <c r="A17" s="38"/>
      <c r="B17" s="41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1"/>
      <c r="C18" s="38"/>
      <c r="D18" s="150" t="s">
        <v>30</v>
      </c>
      <c r="E18" s="38"/>
      <c r="F18" s="38"/>
      <c r="G18" s="38"/>
      <c r="H18" s="38"/>
      <c r="I18" s="150" t="s">
        <v>25</v>
      </c>
      <c r="J18" s="152" t="str">
        <f>IF('Rekapitulace stavby'!AN16="","",'Rekapitulace stavby'!AN16)</f>
        <v/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1"/>
      <c r="C19" s="38"/>
      <c r="D19" s="38"/>
      <c r="E19" s="152" t="str">
        <f>IF('Rekapitulace stavby'!E17="","",'Rekapitulace stavby'!E17)</f>
        <v xml:space="preserve"> </v>
      </c>
      <c r="F19" s="38"/>
      <c r="G19" s="38"/>
      <c r="H19" s="38"/>
      <c r="I19" s="150" t="s">
        <v>27</v>
      </c>
      <c r="J19" s="152" t="str">
        <f>IF('Rekapitulace stavby'!AN17="","",'Rekapitulace stavby'!AN17)</f>
        <v/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1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1"/>
      <c r="C21" s="38"/>
      <c r="D21" s="150" t="s">
        <v>32</v>
      </c>
      <c r="E21" s="38"/>
      <c r="F21" s="38"/>
      <c r="G21" s="38"/>
      <c r="H21" s="38"/>
      <c r="I21" s="150" t="s">
        <v>25</v>
      </c>
      <c r="J21" s="152" t="str">
        <f>IF('Rekapitulace stavby'!AN19="","",'Rekapitulace stavby'!AN19)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1"/>
      <c r="C22" s="38"/>
      <c r="D22" s="38"/>
      <c r="E22" s="152" t="str">
        <f>IF('Rekapitulace stavby'!E20="","",'Rekapitulace stavby'!E20)</f>
        <v xml:space="preserve"> </v>
      </c>
      <c r="F22" s="38"/>
      <c r="G22" s="38"/>
      <c r="H22" s="38"/>
      <c r="I22" s="150" t="s">
        <v>27</v>
      </c>
      <c r="J22" s="152" t="str">
        <f>IF('Rekapitulace stavby'!AN20="","",'Rekapitulace stavby'!AN20)</f>
        <v/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1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1"/>
      <c r="C24" s="38"/>
      <c r="D24" s="150" t="s">
        <v>33</v>
      </c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8" customFormat="1" ht="16.5" customHeight="1">
      <c r="A25" s="154"/>
      <c r="B25" s="155"/>
      <c r="C25" s="154"/>
      <c r="D25" s="154"/>
      <c r="E25" s="156" t="s">
        <v>1</v>
      </c>
      <c r="F25" s="156"/>
      <c r="G25" s="156"/>
      <c r="H25" s="156"/>
      <c r="I25" s="154"/>
      <c r="J25" s="154"/>
      <c r="K25" s="154"/>
      <c r="L25" s="157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</row>
    <row r="26" s="2" customFormat="1" ht="6.96" customHeight="1">
      <c r="A26" s="38"/>
      <c r="B26" s="41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1"/>
      <c r="C27" s="38"/>
      <c r="D27" s="158"/>
      <c r="E27" s="158"/>
      <c r="F27" s="158"/>
      <c r="G27" s="158"/>
      <c r="H27" s="158"/>
      <c r="I27" s="158"/>
      <c r="J27" s="158"/>
      <c r="K27" s="15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4.4" customHeight="1">
      <c r="A28" s="38"/>
      <c r="B28" s="41"/>
      <c r="C28" s="38"/>
      <c r="D28" s="152" t="s">
        <v>94</v>
      </c>
      <c r="E28" s="38"/>
      <c r="F28" s="38"/>
      <c r="G28" s="38"/>
      <c r="H28" s="38"/>
      <c r="I28" s="38"/>
      <c r="J28" s="159">
        <f>J94</f>
        <v>0</v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14.4" customHeight="1">
      <c r="A29" s="38"/>
      <c r="B29" s="41"/>
      <c r="C29" s="38"/>
      <c r="D29" s="160" t="s">
        <v>86</v>
      </c>
      <c r="E29" s="38"/>
      <c r="F29" s="38"/>
      <c r="G29" s="38"/>
      <c r="H29" s="38"/>
      <c r="I29" s="38"/>
      <c r="J29" s="159">
        <f>J107</f>
        <v>0</v>
      </c>
      <c r="K29" s="3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1"/>
      <c r="C30" s="38"/>
      <c r="D30" s="161" t="s">
        <v>36</v>
      </c>
      <c r="E30" s="38"/>
      <c r="F30" s="38"/>
      <c r="G30" s="38"/>
      <c r="H30" s="38"/>
      <c r="I30" s="38"/>
      <c r="J30" s="162">
        <f>ROUND(J28 + J29,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1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1"/>
      <c r="C32" s="38"/>
      <c r="D32" s="38"/>
      <c r="E32" s="38"/>
      <c r="F32" s="163" t="s">
        <v>38</v>
      </c>
      <c r="G32" s="38"/>
      <c r="H32" s="38"/>
      <c r="I32" s="163" t="s">
        <v>37</v>
      </c>
      <c r="J32" s="163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1"/>
      <c r="C33" s="38"/>
      <c r="D33" s="164" t="s">
        <v>40</v>
      </c>
      <c r="E33" s="150" t="s">
        <v>41</v>
      </c>
      <c r="F33" s="165">
        <f>ROUND((SUM(BE107:BE114) + SUM(BE132:BE197)),  2)</f>
        <v>0</v>
      </c>
      <c r="G33" s="38"/>
      <c r="H33" s="38"/>
      <c r="I33" s="166">
        <v>0.20999999999999999</v>
      </c>
      <c r="J33" s="165">
        <f>ROUND(((SUM(BE107:BE114) + SUM(BE132:BE197))*I33),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1"/>
      <c r="C34" s="38"/>
      <c r="D34" s="38"/>
      <c r="E34" s="150" t="s">
        <v>42</v>
      </c>
      <c r="F34" s="165">
        <f>ROUND((SUM(BF107:BF114) + SUM(BF132:BF197)),  2)</f>
        <v>0</v>
      </c>
      <c r="G34" s="38"/>
      <c r="H34" s="38"/>
      <c r="I34" s="166">
        <v>0.12</v>
      </c>
      <c r="J34" s="165">
        <f>ROUND(((SUM(BF107:BF114) + SUM(BF132:BF197))*I34),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1"/>
      <c r="C35" s="38"/>
      <c r="D35" s="38"/>
      <c r="E35" s="150" t="s">
        <v>43</v>
      </c>
      <c r="F35" s="165">
        <f>ROUND((SUM(BG107:BG114) + SUM(BG132:BG197)),  2)</f>
        <v>0</v>
      </c>
      <c r="G35" s="38"/>
      <c r="H35" s="38"/>
      <c r="I35" s="166">
        <v>0.20999999999999999</v>
      </c>
      <c r="J35" s="165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1"/>
      <c r="C36" s="38"/>
      <c r="D36" s="38"/>
      <c r="E36" s="150" t="s">
        <v>44</v>
      </c>
      <c r="F36" s="165">
        <f>ROUND((SUM(BH107:BH114) + SUM(BH132:BH197)),  2)</f>
        <v>0</v>
      </c>
      <c r="G36" s="38"/>
      <c r="H36" s="38"/>
      <c r="I36" s="166">
        <v>0.12</v>
      </c>
      <c r="J36" s="165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1"/>
      <c r="C37" s="38"/>
      <c r="D37" s="38"/>
      <c r="E37" s="150" t="s">
        <v>45</v>
      </c>
      <c r="F37" s="165">
        <f>ROUND((SUM(BI107:BI114) + SUM(BI132:BI197)),  2)</f>
        <v>0</v>
      </c>
      <c r="G37" s="38"/>
      <c r="H37" s="38"/>
      <c r="I37" s="166">
        <v>0</v>
      </c>
      <c r="J37" s="165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1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1"/>
      <c r="C39" s="167"/>
      <c r="D39" s="168" t="s">
        <v>46</v>
      </c>
      <c r="E39" s="169"/>
      <c r="F39" s="169"/>
      <c r="G39" s="170" t="s">
        <v>47</v>
      </c>
      <c r="H39" s="171" t="s">
        <v>48</v>
      </c>
      <c r="I39" s="169"/>
      <c r="J39" s="172">
        <f>SUM(J30:J37)</f>
        <v>0</v>
      </c>
      <c r="K39" s="173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1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3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3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8"/>
      <c r="B61" s="41"/>
      <c r="C61" s="38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8"/>
      <c r="B65" s="41"/>
      <c r="C65" s="38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8"/>
      <c r="B76" s="41"/>
      <c r="C76" s="38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1" t="s">
        <v>95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0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76" t="str">
        <f>E7</f>
        <v>Výměna střechy Na Křemelce</v>
      </c>
      <c r="F85" s="40"/>
      <c r="G85" s="40"/>
      <c r="H85" s="40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2" customHeight="1">
      <c r="A87" s="38"/>
      <c r="B87" s="39"/>
      <c r="C87" s="30" t="s">
        <v>20</v>
      </c>
      <c r="D87" s="40"/>
      <c r="E87" s="40"/>
      <c r="F87" s="25" t="str">
        <f>F10</f>
        <v>Sázava</v>
      </c>
      <c r="G87" s="40"/>
      <c r="H87" s="40"/>
      <c r="I87" s="30" t="s">
        <v>22</v>
      </c>
      <c r="J87" s="79" t="str">
        <f>IF(J10="","",J10)</f>
        <v>22. 9. 2024</v>
      </c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5.15" customHeight="1">
      <c r="A89" s="38"/>
      <c r="B89" s="39"/>
      <c r="C89" s="30" t="s">
        <v>24</v>
      </c>
      <c r="D89" s="40"/>
      <c r="E89" s="40"/>
      <c r="F89" s="25" t="str">
        <f>E13</f>
        <v xml:space="preserve"> </v>
      </c>
      <c r="G89" s="40"/>
      <c r="H89" s="40"/>
      <c r="I89" s="30" t="s">
        <v>30</v>
      </c>
      <c r="J89" s="34" t="str">
        <f>E19</f>
        <v xml:space="preserve"> 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5.15" customHeight="1">
      <c r="A90" s="38"/>
      <c r="B90" s="39"/>
      <c r="C90" s="30" t="s">
        <v>28</v>
      </c>
      <c r="D90" s="40"/>
      <c r="E90" s="40"/>
      <c r="F90" s="25" t="str">
        <f>IF(E16="","",E16)</f>
        <v>Vyplň údaj</v>
      </c>
      <c r="G90" s="40"/>
      <c r="H90" s="40"/>
      <c r="I90" s="30" t="s">
        <v>32</v>
      </c>
      <c r="J90" s="34" t="str">
        <f>E22</f>
        <v xml:space="preserve"> </v>
      </c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0.32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9.28" customHeight="1">
      <c r="A92" s="38"/>
      <c r="B92" s="39"/>
      <c r="C92" s="185" t="s">
        <v>96</v>
      </c>
      <c r="D92" s="144"/>
      <c r="E92" s="144"/>
      <c r="F92" s="144"/>
      <c r="G92" s="144"/>
      <c r="H92" s="144"/>
      <c r="I92" s="144"/>
      <c r="J92" s="186" t="s">
        <v>97</v>
      </c>
      <c r="K92" s="144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2.8" customHeight="1">
      <c r="A94" s="38"/>
      <c r="B94" s="39"/>
      <c r="C94" s="187" t="s">
        <v>98</v>
      </c>
      <c r="D94" s="40"/>
      <c r="E94" s="40"/>
      <c r="F94" s="40"/>
      <c r="G94" s="40"/>
      <c r="H94" s="40"/>
      <c r="I94" s="40"/>
      <c r="J94" s="110">
        <f>J132</f>
        <v>0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U94" s="15" t="s">
        <v>99</v>
      </c>
    </row>
    <row r="95" s="9" customFormat="1" ht="24.96" customHeight="1">
      <c r="A95" s="9"/>
      <c r="B95" s="188"/>
      <c r="C95" s="189"/>
      <c r="D95" s="190" t="s">
        <v>100</v>
      </c>
      <c r="E95" s="191"/>
      <c r="F95" s="191"/>
      <c r="G95" s="191"/>
      <c r="H95" s="191"/>
      <c r="I95" s="191"/>
      <c r="J95" s="192">
        <f>J133</f>
        <v>0</v>
      </c>
      <c r="K95" s="189"/>
      <c r="L95" s="193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94"/>
      <c r="C96" s="195"/>
      <c r="D96" s="196" t="s">
        <v>101</v>
      </c>
      <c r="E96" s="197"/>
      <c r="F96" s="197"/>
      <c r="G96" s="197"/>
      <c r="H96" s="197"/>
      <c r="I96" s="197"/>
      <c r="J96" s="198">
        <f>J134</f>
        <v>0</v>
      </c>
      <c r="K96" s="195"/>
      <c r="L96" s="199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94"/>
      <c r="C97" s="195"/>
      <c r="D97" s="196" t="s">
        <v>102</v>
      </c>
      <c r="E97" s="197"/>
      <c r="F97" s="197"/>
      <c r="G97" s="197"/>
      <c r="H97" s="197"/>
      <c r="I97" s="197"/>
      <c r="J97" s="198">
        <f>J138</f>
        <v>0</v>
      </c>
      <c r="K97" s="195"/>
      <c r="L97" s="199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9" customFormat="1" ht="24.96" customHeight="1">
      <c r="A98" s="9"/>
      <c r="B98" s="188"/>
      <c r="C98" s="189"/>
      <c r="D98" s="190" t="s">
        <v>103</v>
      </c>
      <c r="E98" s="191"/>
      <c r="F98" s="191"/>
      <c r="G98" s="191"/>
      <c r="H98" s="191"/>
      <c r="I98" s="191"/>
      <c r="J98" s="192">
        <f>J143</f>
        <v>0</v>
      </c>
      <c r="K98" s="189"/>
      <c r="L98" s="19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10" customFormat="1" ht="19.92" customHeight="1">
      <c r="A99" s="10"/>
      <c r="B99" s="194"/>
      <c r="C99" s="195"/>
      <c r="D99" s="196" t="s">
        <v>104</v>
      </c>
      <c r="E99" s="197"/>
      <c r="F99" s="197"/>
      <c r="G99" s="197"/>
      <c r="H99" s="197"/>
      <c r="I99" s="197"/>
      <c r="J99" s="198">
        <f>J144</f>
        <v>0</v>
      </c>
      <c r="K99" s="195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4"/>
      <c r="C100" s="195"/>
      <c r="D100" s="196" t="s">
        <v>105</v>
      </c>
      <c r="E100" s="197"/>
      <c r="F100" s="197"/>
      <c r="G100" s="197"/>
      <c r="H100" s="197"/>
      <c r="I100" s="197"/>
      <c r="J100" s="198">
        <f>J147</f>
        <v>0</v>
      </c>
      <c r="K100" s="195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95"/>
      <c r="D101" s="196" t="s">
        <v>106</v>
      </c>
      <c r="E101" s="197"/>
      <c r="F101" s="197"/>
      <c r="G101" s="197"/>
      <c r="H101" s="197"/>
      <c r="I101" s="197"/>
      <c r="J101" s="198">
        <f>J149</f>
        <v>0</v>
      </c>
      <c r="K101" s="195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95"/>
      <c r="D102" s="196" t="s">
        <v>107</v>
      </c>
      <c r="E102" s="197"/>
      <c r="F102" s="197"/>
      <c r="G102" s="197"/>
      <c r="H102" s="197"/>
      <c r="I102" s="197"/>
      <c r="J102" s="198">
        <f>J153</f>
        <v>0</v>
      </c>
      <c r="K102" s="195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95"/>
      <c r="D103" s="196" t="s">
        <v>108</v>
      </c>
      <c r="E103" s="197"/>
      <c r="F103" s="197"/>
      <c r="G103" s="197"/>
      <c r="H103" s="197"/>
      <c r="I103" s="197"/>
      <c r="J103" s="198">
        <f>J187</f>
        <v>0</v>
      </c>
      <c r="K103" s="195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8"/>
      <c r="C104" s="189"/>
      <c r="D104" s="190" t="s">
        <v>109</v>
      </c>
      <c r="E104" s="191"/>
      <c r="F104" s="191"/>
      <c r="G104" s="191"/>
      <c r="H104" s="191"/>
      <c r="I104" s="191"/>
      <c r="J104" s="192">
        <f>J191</f>
        <v>0</v>
      </c>
      <c r="K104" s="189"/>
      <c r="L104" s="19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2" customFormat="1" ht="21.84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9.28" customHeight="1">
      <c r="A107" s="38"/>
      <c r="B107" s="39"/>
      <c r="C107" s="187" t="s">
        <v>110</v>
      </c>
      <c r="D107" s="40"/>
      <c r="E107" s="40"/>
      <c r="F107" s="40"/>
      <c r="G107" s="40"/>
      <c r="H107" s="40"/>
      <c r="I107" s="40"/>
      <c r="J107" s="200">
        <f>ROUND(J108 + J109 + J110 + J111 + J112 + J113,2)</f>
        <v>0</v>
      </c>
      <c r="K107" s="40"/>
      <c r="L107" s="63"/>
      <c r="N107" s="201" t="s">
        <v>40</v>
      </c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8" customHeight="1">
      <c r="A108" s="38"/>
      <c r="B108" s="39"/>
      <c r="C108" s="40"/>
      <c r="D108" s="139" t="s">
        <v>111</v>
      </c>
      <c r="E108" s="132"/>
      <c r="F108" s="132"/>
      <c r="G108" s="40"/>
      <c r="H108" s="40"/>
      <c r="I108" s="40"/>
      <c r="J108" s="133">
        <v>0</v>
      </c>
      <c r="K108" s="40"/>
      <c r="L108" s="202"/>
      <c r="M108" s="203"/>
      <c r="N108" s="204" t="s">
        <v>41</v>
      </c>
      <c r="O108" s="203"/>
      <c r="P108" s="203"/>
      <c r="Q108" s="203"/>
      <c r="R108" s="203"/>
      <c r="S108" s="205"/>
      <c r="T108" s="205"/>
      <c r="U108" s="205"/>
      <c r="V108" s="205"/>
      <c r="W108" s="205"/>
      <c r="X108" s="205"/>
      <c r="Y108" s="205"/>
      <c r="Z108" s="205"/>
      <c r="AA108" s="205"/>
      <c r="AB108" s="205"/>
      <c r="AC108" s="205"/>
      <c r="AD108" s="205"/>
      <c r="AE108" s="205"/>
      <c r="AF108" s="203"/>
      <c r="AG108" s="203"/>
      <c r="AH108" s="203"/>
      <c r="AI108" s="203"/>
      <c r="AJ108" s="203"/>
      <c r="AK108" s="203"/>
      <c r="AL108" s="203"/>
      <c r="AM108" s="203"/>
      <c r="AN108" s="203"/>
      <c r="AO108" s="203"/>
      <c r="AP108" s="203"/>
      <c r="AQ108" s="203"/>
      <c r="AR108" s="203"/>
      <c r="AS108" s="203"/>
      <c r="AT108" s="203"/>
      <c r="AU108" s="203"/>
      <c r="AV108" s="203"/>
      <c r="AW108" s="203"/>
      <c r="AX108" s="203"/>
      <c r="AY108" s="206" t="s">
        <v>112</v>
      </c>
      <c r="AZ108" s="203"/>
      <c r="BA108" s="203"/>
      <c r="BB108" s="203"/>
      <c r="BC108" s="203"/>
      <c r="BD108" s="203"/>
      <c r="BE108" s="207">
        <f>IF(N108="základní",J108,0)</f>
        <v>0</v>
      </c>
      <c r="BF108" s="207">
        <f>IF(N108="snížená",J108,0)</f>
        <v>0</v>
      </c>
      <c r="BG108" s="207">
        <f>IF(N108="zákl. přenesená",J108,0)</f>
        <v>0</v>
      </c>
      <c r="BH108" s="207">
        <f>IF(N108="sníž. přenesená",J108,0)</f>
        <v>0</v>
      </c>
      <c r="BI108" s="207">
        <f>IF(N108="nulová",J108,0)</f>
        <v>0</v>
      </c>
      <c r="BJ108" s="206" t="s">
        <v>81</v>
      </c>
      <c r="BK108" s="203"/>
      <c r="BL108" s="203"/>
      <c r="BM108" s="203"/>
    </row>
    <row r="109" s="2" customFormat="1" ht="18" customHeight="1">
      <c r="A109" s="38"/>
      <c r="B109" s="39"/>
      <c r="C109" s="40"/>
      <c r="D109" s="139" t="s">
        <v>113</v>
      </c>
      <c r="E109" s="132"/>
      <c r="F109" s="132"/>
      <c r="G109" s="40"/>
      <c r="H109" s="40"/>
      <c r="I109" s="40"/>
      <c r="J109" s="133">
        <v>0</v>
      </c>
      <c r="K109" s="40"/>
      <c r="L109" s="202"/>
      <c r="M109" s="203"/>
      <c r="N109" s="204" t="s">
        <v>41</v>
      </c>
      <c r="O109" s="203"/>
      <c r="P109" s="203"/>
      <c r="Q109" s="203"/>
      <c r="R109" s="203"/>
      <c r="S109" s="205"/>
      <c r="T109" s="205"/>
      <c r="U109" s="205"/>
      <c r="V109" s="205"/>
      <c r="W109" s="205"/>
      <c r="X109" s="205"/>
      <c r="Y109" s="205"/>
      <c r="Z109" s="205"/>
      <c r="AA109" s="205"/>
      <c r="AB109" s="205"/>
      <c r="AC109" s="205"/>
      <c r="AD109" s="205"/>
      <c r="AE109" s="205"/>
      <c r="AF109" s="203"/>
      <c r="AG109" s="203"/>
      <c r="AH109" s="203"/>
      <c r="AI109" s="203"/>
      <c r="AJ109" s="203"/>
      <c r="AK109" s="203"/>
      <c r="AL109" s="203"/>
      <c r="AM109" s="203"/>
      <c r="AN109" s="203"/>
      <c r="AO109" s="203"/>
      <c r="AP109" s="203"/>
      <c r="AQ109" s="203"/>
      <c r="AR109" s="203"/>
      <c r="AS109" s="203"/>
      <c r="AT109" s="203"/>
      <c r="AU109" s="203"/>
      <c r="AV109" s="203"/>
      <c r="AW109" s="203"/>
      <c r="AX109" s="203"/>
      <c r="AY109" s="206" t="s">
        <v>112</v>
      </c>
      <c r="AZ109" s="203"/>
      <c r="BA109" s="203"/>
      <c r="BB109" s="203"/>
      <c r="BC109" s="203"/>
      <c r="BD109" s="203"/>
      <c r="BE109" s="207">
        <f>IF(N109="základní",J109,0)</f>
        <v>0</v>
      </c>
      <c r="BF109" s="207">
        <f>IF(N109="snížená",J109,0)</f>
        <v>0</v>
      </c>
      <c r="BG109" s="207">
        <f>IF(N109="zákl. přenesená",J109,0)</f>
        <v>0</v>
      </c>
      <c r="BH109" s="207">
        <f>IF(N109="sníž. přenesená",J109,0)</f>
        <v>0</v>
      </c>
      <c r="BI109" s="207">
        <f>IF(N109="nulová",J109,0)</f>
        <v>0</v>
      </c>
      <c r="BJ109" s="206" t="s">
        <v>81</v>
      </c>
      <c r="BK109" s="203"/>
      <c r="BL109" s="203"/>
      <c r="BM109" s="203"/>
    </row>
    <row r="110" s="2" customFormat="1" ht="18" customHeight="1">
      <c r="A110" s="38"/>
      <c r="B110" s="39"/>
      <c r="C110" s="40"/>
      <c r="D110" s="139" t="s">
        <v>114</v>
      </c>
      <c r="E110" s="132"/>
      <c r="F110" s="132"/>
      <c r="G110" s="40"/>
      <c r="H110" s="40"/>
      <c r="I110" s="40"/>
      <c r="J110" s="133">
        <v>0</v>
      </c>
      <c r="K110" s="40"/>
      <c r="L110" s="202"/>
      <c r="M110" s="203"/>
      <c r="N110" s="204" t="s">
        <v>41</v>
      </c>
      <c r="O110" s="203"/>
      <c r="P110" s="203"/>
      <c r="Q110" s="203"/>
      <c r="R110" s="203"/>
      <c r="S110" s="205"/>
      <c r="T110" s="205"/>
      <c r="U110" s="205"/>
      <c r="V110" s="205"/>
      <c r="W110" s="205"/>
      <c r="X110" s="205"/>
      <c r="Y110" s="205"/>
      <c r="Z110" s="205"/>
      <c r="AA110" s="205"/>
      <c r="AB110" s="205"/>
      <c r="AC110" s="205"/>
      <c r="AD110" s="205"/>
      <c r="AE110" s="205"/>
      <c r="AF110" s="203"/>
      <c r="AG110" s="203"/>
      <c r="AH110" s="203"/>
      <c r="AI110" s="203"/>
      <c r="AJ110" s="203"/>
      <c r="AK110" s="203"/>
      <c r="AL110" s="203"/>
      <c r="AM110" s="203"/>
      <c r="AN110" s="203"/>
      <c r="AO110" s="203"/>
      <c r="AP110" s="203"/>
      <c r="AQ110" s="203"/>
      <c r="AR110" s="203"/>
      <c r="AS110" s="203"/>
      <c r="AT110" s="203"/>
      <c r="AU110" s="203"/>
      <c r="AV110" s="203"/>
      <c r="AW110" s="203"/>
      <c r="AX110" s="203"/>
      <c r="AY110" s="206" t="s">
        <v>112</v>
      </c>
      <c r="AZ110" s="203"/>
      <c r="BA110" s="203"/>
      <c r="BB110" s="203"/>
      <c r="BC110" s="203"/>
      <c r="BD110" s="203"/>
      <c r="BE110" s="207">
        <f>IF(N110="základní",J110,0)</f>
        <v>0</v>
      </c>
      <c r="BF110" s="207">
        <f>IF(N110="snížená",J110,0)</f>
        <v>0</v>
      </c>
      <c r="BG110" s="207">
        <f>IF(N110="zákl. přenesená",J110,0)</f>
        <v>0</v>
      </c>
      <c r="BH110" s="207">
        <f>IF(N110="sníž. přenesená",J110,0)</f>
        <v>0</v>
      </c>
      <c r="BI110" s="207">
        <f>IF(N110="nulová",J110,0)</f>
        <v>0</v>
      </c>
      <c r="BJ110" s="206" t="s">
        <v>81</v>
      </c>
      <c r="BK110" s="203"/>
      <c r="BL110" s="203"/>
      <c r="BM110" s="203"/>
    </row>
    <row r="111" s="2" customFormat="1" ht="18" customHeight="1">
      <c r="A111" s="38"/>
      <c r="B111" s="39"/>
      <c r="C111" s="40"/>
      <c r="D111" s="139" t="s">
        <v>115</v>
      </c>
      <c r="E111" s="132"/>
      <c r="F111" s="132"/>
      <c r="G111" s="40"/>
      <c r="H111" s="40"/>
      <c r="I111" s="40"/>
      <c r="J111" s="133">
        <v>0</v>
      </c>
      <c r="K111" s="40"/>
      <c r="L111" s="202"/>
      <c r="M111" s="203"/>
      <c r="N111" s="204" t="s">
        <v>41</v>
      </c>
      <c r="O111" s="203"/>
      <c r="P111" s="203"/>
      <c r="Q111" s="203"/>
      <c r="R111" s="203"/>
      <c r="S111" s="205"/>
      <c r="T111" s="205"/>
      <c r="U111" s="205"/>
      <c r="V111" s="205"/>
      <c r="W111" s="205"/>
      <c r="X111" s="205"/>
      <c r="Y111" s="205"/>
      <c r="Z111" s="205"/>
      <c r="AA111" s="205"/>
      <c r="AB111" s="205"/>
      <c r="AC111" s="205"/>
      <c r="AD111" s="205"/>
      <c r="AE111" s="205"/>
      <c r="AF111" s="203"/>
      <c r="AG111" s="203"/>
      <c r="AH111" s="203"/>
      <c r="AI111" s="203"/>
      <c r="AJ111" s="203"/>
      <c r="AK111" s="203"/>
      <c r="AL111" s="203"/>
      <c r="AM111" s="203"/>
      <c r="AN111" s="203"/>
      <c r="AO111" s="203"/>
      <c r="AP111" s="203"/>
      <c r="AQ111" s="203"/>
      <c r="AR111" s="203"/>
      <c r="AS111" s="203"/>
      <c r="AT111" s="203"/>
      <c r="AU111" s="203"/>
      <c r="AV111" s="203"/>
      <c r="AW111" s="203"/>
      <c r="AX111" s="203"/>
      <c r="AY111" s="206" t="s">
        <v>112</v>
      </c>
      <c r="AZ111" s="203"/>
      <c r="BA111" s="203"/>
      <c r="BB111" s="203"/>
      <c r="BC111" s="203"/>
      <c r="BD111" s="203"/>
      <c r="BE111" s="207">
        <f>IF(N111="základní",J111,0)</f>
        <v>0</v>
      </c>
      <c r="BF111" s="207">
        <f>IF(N111="snížená",J111,0)</f>
        <v>0</v>
      </c>
      <c r="BG111" s="207">
        <f>IF(N111="zákl. přenesená",J111,0)</f>
        <v>0</v>
      </c>
      <c r="BH111" s="207">
        <f>IF(N111="sníž. přenesená",J111,0)</f>
        <v>0</v>
      </c>
      <c r="BI111" s="207">
        <f>IF(N111="nulová",J111,0)</f>
        <v>0</v>
      </c>
      <c r="BJ111" s="206" t="s">
        <v>81</v>
      </c>
      <c r="BK111" s="203"/>
      <c r="BL111" s="203"/>
      <c r="BM111" s="203"/>
    </row>
    <row r="112" s="2" customFormat="1" ht="18" customHeight="1">
      <c r="A112" s="38"/>
      <c r="B112" s="39"/>
      <c r="C112" s="40"/>
      <c r="D112" s="139" t="s">
        <v>116</v>
      </c>
      <c r="E112" s="132"/>
      <c r="F112" s="132"/>
      <c r="G112" s="40"/>
      <c r="H112" s="40"/>
      <c r="I112" s="40"/>
      <c r="J112" s="133">
        <v>0</v>
      </c>
      <c r="K112" s="40"/>
      <c r="L112" s="202"/>
      <c r="M112" s="203"/>
      <c r="N112" s="204" t="s">
        <v>41</v>
      </c>
      <c r="O112" s="203"/>
      <c r="P112" s="203"/>
      <c r="Q112" s="203"/>
      <c r="R112" s="203"/>
      <c r="S112" s="205"/>
      <c r="T112" s="205"/>
      <c r="U112" s="205"/>
      <c r="V112" s="205"/>
      <c r="W112" s="205"/>
      <c r="X112" s="205"/>
      <c r="Y112" s="205"/>
      <c r="Z112" s="205"/>
      <c r="AA112" s="205"/>
      <c r="AB112" s="205"/>
      <c r="AC112" s="205"/>
      <c r="AD112" s="205"/>
      <c r="AE112" s="205"/>
      <c r="AF112" s="203"/>
      <c r="AG112" s="203"/>
      <c r="AH112" s="203"/>
      <c r="AI112" s="203"/>
      <c r="AJ112" s="203"/>
      <c r="AK112" s="203"/>
      <c r="AL112" s="203"/>
      <c r="AM112" s="203"/>
      <c r="AN112" s="203"/>
      <c r="AO112" s="203"/>
      <c r="AP112" s="203"/>
      <c r="AQ112" s="203"/>
      <c r="AR112" s="203"/>
      <c r="AS112" s="203"/>
      <c r="AT112" s="203"/>
      <c r="AU112" s="203"/>
      <c r="AV112" s="203"/>
      <c r="AW112" s="203"/>
      <c r="AX112" s="203"/>
      <c r="AY112" s="206" t="s">
        <v>112</v>
      </c>
      <c r="AZ112" s="203"/>
      <c r="BA112" s="203"/>
      <c r="BB112" s="203"/>
      <c r="BC112" s="203"/>
      <c r="BD112" s="203"/>
      <c r="BE112" s="207">
        <f>IF(N112="základní",J112,0)</f>
        <v>0</v>
      </c>
      <c r="BF112" s="207">
        <f>IF(N112="snížená",J112,0)</f>
        <v>0</v>
      </c>
      <c r="BG112" s="207">
        <f>IF(N112="zákl. přenesená",J112,0)</f>
        <v>0</v>
      </c>
      <c r="BH112" s="207">
        <f>IF(N112="sníž. přenesená",J112,0)</f>
        <v>0</v>
      </c>
      <c r="BI112" s="207">
        <f>IF(N112="nulová",J112,0)</f>
        <v>0</v>
      </c>
      <c r="BJ112" s="206" t="s">
        <v>81</v>
      </c>
      <c r="BK112" s="203"/>
      <c r="BL112" s="203"/>
      <c r="BM112" s="203"/>
    </row>
    <row r="113" s="2" customFormat="1" ht="18" customHeight="1">
      <c r="A113" s="38"/>
      <c r="B113" s="39"/>
      <c r="C113" s="40"/>
      <c r="D113" s="132" t="s">
        <v>117</v>
      </c>
      <c r="E113" s="40"/>
      <c r="F113" s="40"/>
      <c r="G113" s="40"/>
      <c r="H113" s="40"/>
      <c r="I113" s="40"/>
      <c r="J113" s="133">
        <f>ROUND(J28*T113,2)</f>
        <v>0</v>
      </c>
      <c r="K113" s="40"/>
      <c r="L113" s="202"/>
      <c r="M113" s="203"/>
      <c r="N113" s="204" t="s">
        <v>41</v>
      </c>
      <c r="O113" s="203"/>
      <c r="P113" s="203"/>
      <c r="Q113" s="203"/>
      <c r="R113" s="203"/>
      <c r="S113" s="205"/>
      <c r="T113" s="205"/>
      <c r="U113" s="205"/>
      <c r="V113" s="205"/>
      <c r="W113" s="205"/>
      <c r="X113" s="205"/>
      <c r="Y113" s="205"/>
      <c r="Z113" s="205"/>
      <c r="AA113" s="205"/>
      <c r="AB113" s="205"/>
      <c r="AC113" s="205"/>
      <c r="AD113" s="205"/>
      <c r="AE113" s="205"/>
      <c r="AF113" s="203"/>
      <c r="AG113" s="203"/>
      <c r="AH113" s="203"/>
      <c r="AI113" s="203"/>
      <c r="AJ113" s="203"/>
      <c r="AK113" s="203"/>
      <c r="AL113" s="203"/>
      <c r="AM113" s="203"/>
      <c r="AN113" s="203"/>
      <c r="AO113" s="203"/>
      <c r="AP113" s="203"/>
      <c r="AQ113" s="203"/>
      <c r="AR113" s="203"/>
      <c r="AS113" s="203"/>
      <c r="AT113" s="203"/>
      <c r="AU113" s="203"/>
      <c r="AV113" s="203"/>
      <c r="AW113" s="203"/>
      <c r="AX113" s="203"/>
      <c r="AY113" s="206" t="s">
        <v>118</v>
      </c>
      <c r="AZ113" s="203"/>
      <c r="BA113" s="203"/>
      <c r="BB113" s="203"/>
      <c r="BC113" s="203"/>
      <c r="BD113" s="203"/>
      <c r="BE113" s="207">
        <f>IF(N113="základní",J113,0)</f>
        <v>0</v>
      </c>
      <c r="BF113" s="207">
        <f>IF(N113="snížená",J113,0)</f>
        <v>0</v>
      </c>
      <c r="BG113" s="207">
        <f>IF(N113="zákl. přenesená",J113,0)</f>
        <v>0</v>
      </c>
      <c r="BH113" s="207">
        <f>IF(N113="sníž. přenesená",J113,0)</f>
        <v>0</v>
      </c>
      <c r="BI113" s="207">
        <f>IF(N113="nulová",J113,0)</f>
        <v>0</v>
      </c>
      <c r="BJ113" s="206" t="s">
        <v>81</v>
      </c>
      <c r="BK113" s="203"/>
      <c r="BL113" s="203"/>
      <c r="BM113" s="203"/>
    </row>
    <row r="114" s="2" customForma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9.28" customHeight="1">
      <c r="A115" s="38"/>
      <c r="B115" s="39"/>
      <c r="C115" s="143" t="s">
        <v>91</v>
      </c>
      <c r="D115" s="144"/>
      <c r="E115" s="144"/>
      <c r="F115" s="144"/>
      <c r="G115" s="144"/>
      <c r="H115" s="144"/>
      <c r="I115" s="144"/>
      <c r="J115" s="145">
        <f>ROUND(J94+J107,2)</f>
        <v>0</v>
      </c>
      <c r="K115" s="144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66"/>
      <c r="C116" s="67"/>
      <c r="D116" s="67"/>
      <c r="E116" s="67"/>
      <c r="F116" s="67"/>
      <c r="G116" s="67"/>
      <c r="H116" s="67"/>
      <c r="I116" s="67"/>
      <c r="J116" s="67"/>
      <c r="K116" s="67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20" s="2" customFormat="1" ht="6.96" customHeight="1">
      <c r="A120" s="38"/>
      <c r="B120" s="68"/>
      <c r="C120" s="69"/>
      <c r="D120" s="69"/>
      <c r="E120" s="69"/>
      <c r="F120" s="69"/>
      <c r="G120" s="69"/>
      <c r="H120" s="69"/>
      <c r="I120" s="69"/>
      <c r="J120" s="69"/>
      <c r="K120" s="69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24.96" customHeight="1">
      <c r="A121" s="38"/>
      <c r="B121" s="39"/>
      <c r="C121" s="21" t="s">
        <v>119</v>
      </c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0" t="s">
        <v>16</v>
      </c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6.5" customHeight="1">
      <c r="A124" s="38"/>
      <c r="B124" s="39"/>
      <c r="C124" s="40"/>
      <c r="D124" s="40"/>
      <c r="E124" s="76" t="str">
        <f>E7</f>
        <v>Výměna střechy Na Křemelce</v>
      </c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6.96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2" customHeight="1">
      <c r="A126" s="38"/>
      <c r="B126" s="39"/>
      <c r="C126" s="30" t="s">
        <v>20</v>
      </c>
      <c r="D126" s="40"/>
      <c r="E126" s="40"/>
      <c r="F126" s="25" t="str">
        <f>F10</f>
        <v>Sázava</v>
      </c>
      <c r="G126" s="40"/>
      <c r="H126" s="40"/>
      <c r="I126" s="30" t="s">
        <v>22</v>
      </c>
      <c r="J126" s="79" t="str">
        <f>IF(J10="","",J10)</f>
        <v>22. 9. 2024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6.96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5.15" customHeight="1">
      <c r="A128" s="38"/>
      <c r="B128" s="39"/>
      <c r="C128" s="30" t="s">
        <v>24</v>
      </c>
      <c r="D128" s="40"/>
      <c r="E128" s="40"/>
      <c r="F128" s="25" t="str">
        <f>E13</f>
        <v xml:space="preserve"> </v>
      </c>
      <c r="G128" s="40"/>
      <c r="H128" s="40"/>
      <c r="I128" s="30" t="s">
        <v>30</v>
      </c>
      <c r="J128" s="34" t="str">
        <f>E19</f>
        <v xml:space="preserve"> </v>
      </c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5.15" customHeight="1">
      <c r="A129" s="38"/>
      <c r="B129" s="39"/>
      <c r="C129" s="30" t="s">
        <v>28</v>
      </c>
      <c r="D129" s="40"/>
      <c r="E129" s="40"/>
      <c r="F129" s="25" t="str">
        <f>IF(E16="","",E16)</f>
        <v>Vyplň údaj</v>
      </c>
      <c r="G129" s="40"/>
      <c r="H129" s="40"/>
      <c r="I129" s="30" t="s">
        <v>32</v>
      </c>
      <c r="J129" s="34" t="str">
        <f>E22</f>
        <v xml:space="preserve"> </v>
      </c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0.32" customHeight="1">
      <c r="A130" s="38"/>
      <c r="B130" s="39"/>
      <c r="C130" s="40"/>
      <c r="D130" s="40"/>
      <c r="E130" s="40"/>
      <c r="F130" s="40"/>
      <c r="G130" s="40"/>
      <c r="H130" s="40"/>
      <c r="I130" s="40"/>
      <c r="J130" s="40"/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11" customFormat="1" ht="29.28" customHeight="1">
      <c r="A131" s="208"/>
      <c r="B131" s="209"/>
      <c r="C131" s="210" t="s">
        <v>120</v>
      </c>
      <c r="D131" s="211" t="s">
        <v>61</v>
      </c>
      <c r="E131" s="211" t="s">
        <v>57</v>
      </c>
      <c r="F131" s="211" t="s">
        <v>58</v>
      </c>
      <c r="G131" s="211" t="s">
        <v>121</v>
      </c>
      <c r="H131" s="211" t="s">
        <v>122</v>
      </c>
      <c r="I131" s="211" t="s">
        <v>123</v>
      </c>
      <c r="J131" s="211" t="s">
        <v>97</v>
      </c>
      <c r="K131" s="212" t="s">
        <v>124</v>
      </c>
      <c r="L131" s="213"/>
      <c r="M131" s="100" t="s">
        <v>1</v>
      </c>
      <c r="N131" s="101" t="s">
        <v>40</v>
      </c>
      <c r="O131" s="101" t="s">
        <v>125</v>
      </c>
      <c r="P131" s="101" t="s">
        <v>126</v>
      </c>
      <c r="Q131" s="101" t="s">
        <v>127</v>
      </c>
      <c r="R131" s="101" t="s">
        <v>128</v>
      </c>
      <c r="S131" s="101" t="s">
        <v>129</v>
      </c>
      <c r="T131" s="102" t="s">
        <v>130</v>
      </c>
      <c r="U131" s="208"/>
      <c r="V131" s="208"/>
      <c r="W131" s="208"/>
      <c r="X131" s="208"/>
      <c r="Y131" s="208"/>
      <c r="Z131" s="208"/>
      <c r="AA131" s="208"/>
      <c r="AB131" s="208"/>
      <c r="AC131" s="208"/>
      <c r="AD131" s="208"/>
      <c r="AE131" s="208"/>
    </row>
    <row r="132" s="2" customFormat="1" ht="22.8" customHeight="1">
      <c r="A132" s="38"/>
      <c r="B132" s="39"/>
      <c r="C132" s="107" t="s">
        <v>131</v>
      </c>
      <c r="D132" s="40"/>
      <c r="E132" s="40"/>
      <c r="F132" s="40"/>
      <c r="G132" s="40"/>
      <c r="H132" s="40"/>
      <c r="I132" s="40"/>
      <c r="J132" s="214">
        <f>BK132</f>
        <v>0</v>
      </c>
      <c r="K132" s="40"/>
      <c r="L132" s="41"/>
      <c r="M132" s="103"/>
      <c r="N132" s="215"/>
      <c r="O132" s="104"/>
      <c r="P132" s="216">
        <f>P133+P143+P191</f>
        <v>0</v>
      </c>
      <c r="Q132" s="104"/>
      <c r="R132" s="216">
        <f>R133+R143+R191</f>
        <v>11.994494</v>
      </c>
      <c r="S132" s="104"/>
      <c r="T132" s="217">
        <f>T133+T143+T191</f>
        <v>12.203188000000001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5" t="s">
        <v>75</v>
      </c>
      <c r="AU132" s="15" t="s">
        <v>99</v>
      </c>
      <c r="BK132" s="218">
        <f>BK133+BK143+BK191</f>
        <v>0</v>
      </c>
    </row>
    <row r="133" s="12" customFormat="1" ht="25.92" customHeight="1">
      <c r="A133" s="12"/>
      <c r="B133" s="219"/>
      <c r="C133" s="220"/>
      <c r="D133" s="221" t="s">
        <v>75</v>
      </c>
      <c r="E133" s="222" t="s">
        <v>132</v>
      </c>
      <c r="F133" s="222" t="s">
        <v>133</v>
      </c>
      <c r="G133" s="220"/>
      <c r="H133" s="220"/>
      <c r="I133" s="223"/>
      <c r="J133" s="224">
        <f>BK133</f>
        <v>0</v>
      </c>
      <c r="K133" s="220"/>
      <c r="L133" s="225"/>
      <c r="M133" s="226"/>
      <c r="N133" s="227"/>
      <c r="O133" s="227"/>
      <c r="P133" s="228">
        <f>P134+P138</f>
        <v>0</v>
      </c>
      <c r="Q133" s="227"/>
      <c r="R133" s="228">
        <f>R134+R138</f>
        <v>0</v>
      </c>
      <c r="S133" s="227"/>
      <c r="T133" s="229">
        <f>T134+T138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30" t="s">
        <v>81</v>
      </c>
      <c r="AT133" s="231" t="s">
        <v>75</v>
      </c>
      <c r="AU133" s="231" t="s">
        <v>76</v>
      </c>
      <c r="AY133" s="230" t="s">
        <v>134</v>
      </c>
      <c r="BK133" s="232">
        <f>BK134+BK138</f>
        <v>0</v>
      </c>
    </row>
    <row r="134" s="12" customFormat="1" ht="22.8" customHeight="1">
      <c r="A134" s="12"/>
      <c r="B134" s="219"/>
      <c r="C134" s="220"/>
      <c r="D134" s="221" t="s">
        <v>75</v>
      </c>
      <c r="E134" s="233" t="s">
        <v>135</v>
      </c>
      <c r="F134" s="233" t="s">
        <v>136</v>
      </c>
      <c r="G134" s="220"/>
      <c r="H134" s="220"/>
      <c r="I134" s="223"/>
      <c r="J134" s="234">
        <f>BK134</f>
        <v>0</v>
      </c>
      <c r="K134" s="220"/>
      <c r="L134" s="225"/>
      <c r="M134" s="226"/>
      <c r="N134" s="227"/>
      <c r="O134" s="227"/>
      <c r="P134" s="228">
        <f>SUM(P135:P137)</f>
        <v>0</v>
      </c>
      <c r="Q134" s="227"/>
      <c r="R134" s="228">
        <f>SUM(R135:R137)</f>
        <v>0</v>
      </c>
      <c r="S134" s="227"/>
      <c r="T134" s="229">
        <f>SUM(T135:T137)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30" t="s">
        <v>81</v>
      </c>
      <c r="AT134" s="231" t="s">
        <v>75</v>
      </c>
      <c r="AU134" s="231" t="s">
        <v>81</v>
      </c>
      <c r="AY134" s="230" t="s">
        <v>134</v>
      </c>
      <c r="BK134" s="232">
        <f>SUM(BK135:BK137)</f>
        <v>0</v>
      </c>
    </row>
    <row r="135" s="2" customFormat="1" ht="37.8" customHeight="1">
      <c r="A135" s="38"/>
      <c r="B135" s="39"/>
      <c r="C135" s="235" t="s">
        <v>137</v>
      </c>
      <c r="D135" s="235" t="s">
        <v>138</v>
      </c>
      <c r="E135" s="236" t="s">
        <v>139</v>
      </c>
      <c r="F135" s="237" t="s">
        <v>140</v>
      </c>
      <c r="G135" s="238" t="s">
        <v>141</v>
      </c>
      <c r="H135" s="239">
        <v>1099.8</v>
      </c>
      <c r="I135" s="240"/>
      <c r="J135" s="241">
        <f>ROUND(I135*H135,2)</f>
        <v>0</v>
      </c>
      <c r="K135" s="237" t="s">
        <v>142</v>
      </c>
      <c r="L135" s="41"/>
      <c r="M135" s="242" t="s">
        <v>1</v>
      </c>
      <c r="N135" s="243" t="s">
        <v>41</v>
      </c>
      <c r="O135" s="91"/>
      <c r="P135" s="244">
        <f>O135*H135</f>
        <v>0</v>
      </c>
      <c r="Q135" s="244">
        <v>0</v>
      </c>
      <c r="R135" s="244">
        <f>Q135*H135</f>
        <v>0</v>
      </c>
      <c r="S135" s="244">
        <v>0</v>
      </c>
      <c r="T135" s="245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46" t="s">
        <v>143</v>
      </c>
      <c r="AT135" s="246" t="s">
        <v>138</v>
      </c>
      <c r="AU135" s="246" t="s">
        <v>92</v>
      </c>
      <c r="AY135" s="15" t="s">
        <v>134</v>
      </c>
      <c r="BE135" s="138">
        <f>IF(N135="základní",J135,0)</f>
        <v>0</v>
      </c>
      <c r="BF135" s="138">
        <f>IF(N135="snížená",J135,0)</f>
        <v>0</v>
      </c>
      <c r="BG135" s="138">
        <f>IF(N135="zákl. přenesená",J135,0)</f>
        <v>0</v>
      </c>
      <c r="BH135" s="138">
        <f>IF(N135="sníž. přenesená",J135,0)</f>
        <v>0</v>
      </c>
      <c r="BI135" s="138">
        <f>IF(N135="nulová",J135,0)</f>
        <v>0</v>
      </c>
      <c r="BJ135" s="15" t="s">
        <v>81</v>
      </c>
      <c r="BK135" s="138">
        <f>ROUND(I135*H135,2)</f>
        <v>0</v>
      </c>
      <c r="BL135" s="15" t="s">
        <v>143</v>
      </c>
      <c r="BM135" s="246" t="s">
        <v>144</v>
      </c>
    </row>
    <row r="136" s="2" customFormat="1" ht="37.8" customHeight="1">
      <c r="A136" s="38"/>
      <c r="B136" s="39"/>
      <c r="C136" s="235" t="s">
        <v>145</v>
      </c>
      <c r="D136" s="235" t="s">
        <v>138</v>
      </c>
      <c r="E136" s="236" t="s">
        <v>146</v>
      </c>
      <c r="F136" s="237" t="s">
        <v>147</v>
      </c>
      <c r="G136" s="238" t="s">
        <v>141</v>
      </c>
      <c r="H136" s="239">
        <v>197964</v>
      </c>
      <c r="I136" s="240"/>
      <c r="J136" s="241">
        <f>ROUND(I136*H136,2)</f>
        <v>0</v>
      </c>
      <c r="K136" s="237" t="s">
        <v>142</v>
      </c>
      <c r="L136" s="41"/>
      <c r="M136" s="242" t="s">
        <v>1</v>
      </c>
      <c r="N136" s="243" t="s">
        <v>41</v>
      </c>
      <c r="O136" s="91"/>
      <c r="P136" s="244">
        <f>O136*H136</f>
        <v>0</v>
      </c>
      <c r="Q136" s="244">
        <v>0</v>
      </c>
      <c r="R136" s="244">
        <f>Q136*H136</f>
        <v>0</v>
      </c>
      <c r="S136" s="244">
        <v>0</v>
      </c>
      <c r="T136" s="245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46" t="s">
        <v>143</v>
      </c>
      <c r="AT136" s="246" t="s">
        <v>138</v>
      </c>
      <c r="AU136" s="246" t="s">
        <v>92</v>
      </c>
      <c r="AY136" s="15" t="s">
        <v>134</v>
      </c>
      <c r="BE136" s="138">
        <f>IF(N136="základní",J136,0)</f>
        <v>0</v>
      </c>
      <c r="BF136" s="138">
        <f>IF(N136="snížená",J136,0)</f>
        <v>0</v>
      </c>
      <c r="BG136" s="138">
        <f>IF(N136="zákl. přenesená",J136,0)</f>
        <v>0</v>
      </c>
      <c r="BH136" s="138">
        <f>IF(N136="sníž. přenesená",J136,0)</f>
        <v>0</v>
      </c>
      <c r="BI136" s="138">
        <f>IF(N136="nulová",J136,0)</f>
        <v>0</v>
      </c>
      <c r="BJ136" s="15" t="s">
        <v>81</v>
      </c>
      <c r="BK136" s="138">
        <f>ROUND(I136*H136,2)</f>
        <v>0</v>
      </c>
      <c r="BL136" s="15" t="s">
        <v>143</v>
      </c>
      <c r="BM136" s="246" t="s">
        <v>148</v>
      </c>
    </row>
    <row r="137" s="2" customFormat="1" ht="37.8" customHeight="1">
      <c r="A137" s="38"/>
      <c r="B137" s="39"/>
      <c r="C137" s="235" t="s">
        <v>149</v>
      </c>
      <c r="D137" s="235" t="s">
        <v>138</v>
      </c>
      <c r="E137" s="236" t="s">
        <v>150</v>
      </c>
      <c r="F137" s="237" t="s">
        <v>151</v>
      </c>
      <c r="G137" s="238" t="s">
        <v>141</v>
      </c>
      <c r="H137" s="239">
        <v>1099.8</v>
      </c>
      <c r="I137" s="240"/>
      <c r="J137" s="241">
        <f>ROUND(I137*H137,2)</f>
        <v>0</v>
      </c>
      <c r="K137" s="237" t="s">
        <v>142</v>
      </c>
      <c r="L137" s="41"/>
      <c r="M137" s="242" t="s">
        <v>1</v>
      </c>
      <c r="N137" s="243" t="s">
        <v>41</v>
      </c>
      <c r="O137" s="91"/>
      <c r="P137" s="244">
        <f>O137*H137</f>
        <v>0</v>
      </c>
      <c r="Q137" s="244">
        <v>0</v>
      </c>
      <c r="R137" s="244">
        <f>Q137*H137</f>
        <v>0</v>
      </c>
      <c r="S137" s="244">
        <v>0</v>
      </c>
      <c r="T137" s="245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46" t="s">
        <v>143</v>
      </c>
      <c r="AT137" s="246" t="s">
        <v>138</v>
      </c>
      <c r="AU137" s="246" t="s">
        <v>92</v>
      </c>
      <c r="AY137" s="15" t="s">
        <v>134</v>
      </c>
      <c r="BE137" s="138">
        <f>IF(N137="základní",J137,0)</f>
        <v>0</v>
      </c>
      <c r="BF137" s="138">
        <f>IF(N137="snížená",J137,0)</f>
        <v>0</v>
      </c>
      <c r="BG137" s="138">
        <f>IF(N137="zákl. přenesená",J137,0)</f>
        <v>0</v>
      </c>
      <c r="BH137" s="138">
        <f>IF(N137="sníž. přenesená",J137,0)</f>
        <v>0</v>
      </c>
      <c r="BI137" s="138">
        <f>IF(N137="nulová",J137,0)</f>
        <v>0</v>
      </c>
      <c r="BJ137" s="15" t="s">
        <v>81</v>
      </c>
      <c r="BK137" s="138">
        <f>ROUND(I137*H137,2)</f>
        <v>0</v>
      </c>
      <c r="BL137" s="15" t="s">
        <v>143</v>
      </c>
      <c r="BM137" s="246" t="s">
        <v>152</v>
      </c>
    </row>
    <row r="138" s="12" customFormat="1" ht="22.8" customHeight="1">
      <c r="A138" s="12"/>
      <c r="B138" s="219"/>
      <c r="C138" s="220"/>
      <c r="D138" s="221" t="s">
        <v>75</v>
      </c>
      <c r="E138" s="233" t="s">
        <v>153</v>
      </c>
      <c r="F138" s="233" t="s">
        <v>154</v>
      </c>
      <c r="G138" s="220"/>
      <c r="H138" s="220"/>
      <c r="I138" s="223"/>
      <c r="J138" s="234">
        <f>BK138</f>
        <v>0</v>
      </c>
      <c r="K138" s="220"/>
      <c r="L138" s="225"/>
      <c r="M138" s="226"/>
      <c r="N138" s="227"/>
      <c r="O138" s="227"/>
      <c r="P138" s="228">
        <f>SUM(P139:P142)</f>
        <v>0</v>
      </c>
      <c r="Q138" s="227"/>
      <c r="R138" s="228">
        <f>SUM(R139:R142)</f>
        <v>0</v>
      </c>
      <c r="S138" s="227"/>
      <c r="T138" s="229">
        <f>SUM(T139:T142)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30" t="s">
        <v>81</v>
      </c>
      <c r="AT138" s="231" t="s">
        <v>75</v>
      </c>
      <c r="AU138" s="231" t="s">
        <v>81</v>
      </c>
      <c r="AY138" s="230" t="s">
        <v>134</v>
      </c>
      <c r="BK138" s="232">
        <f>SUM(BK139:BK142)</f>
        <v>0</v>
      </c>
    </row>
    <row r="139" s="2" customFormat="1" ht="33" customHeight="1">
      <c r="A139" s="38"/>
      <c r="B139" s="39"/>
      <c r="C139" s="235" t="s">
        <v>155</v>
      </c>
      <c r="D139" s="235" t="s">
        <v>138</v>
      </c>
      <c r="E139" s="236" t="s">
        <v>156</v>
      </c>
      <c r="F139" s="237" t="s">
        <v>157</v>
      </c>
      <c r="G139" s="238" t="s">
        <v>158</v>
      </c>
      <c r="H139" s="239">
        <v>12.202999999999999</v>
      </c>
      <c r="I139" s="240"/>
      <c r="J139" s="241">
        <f>ROUND(I139*H139,2)</f>
        <v>0</v>
      </c>
      <c r="K139" s="237" t="s">
        <v>142</v>
      </c>
      <c r="L139" s="41"/>
      <c r="M139" s="242" t="s">
        <v>1</v>
      </c>
      <c r="N139" s="243" t="s">
        <v>41</v>
      </c>
      <c r="O139" s="91"/>
      <c r="P139" s="244">
        <f>O139*H139</f>
        <v>0</v>
      </c>
      <c r="Q139" s="244">
        <v>0</v>
      </c>
      <c r="R139" s="244">
        <f>Q139*H139</f>
        <v>0</v>
      </c>
      <c r="S139" s="244">
        <v>0</v>
      </c>
      <c r="T139" s="245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46" t="s">
        <v>143</v>
      </c>
      <c r="AT139" s="246" t="s">
        <v>138</v>
      </c>
      <c r="AU139" s="246" t="s">
        <v>92</v>
      </c>
      <c r="AY139" s="15" t="s">
        <v>134</v>
      </c>
      <c r="BE139" s="138">
        <f>IF(N139="základní",J139,0)</f>
        <v>0</v>
      </c>
      <c r="BF139" s="138">
        <f>IF(N139="snížená",J139,0)</f>
        <v>0</v>
      </c>
      <c r="BG139" s="138">
        <f>IF(N139="zákl. přenesená",J139,0)</f>
        <v>0</v>
      </c>
      <c r="BH139" s="138">
        <f>IF(N139="sníž. přenesená",J139,0)</f>
        <v>0</v>
      </c>
      <c r="BI139" s="138">
        <f>IF(N139="nulová",J139,0)</f>
        <v>0</v>
      </c>
      <c r="BJ139" s="15" t="s">
        <v>81</v>
      </c>
      <c r="BK139" s="138">
        <f>ROUND(I139*H139,2)</f>
        <v>0</v>
      </c>
      <c r="BL139" s="15" t="s">
        <v>143</v>
      </c>
      <c r="BM139" s="246" t="s">
        <v>159</v>
      </c>
    </row>
    <row r="140" s="2" customFormat="1" ht="24.15" customHeight="1">
      <c r="A140" s="38"/>
      <c r="B140" s="39"/>
      <c r="C140" s="235" t="s">
        <v>160</v>
      </c>
      <c r="D140" s="235" t="s">
        <v>138</v>
      </c>
      <c r="E140" s="236" t="s">
        <v>161</v>
      </c>
      <c r="F140" s="237" t="s">
        <v>162</v>
      </c>
      <c r="G140" s="238" t="s">
        <v>158</v>
      </c>
      <c r="H140" s="239">
        <v>12.202999999999999</v>
      </c>
      <c r="I140" s="240"/>
      <c r="J140" s="241">
        <f>ROUND(I140*H140,2)</f>
        <v>0</v>
      </c>
      <c r="K140" s="237" t="s">
        <v>142</v>
      </c>
      <c r="L140" s="41"/>
      <c r="M140" s="242" t="s">
        <v>1</v>
      </c>
      <c r="N140" s="243" t="s">
        <v>41</v>
      </c>
      <c r="O140" s="91"/>
      <c r="P140" s="244">
        <f>O140*H140</f>
        <v>0</v>
      </c>
      <c r="Q140" s="244">
        <v>0</v>
      </c>
      <c r="R140" s="244">
        <f>Q140*H140</f>
        <v>0</v>
      </c>
      <c r="S140" s="244">
        <v>0</v>
      </c>
      <c r="T140" s="245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46" t="s">
        <v>143</v>
      </c>
      <c r="AT140" s="246" t="s">
        <v>138</v>
      </c>
      <c r="AU140" s="246" t="s">
        <v>92</v>
      </c>
      <c r="AY140" s="15" t="s">
        <v>134</v>
      </c>
      <c r="BE140" s="138">
        <f>IF(N140="základní",J140,0)</f>
        <v>0</v>
      </c>
      <c r="BF140" s="138">
        <f>IF(N140="snížená",J140,0)</f>
        <v>0</v>
      </c>
      <c r="BG140" s="138">
        <f>IF(N140="zákl. přenesená",J140,0)</f>
        <v>0</v>
      </c>
      <c r="BH140" s="138">
        <f>IF(N140="sníž. přenesená",J140,0)</f>
        <v>0</v>
      </c>
      <c r="BI140" s="138">
        <f>IF(N140="nulová",J140,0)</f>
        <v>0</v>
      </c>
      <c r="BJ140" s="15" t="s">
        <v>81</v>
      </c>
      <c r="BK140" s="138">
        <f>ROUND(I140*H140,2)</f>
        <v>0</v>
      </c>
      <c r="BL140" s="15" t="s">
        <v>143</v>
      </c>
      <c r="BM140" s="246" t="s">
        <v>163</v>
      </c>
    </row>
    <row r="141" s="2" customFormat="1" ht="24.15" customHeight="1">
      <c r="A141" s="38"/>
      <c r="B141" s="39"/>
      <c r="C141" s="235" t="s">
        <v>164</v>
      </c>
      <c r="D141" s="235" t="s">
        <v>138</v>
      </c>
      <c r="E141" s="236" t="s">
        <v>165</v>
      </c>
      <c r="F141" s="237" t="s">
        <v>166</v>
      </c>
      <c r="G141" s="238" t="s">
        <v>158</v>
      </c>
      <c r="H141" s="239">
        <v>240.40600000000001</v>
      </c>
      <c r="I141" s="240"/>
      <c r="J141" s="241">
        <f>ROUND(I141*H141,2)</f>
        <v>0</v>
      </c>
      <c r="K141" s="237" t="s">
        <v>142</v>
      </c>
      <c r="L141" s="41"/>
      <c r="M141" s="242" t="s">
        <v>1</v>
      </c>
      <c r="N141" s="243" t="s">
        <v>41</v>
      </c>
      <c r="O141" s="91"/>
      <c r="P141" s="244">
        <f>O141*H141</f>
        <v>0</v>
      </c>
      <c r="Q141" s="244">
        <v>0</v>
      </c>
      <c r="R141" s="244">
        <f>Q141*H141</f>
        <v>0</v>
      </c>
      <c r="S141" s="244">
        <v>0</v>
      </c>
      <c r="T141" s="245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46" t="s">
        <v>143</v>
      </c>
      <c r="AT141" s="246" t="s">
        <v>138</v>
      </c>
      <c r="AU141" s="246" t="s">
        <v>92</v>
      </c>
      <c r="AY141" s="15" t="s">
        <v>134</v>
      </c>
      <c r="BE141" s="138">
        <f>IF(N141="základní",J141,0)</f>
        <v>0</v>
      </c>
      <c r="BF141" s="138">
        <f>IF(N141="snížená",J141,0)</f>
        <v>0</v>
      </c>
      <c r="BG141" s="138">
        <f>IF(N141="zákl. přenesená",J141,0)</f>
        <v>0</v>
      </c>
      <c r="BH141" s="138">
        <f>IF(N141="sníž. přenesená",J141,0)</f>
        <v>0</v>
      </c>
      <c r="BI141" s="138">
        <f>IF(N141="nulová",J141,0)</f>
        <v>0</v>
      </c>
      <c r="BJ141" s="15" t="s">
        <v>81</v>
      </c>
      <c r="BK141" s="138">
        <f>ROUND(I141*H141,2)</f>
        <v>0</v>
      </c>
      <c r="BL141" s="15" t="s">
        <v>143</v>
      </c>
      <c r="BM141" s="246" t="s">
        <v>167</v>
      </c>
    </row>
    <row r="142" s="2" customFormat="1" ht="24.15" customHeight="1">
      <c r="A142" s="38"/>
      <c r="B142" s="39"/>
      <c r="C142" s="235" t="s">
        <v>168</v>
      </c>
      <c r="D142" s="235" t="s">
        <v>138</v>
      </c>
      <c r="E142" s="236" t="s">
        <v>169</v>
      </c>
      <c r="F142" s="237" t="s">
        <v>170</v>
      </c>
      <c r="G142" s="238" t="s">
        <v>158</v>
      </c>
      <c r="H142" s="239">
        <v>12.202999999999999</v>
      </c>
      <c r="I142" s="240"/>
      <c r="J142" s="241">
        <f>ROUND(I142*H142,2)</f>
        <v>0</v>
      </c>
      <c r="K142" s="237" t="s">
        <v>142</v>
      </c>
      <c r="L142" s="41"/>
      <c r="M142" s="242" t="s">
        <v>1</v>
      </c>
      <c r="N142" s="243" t="s">
        <v>41</v>
      </c>
      <c r="O142" s="91"/>
      <c r="P142" s="244">
        <f>O142*H142</f>
        <v>0</v>
      </c>
      <c r="Q142" s="244">
        <v>0</v>
      </c>
      <c r="R142" s="244">
        <f>Q142*H142</f>
        <v>0</v>
      </c>
      <c r="S142" s="244">
        <v>0</v>
      </c>
      <c r="T142" s="245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46" t="s">
        <v>143</v>
      </c>
      <c r="AT142" s="246" t="s">
        <v>138</v>
      </c>
      <c r="AU142" s="246" t="s">
        <v>92</v>
      </c>
      <c r="AY142" s="15" t="s">
        <v>134</v>
      </c>
      <c r="BE142" s="138">
        <f>IF(N142="základní",J142,0)</f>
        <v>0</v>
      </c>
      <c r="BF142" s="138">
        <f>IF(N142="snížená",J142,0)</f>
        <v>0</v>
      </c>
      <c r="BG142" s="138">
        <f>IF(N142="zákl. přenesená",J142,0)</f>
        <v>0</v>
      </c>
      <c r="BH142" s="138">
        <f>IF(N142="sníž. přenesená",J142,0)</f>
        <v>0</v>
      </c>
      <c r="BI142" s="138">
        <f>IF(N142="nulová",J142,0)</f>
        <v>0</v>
      </c>
      <c r="BJ142" s="15" t="s">
        <v>81</v>
      </c>
      <c r="BK142" s="138">
        <f>ROUND(I142*H142,2)</f>
        <v>0</v>
      </c>
      <c r="BL142" s="15" t="s">
        <v>143</v>
      </c>
      <c r="BM142" s="246" t="s">
        <v>171</v>
      </c>
    </row>
    <row r="143" s="12" customFormat="1" ht="25.92" customHeight="1">
      <c r="A143" s="12"/>
      <c r="B143" s="219"/>
      <c r="C143" s="220"/>
      <c r="D143" s="221" t="s">
        <v>75</v>
      </c>
      <c r="E143" s="222" t="s">
        <v>172</v>
      </c>
      <c r="F143" s="222" t="s">
        <v>173</v>
      </c>
      <c r="G143" s="220"/>
      <c r="H143" s="220"/>
      <c r="I143" s="223"/>
      <c r="J143" s="224">
        <f>BK143</f>
        <v>0</v>
      </c>
      <c r="K143" s="220"/>
      <c r="L143" s="225"/>
      <c r="M143" s="226"/>
      <c r="N143" s="227"/>
      <c r="O143" s="227"/>
      <c r="P143" s="228">
        <f>P144+P147+P149+P153+P187</f>
        <v>0</v>
      </c>
      <c r="Q143" s="227"/>
      <c r="R143" s="228">
        <f>R144+R147+R149+R153+R187</f>
        <v>11.994494</v>
      </c>
      <c r="S143" s="227"/>
      <c r="T143" s="229">
        <f>T144+T147+T149+T153+T187</f>
        <v>12.203188000000001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30" t="s">
        <v>92</v>
      </c>
      <c r="AT143" s="231" t="s">
        <v>75</v>
      </c>
      <c r="AU143" s="231" t="s">
        <v>76</v>
      </c>
      <c r="AY143" s="230" t="s">
        <v>134</v>
      </c>
      <c r="BK143" s="232">
        <f>BK144+BK147+BK149+BK153+BK187</f>
        <v>0</v>
      </c>
    </row>
    <row r="144" s="12" customFormat="1" ht="22.8" customHeight="1">
      <c r="A144" s="12"/>
      <c r="B144" s="219"/>
      <c r="C144" s="220"/>
      <c r="D144" s="221" t="s">
        <v>75</v>
      </c>
      <c r="E144" s="233" t="s">
        <v>174</v>
      </c>
      <c r="F144" s="233" t="s">
        <v>175</v>
      </c>
      <c r="G144" s="220"/>
      <c r="H144" s="220"/>
      <c r="I144" s="223"/>
      <c r="J144" s="234">
        <f>BK144</f>
        <v>0</v>
      </c>
      <c r="K144" s="220"/>
      <c r="L144" s="225"/>
      <c r="M144" s="226"/>
      <c r="N144" s="227"/>
      <c r="O144" s="227"/>
      <c r="P144" s="228">
        <f>SUM(P145:P146)</f>
        <v>0</v>
      </c>
      <c r="Q144" s="227"/>
      <c r="R144" s="228">
        <f>SUM(R145:R146)</f>
        <v>2.7168000000000001</v>
      </c>
      <c r="S144" s="227"/>
      <c r="T144" s="229">
        <f>SUM(T145:T146)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30" t="s">
        <v>92</v>
      </c>
      <c r="AT144" s="231" t="s">
        <v>75</v>
      </c>
      <c r="AU144" s="231" t="s">
        <v>81</v>
      </c>
      <c r="AY144" s="230" t="s">
        <v>134</v>
      </c>
      <c r="BK144" s="232">
        <f>SUM(BK145:BK146)</f>
        <v>0</v>
      </c>
    </row>
    <row r="145" s="2" customFormat="1" ht="33" customHeight="1">
      <c r="A145" s="38"/>
      <c r="B145" s="39"/>
      <c r="C145" s="235" t="s">
        <v>176</v>
      </c>
      <c r="D145" s="235" t="s">
        <v>138</v>
      </c>
      <c r="E145" s="236" t="s">
        <v>177</v>
      </c>
      <c r="F145" s="237" t="s">
        <v>178</v>
      </c>
      <c r="G145" s="238" t="s">
        <v>141</v>
      </c>
      <c r="H145" s="239">
        <v>514.60000000000002</v>
      </c>
      <c r="I145" s="240"/>
      <c r="J145" s="241">
        <f>ROUND(I145*H145,2)</f>
        <v>0</v>
      </c>
      <c r="K145" s="237" t="s">
        <v>142</v>
      </c>
      <c r="L145" s="41"/>
      <c r="M145" s="242" t="s">
        <v>1</v>
      </c>
      <c r="N145" s="243" t="s">
        <v>41</v>
      </c>
      <c r="O145" s="91"/>
      <c r="P145" s="244">
        <f>O145*H145</f>
        <v>0</v>
      </c>
      <c r="Q145" s="244">
        <v>0</v>
      </c>
      <c r="R145" s="244">
        <f>Q145*H145</f>
        <v>0</v>
      </c>
      <c r="S145" s="244">
        <v>0</v>
      </c>
      <c r="T145" s="245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46" t="s">
        <v>179</v>
      </c>
      <c r="AT145" s="246" t="s">
        <v>138</v>
      </c>
      <c r="AU145" s="246" t="s">
        <v>92</v>
      </c>
      <c r="AY145" s="15" t="s">
        <v>134</v>
      </c>
      <c r="BE145" s="138">
        <f>IF(N145="základní",J145,0)</f>
        <v>0</v>
      </c>
      <c r="BF145" s="138">
        <f>IF(N145="snížená",J145,0)</f>
        <v>0</v>
      </c>
      <c r="BG145" s="138">
        <f>IF(N145="zákl. přenesená",J145,0)</f>
        <v>0</v>
      </c>
      <c r="BH145" s="138">
        <f>IF(N145="sníž. přenesená",J145,0)</f>
        <v>0</v>
      </c>
      <c r="BI145" s="138">
        <f>IF(N145="nulová",J145,0)</f>
        <v>0</v>
      </c>
      <c r="BJ145" s="15" t="s">
        <v>81</v>
      </c>
      <c r="BK145" s="138">
        <f>ROUND(I145*H145,2)</f>
        <v>0</v>
      </c>
      <c r="BL145" s="15" t="s">
        <v>179</v>
      </c>
      <c r="BM145" s="246" t="s">
        <v>180</v>
      </c>
    </row>
    <row r="146" s="2" customFormat="1" ht="24.15" customHeight="1">
      <c r="A146" s="38"/>
      <c r="B146" s="39"/>
      <c r="C146" s="247" t="s">
        <v>181</v>
      </c>
      <c r="D146" s="247" t="s">
        <v>182</v>
      </c>
      <c r="E146" s="248" t="s">
        <v>183</v>
      </c>
      <c r="F146" s="249" t="s">
        <v>184</v>
      </c>
      <c r="G146" s="250" t="s">
        <v>185</v>
      </c>
      <c r="H146" s="251">
        <v>90.560000000000002</v>
      </c>
      <c r="I146" s="252"/>
      <c r="J146" s="253">
        <f>ROUND(I146*H146,2)</f>
        <v>0</v>
      </c>
      <c r="K146" s="249" t="s">
        <v>1</v>
      </c>
      <c r="L146" s="254"/>
      <c r="M146" s="255" t="s">
        <v>1</v>
      </c>
      <c r="N146" s="256" t="s">
        <v>41</v>
      </c>
      <c r="O146" s="91"/>
      <c r="P146" s="244">
        <f>O146*H146</f>
        <v>0</v>
      </c>
      <c r="Q146" s="244">
        <v>0.029999999999999999</v>
      </c>
      <c r="R146" s="244">
        <f>Q146*H146</f>
        <v>2.7168000000000001</v>
      </c>
      <c r="S146" s="244">
        <v>0</v>
      </c>
      <c r="T146" s="245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46" t="s">
        <v>186</v>
      </c>
      <c r="AT146" s="246" t="s">
        <v>182</v>
      </c>
      <c r="AU146" s="246" t="s">
        <v>92</v>
      </c>
      <c r="AY146" s="15" t="s">
        <v>134</v>
      </c>
      <c r="BE146" s="138">
        <f>IF(N146="základní",J146,0)</f>
        <v>0</v>
      </c>
      <c r="BF146" s="138">
        <f>IF(N146="snížená",J146,0)</f>
        <v>0</v>
      </c>
      <c r="BG146" s="138">
        <f>IF(N146="zákl. přenesená",J146,0)</f>
        <v>0</v>
      </c>
      <c r="BH146" s="138">
        <f>IF(N146="sníž. přenesená",J146,0)</f>
        <v>0</v>
      </c>
      <c r="BI146" s="138">
        <f>IF(N146="nulová",J146,0)</f>
        <v>0</v>
      </c>
      <c r="BJ146" s="15" t="s">
        <v>81</v>
      </c>
      <c r="BK146" s="138">
        <f>ROUND(I146*H146,2)</f>
        <v>0</v>
      </c>
      <c r="BL146" s="15" t="s">
        <v>179</v>
      </c>
      <c r="BM146" s="246" t="s">
        <v>187</v>
      </c>
    </row>
    <row r="147" s="12" customFormat="1" ht="22.8" customHeight="1">
      <c r="A147" s="12"/>
      <c r="B147" s="219"/>
      <c r="C147" s="220"/>
      <c r="D147" s="221" t="s">
        <v>75</v>
      </c>
      <c r="E147" s="233" t="s">
        <v>188</v>
      </c>
      <c r="F147" s="233" t="s">
        <v>189</v>
      </c>
      <c r="G147" s="220"/>
      <c r="H147" s="220"/>
      <c r="I147" s="223"/>
      <c r="J147" s="234">
        <f>BK147</f>
        <v>0</v>
      </c>
      <c r="K147" s="220"/>
      <c r="L147" s="225"/>
      <c r="M147" s="226"/>
      <c r="N147" s="227"/>
      <c r="O147" s="227"/>
      <c r="P147" s="228">
        <f>P148</f>
        <v>0</v>
      </c>
      <c r="Q147" s="227"/>
      <c r="R147" s="228">
        <f>R148</f>
        <v>0.039</v>
      </c>
      <c r="S147" s="227"/>
      <c r="T147" s="229">
        <f>T148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30" t="s">
        <v>92</v>
      </c>
      <c r="AT147" s="231" t="s">
        <v>75</v>
      </c>
      <c r="AU147" s="231" t="s">
        <v>81</v>
      </c>
      <c r="AY147" s="230" t="s">
        <v>134</v>
      </c>
      <c r="BK147" s="232">
        <f>BK148</f>
        <v>0</v>
      </c>
    </row>
    <row r="148" s="2" customFormat="1" ht="24.15" customHeight="1">
      <c r="A148" s="38"/>
      <c r="B148" s="39"/>
      <c r="C148" s="235" t="s">
        <v>190</v>
      </c>
      <c r="D148" s="235" t="s">
        <v>138</v>
      </c>
      <c r="E148" s="236" t="s">
        <v>191</v>
      </c>
      <c r="F148" s="237" t="s">
        <v>192</v>
      </c>
      <c r="G148" s="238" t="s">
        <v>193</v>
      </c>
      <c r="H148" s="239">
        <v>26</v>
      </c>
      <c r="I148" s="240"/>
      <c r="J148" s="241">
        <f>ROUND(I148*H148,2)</f>
        <v>0</v>
      </c>
      <c r="K148" s="237" t="s">
        <v>142</v>
      </c>
      <c r="L148" s="41"/>
      <c r="M148" s="242" t="s">
        <v>1</v>
      </c>
      <c r="N148" s="243" t="s">
        <v>41</v>
      </c>
      <c r="O148" s="91"/>
      <c r="P148" s="244">
        <f>O148*H148</f>
        <v>0</v>
      </c>
      <c r="Q148" s="244">
        <v>0.0015</v>
      </c>
      <c r="R148" s="244">
        <f>Q148*H148</f>
        <v>0.039</v>
      </c>
      <c r="S148" s="244">
        <v>0</v>
      </c>
      <c r="T148" s="245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46" t="s">
        <v>179</v>
      </c>
      <c r="AT148" s="246" t="s">
        <v>138</v>
      </c>
      <c r="AU148" s="246" t="s">
        <v>92</v>
      </c>
      <c r="AY148" s="15" t="s">
        <v>134</v>
      </c>
      <c r="BE148" s="138">
        <f>IF(N148="základní",J148,0)</f>
        <v>0</v>
      </c>
      <c r="BF148" s="138">
        <f>IF(N148="snížená",J148,0)</f>
        <v>0</v>
      </c>
      <c r="BG148" s="138">
        <f>IF(N148="zákl. přenesená",J148,0)</f>
        <v>0</v>
      </c>
      <c r="BH148" s="138">
        <f>IF(N148="sníž. přenesená",J148,0)</f>
        <v>0</v>
      </c>
      <c r="BI148" s="138">
        <f>IF(N148="nulová",J148,0)</f>
        <v>0</v>
      </c>
      <c r="BJ148" s="15" t="s">
        <v>81</v>
      </c>
      <c r="BK148" s="138">
        <f>ROUND(I148*H148,2)</f>
        <v>0</v>
      </c>
      <c r="BL148" s="15" t="s">
        <v>179</v>
      </c>
      <c r="BM148" s="246" t="s">
        <v>194</v>
      </c>
    </row>
    <row r="149" s="12" customFormat="1" ht="22.8" customHeight="1">
      <c r="A149" s="12"/>
      <c r="B149" s="219"/>
      <c r="C149" s="220"/>
      <c r="D149" s="221" t="s">
        <v>75</v>
      </c>
      <c r="E149" s="233" t="s">
        <v>195</v>
      </c>
      <c r="F149" s="233" t="s">
        <v>196</v>
      </c>
      <c r="G149" s="220"/>
      <c r="H149" s="220"/>
      <c r="I149" s="223"/>
      <c r="J149" s="234">
        <f>BK149</f>
        <v>0</v>
      </c>
      <c r="K149" s="220"/>
      <c r="L149" s="225"/>
      <c r="M149" s="226"/>
      <c r="N149" s="227"/>
      <c r="O149" s="227"/>
      <c r="P149" s="228">
        <f>SUM(P150:P152)</f>
        <v>0</v>
      </c>
      <c r="Q149" s="227"/>
      <c r="R149" s="228">
        <f>SUM(R150:R152)</f>
        <v>2.2000000000000002</v>
      </c>
      <c r="S149" s="227"/>
      <c r="T149" s="229">
        <f>SUM(T150:T152)</f>
        <v>5.7750000000000004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30" t="s">
        <v>92</v>
      </c>
      <c r="AT149" s="231" t="s">
        <v>75</v>
      </c>
      <c r="AU149" s="231" t="s">
        <v>81</v>
      </c>
      <c r="AY149" s="230" t="s">
        <v>134</v>
      </c>
      <c r="BK149" s="232">
        <f>SUM(BK150:BK152)</f>
        <v>0</v>
      </c>
    </row>
    <row r="150" s="2" customFormat="1" ht="24.15" customHeight="1">
      <c r="A150" s="38"/>
      <c r="B150" s="39"/>
      <c r="C150" s="235" t="s">
        <v>8</v>
      </c>
      <c r="D150" s="235" t="s">
        <v>138</v>
      </c>
      <c r="E150" s="236" t="s">
        <v>197</v>
      </c>
      <c r="F150" s="237" t="s">
        <v>198</v>
      </c>
      <c r="G150" s="238" t="s">
        <v>141</v>
      </c>
      <c r="H150" s="239">
        <v>825</v>
      </c>
      <c r="I150" s="240"/>
      <c r="J150" s="241">
        <f>ROUND(I150*H150,2)</f>
        <v>0</v>
      </c>
      <c r="K150" s="237" t="s">
        <v>142</v>
      </c>
      <c r="L150" s="41"/>
      <c r="M150" s="242" t="s">
        <v>1</v>
      </c>
      <c r="N150" s="243" t="s">
        <v>41</v>
      </c>
      <c r="O150" s="91"/>
      <c r="P150" s="244">
        <f>O150*H150</f>
        <v>0</v>
      </c>
      <c r="Q150" s="244">
        <v>0</v>
      </c>
      <c r="R150" s="244">
        <f>Q150*H150</f>
        <v>0</v>
      </c>
      <c r="S150" s="244">
        <v>0</v>
      </c>
      <c r="T150" s="245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46" t="s">
        <v>179</v>
      </c>
      <c r="AT150" s="246" t="s">
        <v>138</v>
      </c>
      <c r="AU150" s="246" t="s">
        <v>92</v>
      </c>
      <c r="AY150" s="15" t="s">
        <v>134</v>
      </c>
      <c r="BE150" s="138">
        <f>IF(N150="základní",J150,0)</f>
        <v>0</v>
      </c>
      <c r="BF150" s="138">
        <f>IF(N150="snížená",J150,0)</f>
        <v>0</v>
      </c>
      <c r="BG150" s="138">
        <f>IF(N150="zákl. přenesená",J150,0)</f>
        <v>0</v>
      </c>
      <c r="BH150" s="138">
        <f>IF(N150="sníž. přenesená",J150,0)</f>
        <v>0</v>
      </c>
      <c r="BI150" s="138">
        <f>IF(N150="nulová",J150,0)</f>
        <v>0</v>
      </c>
      <c r="BJ150" s="15" t="s">
        <v>81</v>
      </c>
      <c r="BK150" s="138">
        <f>ROUND(I150*H150,2)</f>
        <v>0</v>
      </c>
      <c r="BL150" s="15" t="s">
        <v>179</v>
      </c>
      <c r="BM150" s="246" t="s">
        <v>199</v>
      </c>
    </row>
    <row r="151" s="2" customFormat="1" ht="24.15" customHeight="1">
      <c r="A151" s="38"/>
      <c r="B151" s="39"/>
      <c r="C151" s="247" t="s">
        <v>200</v>
      </c>
      <c r="D151" s="247" t="s">
        <v>182</v>
      </c>
      <c r="E151" s="248" t="s">
        <v>201</v>
      </c>
      <c r="F151" s="249" t="s">
        <v>202</v>
      </c>
      <c r="G151" s="250" t="s">
        <v>185</v>
      </c>
      <c r="H151" s="251">
        <v>4</v>
      </c>
      <c r="I151" s="252"/>
      <c r="J151" s="253">
        <f>ROUND(I151*H151,2)</f>
        <v>0</v>
      </c>
      <c r="K151" s="249" t="s">
        <v>142</v>
      </c>
      <c r="L151" s="254"/>
      <c r="M151" s="255" t="s">
        <v>1</v>
      </c>
      <c r="N151" s="256" t="s">
        <v>41</v>
      </c>
      <c r="O151" s="91"/>
      <c r="P151" s="244">
        <f>O151*H151</f>
        <v>0</v>
      </c>
      <c r="Q151" s="244">
        <v>0.55000000000000004</v>
      </c>
      <c r="R151" s="244">
        <f>Q151*H151</f>
        <v>2.2000000000000002</v>
      </c>
      <c r="S151" s="244">
        <v>0</v>
      </c>
      <c r="T151" s="245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46" t="s">
        <v>186</v>
      </c>
      <c r="AT151" s="246" t="s">
        <v>182</v>
      </c>
      <c r="AU151" s="246" t="s">
        <v>92</v>
      </c>
      <c r="AY151" s="15" t="s">
        <v>134</v>
      </c>
      <c r="BE151" s="138">
        <f>IF(N151="základní",J151,0)</f>
        <v>0</v>
      </c>
      <c r="BF151" s="138">
        <f>IF(N151="snížená",J151,0)</f>
        <v>0</v>
      </c>
      <c r="BG151" s="138">
        <f>IF(N151="zákl. přenesená",J151,0)</f>
        <v>0</v>
      </c>
      <c r="BH151" s="138">
        <f>IF(N151="sníž. přenesená",J151,0)</f>
        <v>0</v>
      </c>
      <c r="BI151" s="138">
        <f>IF(N151="nulová",J151,0)</f>
        <v>0</v>
      </c>
      <c r="BJ151" s="15" t="s">
        <v>81</v>
      </c>
      <c r="BK151" s="138">
        <f>ROUND(I151*H151,2)</f>
        <v>0</v>
      </c>
      <c r="BL151" s="15" t="s">
        <v>179</v>
      </c>
      <c r="BM151" s="246" t="s">
        <v>203</v>
      </c>
    </row>
    <row r="152" s="2" customFormat="1" ht="24.15" customHeight="1">
      <c r="A152" s="38"/>
      <c r="B152" s="39"/>
      <c r="C152" s="235" t="s">
        <v>204</v>
      </c>
      <c r="D152" s="235" t="s">
        <v>138</v>
      </c>
      <c r="E152" s="236" t="s">
        <v>205</v>
      </c>
      <c r="F152" s="237" t="s">
        <v>206</v>
      </c>
      <c r="G152" s="238" t="s">
        <v>141</v>
      </c>
      <c r="H152" s="239">
        <v>825</v>
      </c>
      <c r="I152" s="240"/>
      <c r="J152" s="241">
        <f>ROUND(I152*H152,2)</f>
        <v>0</v>
      </c>
      <c r="K152" s="237" t="s">
        <v>142</v>
      </c>
      <c r="L152" s="41"/>
      <c r="M152" s="242" t="s">
        <v>1</v>
      </c>
      <c r="N152" s="243" t="s">
        <v>41</v>
      </c>
      <c r="O152" s="91"/>
      <c r="P152" s="244">
        <f>O152*H152</f>
        <v>0</v>
      </c>
      <c r="Q152" s="244">
        <v>0</v>
      </c>
      <c r="R152" s="244">
        <f>Q152*H152</f>
        <v>0</v>
      </c>
      <c r="S152" s="244">
        <v>0.0070000000000000001</v>
      </c>
      <c r="T152" s="245">
        <f>S152*H152</f>
        <v>5.7750000000000004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46" t="s">
        <v>179</v>
      </c>
      <c r="AT152" s="246" t="s">
        <v>138</v>
      </c>
      <c r="AU152" s="246" t="s">
        <v>92</v>
      </c>
      <c r="AY152" s="15" t="s">
        <v>134</v>
      </c>
      <c r="BE152" s="138">
        <f>IF(N152="základní",J152,0)</f>
        <v>0</v>
      </c>
      <c r="BF152" s="138">
        <f>IF(N152="snížená",J152,0)</f>
        <v>0</v>
      </c>
      <c r="BG152" s="138">
        <f>IF(N152="zákl. přenesená",J152,0)</f>
        <v>0</v>
      </c>
      <c r="BH152" s="138">
        <f>IF(N152="sníž. přenesená",J152,0)</f>
        <v>0</v>
      </c>
      <c r="BI152" s="138">
        <f>IF(N152="nulová",J152,0)</f>
        <v>0</v>
      </c>
      <c r="BJ152" s="15" t="s">
        <v>81</v>
      </c>
      <c r="BK152" s="138">
        <f>ROUND(I152*H152,2)</f>
        <v>0</v>
      </c>
      <c r="BL152" s="15" t="s">
        <v>179</v>
      </c>
      <c r="BM152" s="246" t="s">
        <v>207</v>
      </c>
    </row>
    <row r="153" s="12" customFormat="1" ht="22.8" customHeight="1">
      <c r="A153" s="12"/>
      <c r="B153" s="219"/>
      <c r="C153" s="220"/>
      <c r="D153" s="221" t="s">
        <v>75</v>
      </c>
      <c r="E153" s="233" t="s">
        <v>208</v>
      </c>
      <c r="F153" s="233" t="s">
        <v>209</v>
      </c>
      <c r="G153" s="220"/>
      <c r="H153" s="220"/>
      <c r="I153" s="223"/>
      <c r="J153" s="234">
        <f>BK153</f>
        <v>0</v>
      </c>
      <c r="K153" s="220"/>
      <c r="L153" s="225"/>
      <c r="M153" s="226"/>
      <c r="N153" s="227"/>
      <c r="O153" s="227"/>
      <c r="P153" s="228">
        <f>SUM(P154:P186)</f>
        <v>0</v>
      </c>
      <c r="Q153" s="227"/>
      <c r="R153" s="228">
        <f>SUM(R154:R186)</f>
        <v>6.9110499999999995</v>
      </c>
      <c r="S153" s="227"/>
      <c r="T153" s="229">
        <f>SUM(T154:T186)</f>
        <v>6.4281880000000005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30" t="s">
        <v>92</v>
      </c>
      <c r="AT153" s="231" t="s">
        <v>75</v>
      </c>
      <c r="AU153" s="231" t="s">
        <v>81</v>
      </c>
      <c r="AY153" s="230" t="s">
        <v>134</v>
      </c>
      <c r="BK153" s="232">
        <f>SUM(BK154:BK186)</f>
        <v>0</v>
      </c>
    </row>
    <row r="154" s="2" customFormat="1" ht="16.5" customHeight="1">
      <c r="A154" s="38"/>
      <c r="B154" s="39"/>
      <c r="C154" s="235" t="s">
        <v>210</v>
      </c>
      <c r="D154" s="235" t="s">
        <v>138</v>
      </c>
      <c r="E154" s="236" t="s">
        <v>211</v>
      </c>
      <c r="F154" s="237" t="s">
        <v>212</v>
      </c>
      <c r="G154" s="238" t="s">
        <v>213</v>
      </c>
      <c r="H154" s="239">
        <v>132.19999999999999</v>
      </c>
      <c r="I154" s="240"/>
      <c r="J154" s="241">
        <f>ROUND(I154*H154,2)</f>
        <v>0</v>
      </c>
      <c r="K154" s="237" t="s">
        <v>142</v>
      </c>
      <c r="L154" s="41"/>
      <c r="M154" s="242" t="s">
        <v>1</v>
      </c>
      <c r="N154" s="243" t="s">
        <v>41</v>
      </c>
      <c r="O154" s="91"/>
      <c r="P154" s="244">
        <f>O154*H154</f>
        <v>0</v>
      </c>
      <c r="Q154" s="244">
        <v>0</v>
      </c>
      <c r="R154" s="244">
        <f>Q154*H154</f>
        <v>0</v>
      </c>
      <c r="S154" s="244">
        <v>0.0017600000000000001</v>
      </c>
      <c r="T154" s="245">
        <f>S154*H154</f>
        <v>0.23267199999999999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46" t="s">
        <v>179</v>
      </c>
      <c r="AT154" s="246" t="s">
        <v>138</v>
      </c>
      <c r="AU154" s="246" t="s">
        <v>92</v>
      </c>
      <c r="AY154" s="15" t="s">
        <v>134</v>
      </c>
      <c r="BE154" s="138">
        <f>IF(N154="základní",J154,0)</f>
        <v>0</v>
      </c>
      <c r="BF154" s="138">
        <f>IF(N154="snížená",J154,0)</f>
        <v>0</v>
      </c>
      <c r="BG154" s="138">
        <f>IF(N154="zákl. přenesená",J154,0)</f>
        <v>0</v>
      </c>
      <c r="BH154" s="138">
        <f>IF(N154="sníž. přenesená",J154,0)</f>
        <v>0</v>
      </c>
      <c r="BI154" s="138">
        <f>IF(N154="nulová",J154,0)</f>
        <v>0</v>
      </c>
      <c r="BJ154" s="15" t="s">
        <v>81</v>
      </c>
      <c r="BK154" s="138">
        <f>ROUND(I154*H154,2)</f>
        <v>0</v>
      </c>
      <c r="BL154" s="15" t="s">
        <v>179</v>
      </c>
      <c r="BM154" s="246" t="s">
        <v>214</v>
      </c>
    </row>
    <row r="155" s="2" customFormat="1" ht="16.5" customHeight="1">
      <c r="A155" s="38"/>
      <c r="B155" s="39"/>
      <c r="C155" s="235" t="s">
        <v>215</v>
      </c>
      <c r="D155" s="235" t="s">
        <v>138</v>
      </c>
      <c r="E155" s="236" t="s">
        <v>216</v>
      </c>
      <c r="F155" s="237" t="s">
        <v>217</v>
      </c>
      <c r="G155" s="238" t="s">
        <v>141</v>
      </c>
      <c r="H155" s="239">
        <v>825</v>
      </c>
      <c r="I155" s="240"/>
      <c r="J155" s="241">
        <f>ROUND(I155*H155,2)</f>
        <v>0</v>
      </c>
      <c r="K155" s="237" t="s">
        <v>142</v>
      </c>
      <c r="L155" s="41"/>
      <c r="M155" s="242" t="s">
        <v>1</v>
      </c>
      <c r="N155" s="243" t="s">
        <v>41</v>
      </c>
      <c r="O155" s="91"/>
      <c r="P155" s="244">
        <f>O155*H155</f>
        <v>0</v>
      </c>
      <c r="Q155" s="244">
        <v>0</v>
      </c>
      <c r="R155" s="244">
        <f>Q155*H155</f>
        <v>0</v>
      </c>
      <c r="S155" s="244">
        <v>0.0057099999999999998</v>
      </c>
      <c r="T155" s="245">
        <f>S155*H155</f>
        <v>4.71075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46" t="s">
        <v>179</v>
      </c>
      <c r="AT155" s="246" t="s">
        <v>138</v>
      </c>
      <c r="AU155" s="246" t="s">
        <v>92</v>
      </c>
      <c r="AY155" s="15" t="s">
        <v>134</v>
      </c>
      <c r="BE155" s="138">
        <f>IF(N155="základní",J155,0)</f>
        <v>0</v>
      </c>
      <c r="BF155" s="138">
        <f>IF(N155="snížená",J155,0)</f>
        <v>0</v>
      </c>
      <c r="BG155" s="138">
        <f>IF(N155="zákl. přenesená",J155,0)</f>
        <v>0</v>
      </c>
      <c r="BH155" s="138">
        <f>IF(N155="sníž. přenesená",J155,0)</f>
        <v>0</v>
      </c>
      <c r="BI155" s="138">
        <f>IF(N155="nulová",J155,0)</f>
        <v>0</v>
      </c>
      <c r="BJ155" s="15" t="s">
        <v>81</v>
      </c>
      <c r="BK155" s="138">
        <f>ROUND(I155*H155,2)</f>
        <v>0</v>
      </c>
      <c r="BL155" s="15" t="s">
        <v>179</v>
      </c>
      <c r="BM155" s="246" t="s">
        <v>218</v>
      </c>
    </row>
    <row r="156" s="2" customFormat="1" ht="16.5" customHeight="1">
      <c r="A156" s="38"/>
      <c r="B156" s="39"/>
      <c r="C156" s="235" t="s">
        <v>92</v>
      </c>
      <c r="D156" s="235" t="s">
        <v>138</v>
      </c>
      <c r="E156" s="236" t="s">
        <v>219</v>
      </c>
      <c r="F156" s="237" t="s">
        <v>220</v>
      </c>
      <c r="G156" s="238" t="s">
        <v>213</v>
      </c>
      <c r="H156" s="239">
        <v>65.799999999999997</v>
      </c>
      <c r="I156" s="240"/>
      <c r="J156" s="241">
        <f>ROUND(I156*H156,2)</f>
        <v>0</v>
      </c>
      <c r="K156" s="237" t="s">
        <v>142</v>
      </c>
      <c r="L156" s="41"/>
      <c r="M156" s="242" t="s">
        <v>1</v>
      </c>
      <c r="N156" s="243" t="s">
        <v>41</v>
      </c>
      <c r="O156" s="91"/>
      <c r="P156" s="244">
        <f>O156*H156</f>
        <v>0</v>
      </c>
      <c r="Q156" s="244">
        <v>0</v>
      </c>
      <c r="R156" s="244">
        <f>Q156*H156</f>
        <v>0</v>
      </c>
      <c r="S156" s="244">
        <v>0.0018699999999999999</v>
      </c>
      <c r="T156" s="245">
        <f>S156*H156</f>
        <v>0.12304599999999999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46" t="s">
        <v>179</v>
      </c>
      <c r="AT156" s="246" t="s">
        <v>138</v>
      </c>
      <c r="AU156" s="246" t="s">
        <v>92</v>
      </c>
      <c r="AY156" s="15" t="s">
        <v>134</v>
      </c>
      <c r="BE156" s="138">
        <f>IF(N156="základní",J156,0)</f>
        <v>0</v>
      </c>
      <c r="BF156" s="138">
        <f>IF(N156="snížená",J156,0)</f>
        <v>0</v>
      </c>
      <c r="BG156" s="138">
        <f>IF(N156="zákl. přenesená",J156,0)</f>
        <v>0</v>
      </c>
      <c r="BH156" s="138">
        <f>IF(N156="sníž. přenesená",J156,0)</f>
        <v>0</v>
      </c>
      <c r="BI156" s="138">
        <f>IF(N156="nulová",J156,0)</f>
        <v>0</v>
      </c>
      <c r="BJ156" s="15" t="s">
        <v>81</v>
      </c>
      <c r="BK156" s="138">
        <f>ROUND(I156*H156,2)</f>
        <v>0</v>
      </c>
      <c r="BL156" s="15" t="s">
        <v>179</v>
      </c>
      <c r="BM156" s="246" t="s">
        <v>221</v>
      </c>
    </row>
    <row r="157" s="2" customFormat="1" ht="16.5" customHeight="1">
      <c r="A157" s="38"/>
      <c r="B157" s="39"/>
      <c r="C157" s="235" t="s">
        <v>222</v>
      </c>
      <c r="D157" s="235" t="s">
        <v>138</v>
      </c>
      <c r="E157" s="236" t="s">
        <v>223</v>
      </c>
      <c r="F157" s="237" t="s">
        <v>224</v>
      </c>
      <c r="G157" s="238" t="s">
        <v>213</v>
      </c>
      <c r="H157" s="239">
        <v>54</v>
      </c>
      <c r="I157" s="240"/>
      <c r="J157" s="241">
        <f>ROUND(I157*H157,2)</f>
        <v>0</v>
      </c>
      <c r="K157" s="237" t="s">
        <v>142</v>
      </c>
      <c r="L157" s="41"/>
      <c r="M157" s="242" t="s">
        <v>1</v>
      </c>
      <c r="N157" s="243" t="s">
        <v>41</v>
      </c>
      <c r="O157" s="91"/>
      <c r="P157" s="244">
        <f>O157*H157</f>
        <v>0</v>
      </c>
      <c r="Q157" s="244">
        <v>0</v>
      </c>
      <c r="R157" s="244">
        <f>Q157*H157</f>
        <v>0</v>
      </c>
      <c r="S157" s="244">
        <v>0.0016999999999999999</v>
      </c>
      <c r="T157" s="245">
        <f>S157*H157</f>
        <v>0.091799999999999993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46" t="s">
        <v>179</v>
      </c>
      <c r="AT157" s="246" t="s">
        <v>138</v>
      </c>
      <c r="AU157" s="246" t="s">
        <v>92</v>
      </c>
      <c r="AY157" s="15" t="s">
        <v>134</v>
      </c>
      <c r="BE157" s="138">
        <f>IF(N157="základní",J157,0)</f>
        <v>0</v>
      </c>
      <c r="BF157" s="138">
        <f>IF(N157="snížená",J157,0)</f>
        <v>0</v>
      </c>
      <c r="BG157" s="138">
        <f>IF(N157="zákl. přenesená",J157,0)</f>
        <v>0</v>
      </c>
      <c r="BH157" s="138">
        <f>IF(N157="sníž. přenesená",J157,0)</f>
        <v>0</v>
      </c>
      <c r="BI157" s="138">
        <f>IF(N157="nulová",J157,0)</f>
        <v>0</v>
      </c>
      <c r="BJ157" s="15" t="s">
        <v>81</v>
      </c>
      <c r="BK157" s="138">
        <f>ROUND(I157*H157,2)</f>
        <v>0</v>
      </c>
      <c r="BL157" s="15" t="s">
        <v>179</v>
      </c>
      <c r="BM157" s="246" t="s">
        <v>225</v>
      </c>
    </row>
    <row r="158" s="2" customFormat="1" ht="16.5" customHeight="1">
      <c r="A158" s="38"/>
      <c r="B158" s="39"/>
      <c r="C158" s="235" t="s">
        <v>81</v>
      </c>
      <c r="D158" s="235" t="s">
        <v>138</v>
      </c>
      <c r="E158" s="236" t="s">
        <v>226</v>
      </c>
      <c r="F158" s="237" t="s">
        <v>227</v>
      </c>
      <c r="G158" s="238" t="s">
        <v>193</v>
      </c>
      <c r="H158" s="239">
        <v>8</v>
      </c>
      <c r="I158" s="240"/>
      <c r="J158" s="241">
        <f>ROUND(I158*H158,2)</f>
        <v>0</v>
      </c>
      <c r="K158" s="237" t="s">
        <v>142</v>
      </c>
      <c r="L158" s="41"/>
      <c r="M158" s="242" t="s">
        <v>1</v>
      </c>
      <c r="N158" s="243" t="s">
        <v>41</v>
      </c>
      <c r="O158" s="91"/>
      <c r="P158" s="244">
        <f>O158*H158</f>
        <v>0</v>
      </c>
      <c r="Q158" s="244">
        <v>0</v>
      </c>
      <c r="R158" s="244">
        <f>Q158*H158</f>
        <v>0</v>
      </c>
      <c r="S158" s="244">
        <v>0.014999999999999999</v>
      </c>
      <c r="T158" s="245">
        <f>S158*H158</f>
        <v>0.12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46" t="s">
        <v>179</v>
      </c>
      <c r="AT158" s="246" t="s">
        <v>138</v>
      </c>
      <c r="AU158" s="246" t="s">
        <v>92</v>
      </c>
      <c r="AY158" s="15" t="s">
        <v>134</v>
      </c>
      <c r="BE158" s="138">
        <f>IF(N158="základní",J158,0)</f>
        <v>0</v>
      </c>
      <c r="BF158" s="138">
        <f>IF(N158="snížená",J158,0)</f>
        <v>0</v>
      </c>
      <c r="BG158" s="138">
        <f>IF(N158="zákl. přenesená",J158,0)</f>
        <v>0</v>
      </c>
      <c r="BH158" s="138">
        <f>IF(N158="sníž. přenesená",J158,0)</f>
        <v>0</v>
      </c>
      <c r="BI158" s="138">
        <f>IF(N158="nulová",J158,0)</f>
        <v>0</v>
      </c>
      <c r="BJ158" s="15" t="s">
        <v>81</v>
      </c>
      <c r="BK158" s="138">
        <f>ROUND(I158*H158,2)</f>
        <v>0</v>
      </c>
      <c r="BL158" s="15" t="s">
        <v>179</v>
      </c>
      <c r="BM158" s="246" t="s">
        <v>228</v>
      </c>
    </row>
    <row r="159" s="2" customFormat="1" ht="16.5" customHeight="1">
      <c r="A159" s="38"/>
      <c r="B159" s="39"/>
      <c r="C159" s="235" t="s">
        <v>135</v>
      </c>
      <c r="D159" s="235" t="s">
        <v>138</v>
      </c>
      <c r="E159" s="236" t="s">
        <v>229</v>
      </c>
      <c r="F159" s="237" t="s">
        <v>230</v>
      </c>
      <c r="G159" s="238" t="s">
        <v>213</v>
      </c>
      <c r="H159" s="239">
        <v>12</v>
      </c>
      <c r="I159" s="240"/>
      <c r="J159" s="241">
        <f>ROUND(I159*H159,2)</f>
        <v>0</v>
      </c>
      <c r="K159" s="237" t="s">
        <v>142</v>
      </c>
      <c r="L159" s="41"/>
      <c r="M159" s="242" t="s">
        <v>1</v>
      </c>
      <c r="N159" s="243" t="s">
        <v>41</v>
      </c>
      <c r="O159" s="91"/>
      <c r="P159" s="244">
        <f>O159*H159</f>
        <v>0</v>
      </c>
      <c r="Q159" s="244">
        <v>0</v>
      </c>
      <c r="R159" s="244">
        <f>Q159*H159</f>
        <v>0</v>
      </c>
      <c r="S159" s="244">
        <v>0.00175</v>
      </c>
      <c r="T159" s="245">
        <f>S159*H159</f>
        <v>0.021000000000000001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46" t="s">
        <v>179</v>
      </c>
      <c r="AT159" s="246" t="s">
        <v>138</v>
      </c>
      <c r="AU159" s="246" t="s">
        <v>92</v>
      </c>
      <c r="AY159" s="15" t="s">
        <v>134</v>
      </c>
      <c r="BE159" s="138">
        <f>IF(N159="základní",J159,0)</f>
        <v>0</v>
      </c>
      <c r="BF159" s="138">
        <f>IF(N159="snížená",J159,0)</f>
        <v>0</v>
      </c>
      <c r="BG159" s="138">
        <f>IF(N159="zákl. přenesená",J159,0)</f>
        <v>0</v>
      </c>
      <c r="BH159" s="138">
        <f>IF(N159="sníž. přenesená",J159,0)</f>
        <v>0</v>
      </c>
      <c r="BI159" s="138">
        <f>IF(N159="nulová",J159,0)</f>
        <v>0</v>
      </c>
      <c r="BJ159" s="15" t="s">
        <v>81</v>
      </c>
      <c r="BK159" s="138">
        <f>ROUND(I159*H159,2)</f>
        <v>0</v>
      </c>
      <c r="BL159" s="15" t="s">
        <v>179</v>
      </c>
      <c r="BM159" s="246" t="s">
        <v>231</v>
      </c>
    </row>
    <row r="160" s="2" customFormat="1" ht="16.5" customHeight="1">
      <c r="A160" s="38"/>
      <c r="B160" s="39"/>
      <c r="C160" s="235" t="s">
        <v>232</v>
      </c>
      <c r="D160" s="235" t="s">
        <v>138</v>
      </c>
      <c r="E160" s="236" t="s">
        <v>233</v>
      </c>
      <c r="F160" s="237" t="s">
        <v>234</v>
      </c>
      <c r="G160" s="238" t="s">
        <v>141</v>
      </c>
      <c r="H160" s="239">
        <v>40</v>
      </c>
      <c r="I160" s="240"/>
      <c r="J160" s="241">
        <f>ROUND(I160*H160,2)</f>
        <v>0</v>
      </c>
      <c r="K160" s="237" t="s">
        <v>142</v>
      </c>
      <c r="L160" s="41"/>
      <c r="M160" s="242" t="s">
        <v>1</v>
      </c>
      <c r="N160" s="243" t="s">
        <v>41</v>
      </c>
      <c r="O160" s="91"/>
      <c r="P160" s="244">
        <f>O160*H160</f>
        <v>0</v>
      </c>
      <c r="Q160" s="244">
        <v>0</v>
      </c>
      <c r="R160" s="244">
        <f>Q160*H160</f>
        <v>0</v>
      </c>
      <c r="S160" s="244">
        <v>0.0058399999999999997</v>
      </c>
      <c r="T160" s="245">
        <f>S160*H160</f>
        <v>0.23359999999999997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46" t="s">
        <v>179</v>
      </c>
      <c r="AT160" s="246" t="s">
        <v>138</v>
      </c>
      <c r="AU160" s="246" t="s">
        <v>92</v>
      </c>
      <c r="AY160" s="15" t="s">
        <v>134</v>
      </c>
      <c r="BE160" s="138">
        <f>IF(N160="základní",J160,0)</f>
        <v>0</v>
      </c>
      <c r="BF160" s="138">
        <f>IF(N160="snížená",J160,0)</f>
        <v>0</v>
      </c>
      <c r="BG160" s="138">
        <f>IF(N160="zákl. přenesená",J160,0)</f>
        <v>0</v>
      </c>
      <c r="BH160" s="138">
        <f>IF(N160="sníž. přenesená",J160,0)</f>
        <v>0</v>
      </c>
      <c r="BI160" s="138">
        <f>IF(N160="nulová",J160,0)</f>
        <v>0</v>
      </c>
      <c r="BJ160" s="15" t="s">
        <v>81</v>
      </c>
      <c r="BK160" s="138">
        <f>ROUND(I160*H160,2)</f>
        <v>0</v>
      </c>
      <c r="BL160" s="15" t="s">
        <v>179</v>
      </c>
      <c r="BM160" s="246" t="s">
        <v>235</v>
      </c>
    </row>
    <row r="161" s="2" customFormat="1" ht="16.5" customHeight="1">
      <c r="A161" s="38"/>
      <c r="B161" s="39"/>
      <c r="C161" s="235" t="s">
        <v>236</v>
      </c>
      <c r="D161" s="235" t="s">
        <v>138</v>
      </c>
      <c r="E161" s="236" t="s">
        <v>237</v>
      </c>
      <c r="F161" s="237" t="s">
        <v>238</v>
      </c>
      <c r="G161" s="238" t="s">
        <v>213</v>
      </c>
      <c r="H161" s="239">
        <v>132.19999999999999</v>
      </c>
      <c r="I161" s="240"/>
      <c r="J161" s="241">
        <f>ROUND(I161*H161,2)</f>
        <v>0</v>
      </c>
      <c r="K161" s="237" t="s">
        <v>142</v>
      </c>
      <c r="L161" s="41"/>
      <c r="M161" s="242" t="s">
        <v>1</v>
      </c>
      <c r="N161" s="243" t="s">
        <v>41</v>
      </c>
      <c r="O161" s="91"/>
      <c r="P161" s="244">
        <f>O161*H161</f>
        <v>0</v>
      </c>
      <c r="Q161" s="244">
        <v>0</v>
      </c>
      <c r="R161" s="244">
        <f>Q161*H161</f>
        <v>0</v>
      </c>
      <c r="S161" s="244">
        <v>0.0025999999999999999</v>
      </c>
      <c r="T161" s="245">
        <f>S161*H161</f>
        <v>0.34371999999999997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46" t="s">
        <v>179</v>
      </c>
      <c r="AT161" s="246" t="s">
        <v>138</v>
      </c>
      <c r="AU161" s="246" t="s">
        <v>92</v>
      </c>
      <c r="AY161" s="15" t="s">
        <v>134</v>
      </c>
      <c r="BE161" s="138">
        <f>IF(N161="základní",J161,0)</f>
        <v>0</v>
      </c>
      <c r="BF161" s="138">
        <f>IF(N161="snížená",J161,0)</f>
        <v>0</v>
      </c>
      <c r="BG161" s="138">
        <f>IF(N161="zákl. přenesená",J161,0)</f>
        <v>0</v>
      </c>
      <c r="BH161" s="138">
        <f>IF(N161="sníž. přenesená",J161,0)</f>
        <v>0</v>
      </c>
      <c r="BI161" s="138">
        <f>IF(N161="nulová",J161,0)</f>
        <v>0</v>
      </c>
      <c r="BJ161" s="15" t="s">
        <v>81</v>
      </c>
      <c r="BK161" s="138">
        <f>ROUND(I161*H161,2)</f>
        <v>0</v>
      </c>
      <c r="BL161" s="15" t="s">
        <v>179</v>
      </c>
      <c r="BM161" s="246" t="s">
        <v>239</v>
      </c>
    </row>
    <row r="162" s="2" customFormat="1" ht="16.5" customHeight="1">
      <c r="A162" s="38"/>
      <c r="B162" s="39"/>
      <c r="C162" s="235" t="s">
        <v>143</v>
      </c>
      <c r="D162" s="235" t="s">
        <v>138</v>
      </c>
      <c r="E162" s="236" t="s">
        <v>240</v>
      </c>
      <c r="F162" s="237" t="s">
        <v>241</v>
      </c>
      <c r="G162" s="238" t="s">
        <v>213</v>
      </c>
      <c r="H162" s="239">
        <v>140</v>
      </c>
      <c r="I162" s="240"/>
      <c r="J162" s="241">
        <f>ROUND(I162*H162,2)</f>
        <v>0</v>
      </c>
      <c r="K162" s="237" t="s">
        <v>142</v>
      </c>
      <c r="L162" s="41"/>
      <c r="M162" s="242" t="s">
        <v>1</v>
      </c>
      <c r="N162" s="243" t="s">
        <v>41</v>
      </c>
      <c r="O162" s="91"/>
      <c r="P162" s="244">
        <f>O162*H162</f>
        <v>0</v>
      </c>
      <c r="Q162" s="244">
        <v>0</v>
      </c>
      <c r="R162" s="244">
        <f>Q162*H162</f>
        <v>0</v>
      </c>
      <c r="S162" s="244">
        <v>0.0039399999999999999</v>
      </c>
      <c r="T162" s="245">
        <f>S162*H162</f>
        <v>0.55159999999999998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46" t="s">
        <v>179</v>
      </c>
      <c r="AT162" s="246" t="s">
        <v>138</v>
      </c>
      <c r="AU162" s="246" t="s">
        <v>92</v>
      </c>
      <c r="AY162" s="15" t="s">
        <v>134</v>
      </c>
      <c r="BE162" s="138">
        <f>IF(N162="základní",J162,0)</f>
        <v>0</v>
      </c>
      <c r="BF162" s="138">
        <f>IF(N162="snížená",J162,0)</f>
        <v>0</v>
      </c>
      <c r="BG162" s="138">
        <f>IF(N162="zákl. přenesená",J162,0)</f>
        <v>0</v>
      </c>
      <c r="BH162" s="138">
        <f>IF(N162="sníž. přenesená",J162,0)</f>
        <v>0</v>
      </c>
      <c r="BI162" s="138">
        <f>IF(N162="nulová",J162,0)</f>
        <v>0</v>
      </c>
      <c r="BJ162" s="15" t="s">
        <v>81</v>
      </c>
      <c r="BK162" s="138">
        <f>ROUND(I162*H162,2)</f>
        <v>0</v>
      </c>
      <c r="BL162" s="15" t="s">
        <v>179</v>
      </c>
      <c r="BM162" s="246" t="s">
        <v>242</v>
      </c>
    </row>
    <row r="163" s="2" customFormat="1" ht="16.5" customHeight="1">
      <c r="A163" s="38"/>
      <c r="B163" s="39"/>
      <c r="C163" s="235" t="s">
        <v>243</v>
      </c>
      <c r="D163" s="235" t="s">
        <v>138</v>
      </c>
      <c r="E163" s="236" t="s">
        <v>244</v>
      </c>
      <c r="F163" s="237" t="s">
        <v>245</v>
      </c>
      <c r="G163" s="238" t="s">
        <v>246</v>
      </c>
      <c r="H163" s="239">
        <v>24</v>
      </c>
      <c r="I163" s="240"/>
      <c r="J163" s="241">
        <f>ROUND(I163*H163,2)</f>
        <v>0</v>
      </c>
      <c r="K163" s="237" t="s">
        <v>1</v>
      </c>
      <c r="L163" s="41"/>
      <c r="M163" s="242" t="s">
        <v>1</v>
      </c>
      <c r="N163" s="243" t="s">
        <v>41</v>
      </c>
      <c r="O163" s="91"/>
      <c r="P163" s="244">
        <f>O163*H163</f>
        <v>0</v>
      </c>
      <c r="Q163" s="244">
        <v>0</v>
      </c>
      <c r="R163" s="244">
        <f>Q163*H163</f>
        <v>0</v>
      </c>
      <c r="S163" s="244">
        <v>0</v>
      </c>
      <c r="T163" s="245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46" t="s">
        <v>179</v>
      </c>
      <c r="AT163" s="246" t="s">
        <v>138</v>
      </c>
      <c r="AU163" s="246" t="s">
        <v>92</v>
      </c>
      <c r="AY163" s="15" t="s">
        <v>134</v>
      </c>
      <c r="BE163" s="138">
        <f>IF(N163="základní",J163,0)</f>
        <v>0</v>
      </c>
      <c r="BF163" s="138">
        <f>IF(N163="snížená",J163,0)</f>
        <v>0</v>
      </c>
      <c r="BG163" s="138">
        <f>IF(N163="zákl. přenesená",J163,0)</f>
        <v>0</v>
      </c>
      <c r="BH163" s="138">
        <f>IF(N163="sníž. přenesená",J163,0)</f>
        <v>0</v>
      </c>
      <c r="BI163" s="138">
        <f>IF(N163="nulová",J163,0)</f>
        <v>0</v>
      </c>
      <c r="BJ163" s="15" t="s">
        <v>81</v>
      </c>
      <c r="BK163" s="138">
        <f>ROUND(I163*H163,2)</f>
        <v>0</v>
      </c>
      <c r="BL163" s="15" t="s">
        <v>179</v>
      </c>
      <c r="BM163" s="246" t="s">
        <v>247</v>
      </c>
    </row>
    <row r="164" s="2" customFormat="1" ht="16.5" customHeight="1">
      <c r="A164" s="38"/>
      <c r="B164" s="39"/>
      <c r="C164" s="235" t="s">
        <v>186</v>
      </c>
      <c r="D164" s="235" t="s">
        <v>138</v>
      </c>
      <c r="E164" s="236" t="s">
        <v>248</v>
      </c>
      <c r="F164" s="237" t="s">
        <v>249</v>
      </c>
      <c r="G164" s="238" t="s">
        <v>213</v>
      </c>
      <c r="H164" s="239">
        <v>44</v>
      </c>
      <c r="I164" s="240"/>
      <c r="J164" s="241">
        <f>ROUND(I164*H164,2)</f>
        <v>0</v>
      </c>
      <c r="K164" s="237" t="s">
        <v>1</v>
      </c>
      <c r="L164" s="41"/>
      <c r="M164" s="242" t="s">
        <v>1</v>
      </c>
      <c r="N164" s="243" t="s">
        <v>41</v>
      </c>
      <c r="O164" s="91"/>
      <c r="P164" s="244">
        <f>O164*H164</f>
        <v>0</v>
      </c>
      <c r="Q164" s="244">
        <v>0</v>
      </c>
      <c r="R164" s="244">
        <f>Q164*H164</f>
        <v>0</v>
      </c>
      <c r="S164" s="244">
        <v>0</v>
      </c>
      <c r="T164" s="245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46" t="s">
        <v>179</v>
      </c>
      <c r="AT164" s="246" t="s">
        <v>138</v>
      </c>
      <c r="AU164" s="246" t="s">
        <v>92</v>
      </c>
      <c r="AY164" s="15" t="s">
        <v>134</v>
      </c>
      <c r="BE164" s="138">
        <f>IF(N164="základní",J164,0)</f>
        <v>0</v>
      </c>
      <c r="BF164" s="138">
        <f>IF(N164="snížená",J164,0)</f>
        <v>0</v>
      </c>
      <c r="BG164" s="138">
        <f>IF(N164="zákl. přenesená",J164,0)</f>
        <v>0</v>
      </c>
      <c r="BH164" s="138">
        <f>IF(N164="sníž. přenesená",J164,0)</f>
        <v>0</v>
      </c>
      <c r="BI164" s="138">
        <f>IF(N164="nulová",J164,0)</f>
        <v>0</v>
      </c>
      <c r="BJ164" s="15" t="s">
        <v>81</v>
      </c>
      <c r="BK164" s="138">
        <f>ROUND(I164*H164,2)</f>
        <v>0</v>
      </c>
      <c r="BL164" s="15" t="s">
        <v>179</v>
      </c>
      <c r="BM164" s="246" t="s">
        <v>250</v>
      </c>
    </row>
    <row r="165" s="2" customFormat="1" ht="16.5" customHeight="1">
      <c r="A165" s="38"/>
      <c r="B165" s="39"/>
      <c r="C165" s="235" t="s">
        <v>251</v>
      </c>
      <c r="D165" s="235" t="s">
        <v>138</v>
      </c>
      <c r="E165" s="236" t="s">
        <v>252</v>
      </c>
      <c r="F165" s="237" t="s">
        <v>253</v>
      </c>
      <c r="G165" s="238" t="s">
        <v>213</v>
      </c>
      <c r="H165" s="239">
        <v>405</v>
      </c>
      <c r="I165" s="240"/>
      <c r="J165" s="241">
        <f>ROUND(I165*H165,2)</f>
        <v>0</v>
      </c>
      <c r="K165" s="237" t="s">
        <v>1</v>
      </c>
      <c r="L165" s="41"/>
      <c r="M165" s="242" t="s">
        <v>1</v>
      </c>
      <c r="N165" s="243" t="s">
        <v>41</v>
      </c>
      <c r="O165" s="91"/>
      <c r="P165" s="244">
        <f>O165*H165</f>
        <v>0</v>
      </c>
      <c r="Q165" s="244">
        <v>0</v>
      </c>
      <c r="R165" s="244">
        <f>Q165*H165</f>
        <v>0</v>
      </c>
      <c r="S165" s="244">
        <v>0</v>
      </c>
      <c r="T165" s="245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46" t="s">
        <v>179</v>
      </c>
      <c r="AT165" s="246" t="s">
        <v>138</v>
      </c>
      <c r="AU165" s="246" t="s">
        <v>92</v>
      </c>
      <c r="AY165" s="15" t="s">
        <v>134</v>
      </c>
      <c r="BE165" s="138">
        <f>IF(N165="základní",J165,0)</f>
        <v>0</v>
      </c>
      <c r="BF165" s="138">
        <f>IF(N165="snížená",J165,0)</f>
        <v>0</v>
      </c>
      <c r="BG165" s="138">
        <f>IF(N165="zákl. přenesená",J165,0)</f>
        <v>0</v>
      </c>
      <c r="BH165" s="138">
        <f>IF(N165="sníž. přenesená",J165,0)</f>
        <v>0</v>
      </c>
      <c r="BI165" s="138">
        <f>IF(N165="nulová",J165,0)</f>
        <v>0</v>
      </c>
      <c r="BJ165" s="15" t="s">
        <v>81</v>
      </c>
      <c r="BK165" s="138">
        <f>ROUND(I165*H165,2)</f>
        <v>0</v>
      </c>
      <c r="BL165" s="15" t="s">
        <v>179</v>
      </c>
      <c r="BM165" s="246" t="s">
        <v>254</v>
      </c>
    </row>
    <row r="166" s="2" customFormat="1" ht="16.5" customHeight="1">
      <c r="A166" s="38"/>
      <c r="B166" s="39"/>
      <c r="C166" s="235" t="s">
        <v>255</v>
      </c>
      <c r="D166" s="235" t="s">
        <v>138</v>
      </c>
      <c r="E166" s="236" t="s">
        <v>256</v>
      </c>
      <c r="F166" s="237" t="s">
        <v>257</v>
      </c>
      <c r="G166" s="238" t="s">
        <v>213</v>
      </c>
      <c r="H166" s="239">
        <v>287</v>
      </c>
      <c r="I166" s="240"/>
      <c r="J166" s="241">
        <f>ROUND(I166*H166,2)</f>
        <v>0</v>
      </c>
      <c r="K166" s="237" t="s">
        <v>1</v>
      </c>
      <c r="L166" s="41"/>
      <c r="M166" s="242" t="s">
        <v>1</v>
      </c>
      <c r="N166" s="243" t="s">
        <v>41</v>
      </c>
      <c r="O166" s="91"/>
      <c r="P166" s="244">
        <f>O166*H166</f>
        <v>0</v>
      </c>
      <c r="Q166" s="244">
        <v>0</v>
      </c>
      <c r="R166" s="244">
        <f>Q166*H166</f>
        <v>0</v>
      </c>
      <c r="S166" s="244">
        <v>0</v>
      </c>
      <c r="T166" s="245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46" t="s">
        <v>179</v>
      </c>
      <c r="AT166" s="246" t="s">
        <v>138</v>
      </c>
      <c r="AU166" s="246" t="s">
        <v>92</v>
      </c>
      <c r="AY166" s="15" t="s">
        <v>134</v>
      </c>
      <c r="BE166" s="138">
        <f>IF(N166="základní",J166,0)</f>
        <v>0</v>
      </c>
      <c r="BF166" s="138">
        <f>IF(N166="snížená",J166,0)</f>
        <v>0</v>
      </c>
      <c r="BG166" s="138">
        <f>IF(N166="zákl. přenesená",J166,0)</f>
        <v>0</v>
      </c>
      <c r="BH166" s="138">
        <f>IF(N166="sníž. přenesená",J166,0)</f>
        <v>0</v>
      </c>
      <c r="BI166" s="138">
        <f>IF(N166="nulová",J166,0)</f>
        <v>0</v>
      </c>
      <c r="BJ166" s="15" t="s">
        <v>81</v>
      </c>
      <c r="BK166" s="138">
        <f>ROUND(I166*H166,2)</f>
        <v>0</v>
      </c>
      <c r="BL166" s="15" t="s">
        <v>179</v>
      </c>
      <c r="BM166" s="246" t="s">
        <v>258</v>
      </c>
    </row>
    <row r="167" s="2" customFormat="1" ht="16.5" customHeight="1">
      <c r="A167" s="38"/>
      <c r="B167" s="39"/>
      <c r="C167" s="235" t="s">
        <v>259</v>
      </c>
      <c r="D167" s="235" t="s">
        <v>138</v>
      </c>
      <c r="E167" s="236" t="s">
        <v>260</v>
      </c>
      <c r="F167" s="237" t="s">
        <v>261</v>
      </c>
      <c r="G167" s="238" t="s">
        <v>213</v>
      </c>
      <c r="H167" s="239">
        <v>54</v>
      </c>
      <c r="I167" s="240"/>
      <c r="J167" s="241">
        <f>ROUND(I167*H167,2)</f>
        <v>0</v>
      </c>
      <c r="K167" s="237" t="s">
        <v>1</v>
      </c>
      <c r="L167" s="41"/>
      <c r="M167" s="242" t="s">
        <v>1</v>
      </c>
      <c r="N167" s="243" t="s">
        <v>41</v>
      </c>
      <c r="O167" s="91"/>
      <c r="P167" s="244">
        <f>O167*H167</f>
        <v>0</v>
      </c>
      <c r="Q167" s="244">
        <v>0</v>
      </c>
      <c r="R167" s="244">
        <f>Q167*H167</f>
        <v>0</v>
      </c>
      <c r="S167" s="244">
        <v>0</v>
      </c>
      <c r="T167" s="245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46" t="s">
        <v>179</v>
      </c>
      <c r="AT167" s="246" t="s">
        <v>138</v>
      </c>
      <c r="AU167" s="246" t="s">
        <v>92</v>
      </c>
      <c r="AY167" s="15" t="s">
        <v>134</v>
      </c>
      <c r="BE167" s="138">
        <f>IF(N167="základní",J167,0)</f>
        <v>0</v>
      </c>
      <c r="BF167" s="138">
        <f>IF(N167="snížená",J167,0)</f>
        <v>0</v>
      </c>
      <c r="BG167" s="138">
        <f>IF(N167="zákl. přenesená",J167,0)</f>
        <v>0</v>
      </c>
      <c r="BH167" s="138">
        <f>IF(N167="sníž. přenesená",J167,0)</f>
        <v>0</v>
      </c>
      <c r="BI167" s="138">
        <f>IF(N167="nulová",J167,0)</f>
        <v>0</v>
      </c>
      <c r="BJ167" s="15" t="s">
        <v>81</v>
      </c>
      <c r="BK167" s="138">
        <f>ROUND(I167*H167,2)</f>
        <v>0</v>
      </c>
      <c r="BL167" s="15" t="s">
        <v>179</v>
      </c>
      <c r="BM167" s="246" t="s">
        <v>262</v>
      </c>
    </row>
    <row r="168" s="2" customFormat="1" ht="16.5" customHeight="1">
      <c r="A168" s="38"/>
      <c r="B168" s="39"/>
      <c r="C168" s="235" t="s">
        <v>263</v>
      </c>
      <c r="D168" s="235" t="s">
        <v>138</v>
      </c>
      <c r="E168" s="236" t="s">
        <v>264</v>
      </c>
      <c r="F168" s="237" t="s">
        <v>265</v>
      </c>
      <c r="G168" s="238" t="s">
        <v>141</v>
      </c>
      <c r="H168" s="239">
        <v>40</v>
      </c>
      <c r="I168" s="240"/>
      <c r="J168" s="241">
        <f>ROUND(I168*H168,2)</f>
        <v>0</v>
      </c>
      <c r="K168" s="237" t="s">
        <v>1</v>
      </c>
      <c r="L168" s="41"/>
      <c r="M168" s="242" t="s">
        <v>1</v>
      </c>
      <c r="N168" s="243" t="s">
        <v>41</v>
      </c>
      <c r="O168" s="91"/>
      <c r="P168" s="244">
        <f>O168*H168</f>
        <v>0</v>
      </c>
      <c r="Q168" s="244">
        <v>0</v>
      </c>
      <c r="R168" s="244">
        <f>Q168*H168</f>
        <v>0</v>
      </c>
      <c r="S168" s="244">
        <v>0</v>
      </c>
      <c r="T168" s="245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46" t="s">
        <v>179</v>
      </c>
      <c r="AT168" s="246" t="s">
        <v>138</v>
      </c>
      <c r="AU168" s="246" t="s">
        <v>92</v>
      </c>
      <c r="AY168" s="15" t="s">
        <v>134</v>
      </c>
      <c r="BE168" s="138">
        <f>IF(N168="základní",J168,0)</f>
        <v>0</v>
      </c>
      <c r="BF168" s="138">
        <f>IF(N168="snížená",J168,0)</f>
        <v>0</v>
      </c>
      <c r="BG168" s="138">
        <f>IF(N168="zákl. přenesená",J168,0)</f>
        <v>0</v>
      </c>
      <c r="BH168" s="138">
        <f>IF(N168="sníž. přenesená",J168,0)</f>
        <v>0</v>
      </c>
      <c r="BI168" s="138">
        <f>IF(N168="nulová",J168,0)</f>
        <v>0</v>
      </c>
      <c r="BJ168" s="15" t="s">
        <v>81</v>
      </c>
      <c r="BK168" s="138">
        <f>ROUND(I168*H168,2)</f>
        <v>0</v>
      </c>
      <c r="BL168" s="15" t="s">
        <v>179</v>
      </c>
      <c r="BM168" s="246" t="s">
        <v>266</v>
      </c>
    </row>
    <row r="169" s="2" customFormat="1" ht="24.15" customHeight="1">
      <c r="A169" s="38"/>
      <c r="B169" s="39"/>
      <c r="C169" s="235" t="s">
        <v>267</v>
      </c>
      <c r="D169" s="235" t="s">
        <v>138</v>
      </c>
      <c r="E169" s="236" t="s">
        <v>268</v>
      </c>
      <c r="F169" s="237" t="s">
        <v>269</v>
      </c>
      <c r="G169" s="238" t="s">
        <v>213</v>
      </c>
      <c r="H169" s="239">
        <v>136</v>
      </c>
      <c r="I169" s="240"/>
      <c r="J169" s="241">
        <f>ROUND(I169*H169,2)</f>
        <v>0</v>
      </c>
      <c r="K169" s="237" t="s">
        <v>142</v>
      </c>
      <c r="L169" s="41"/>
      <c r="M169" s="242" t="s">
        <v>1</v>
      </c>
      <c r="N169" s="243" t="s">
        <v>41</v>
      </c>
      <c r="O169" s="91"/>
      <c r="P169" s="244">
        <f>O169*H169</f>
        <v>0</v>
      </c>
      <c r="Q169" s="244">
        <v>0.0029399999999999999</v>
      </c>
      <c r="R169" s="244">
        <f>Q169*H169</f>
        <v>0.39983999999999997</v>
      </c>
      <c r="S169" s="244">
        <v>0</v>
      </c>
      <c r="T169" s="245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46" t="s">
        <v>179</v>
      </c>
      <c r="AT169" s="246" t="s">
        <v>138</v>
      </c>
      <c r="AU169" s="246" t="s">
        <v>92</v>
      </c>
      <c r="AY169" s="15" t="s">
        <v>134</v>
      </c>
      <c r="BE169" s="138">
        <f>IF(N169="základní",J169,0)</f>
        <v>0</v>
      </c>
      <c r="BF169" s="138">
        <f>IF(N169="snížená",J169,0)</f>
        <v>0</v>
      </c>
      <c r="BG169" s="138">
        <f>IF(N169="zákl. přenesená",J169,0)</f>
        <v>0</v>
      </c>
      <c r="BH169" s="138">
        <f>IF(N169="sníž. přenesená",J169,0)</f>
        <v>0</v>
      </c>
      <c r="BI169" s="138">
        <f>IF(N169="nulová",J169,0)</f>
        <v>0</v>
      </c>
      <c r="BJ169" s="15" t="s">
        <v>81</v>
      </c>
      <c r="BK169" s="138">
        <f>ROUND(I169*H169,2)</f>
        <v>0</v>
      </c>
      <c r="BL169" s="15" t="s">
        <v>179</v>
      </c>
      <c r="BM169" s="246" t="s">
        <v>270</v>
      </c>
    </row>
    <row r="170" s="2" customFormat="1" ht="24.15" customHeight="1">
      <c r="A170" s="38"/>
      <c r="B170" s="39"/>
      <c r="C170" s="235" t="s">
        <v>271</v>
      </c>
      <c r="D170" s="235" t="s">
        <v>138</v>
      </c>
      <c r="E170" s="236" t="s">
        <v>272</v>
      </c>
      <c r="F170" s="237" t="s">
        <v>273</v>
      </c>
      <c r="G170" s="238" t="s">
        <v>141</v>
      </c>
      <c r="H170" s="239">
        <v>907</v>
      </c>
      <c r="I170" s="240"/>
      <c r="J170" s="241">
        <f>ROUND(I170*H170,2)</f>
        <v>0</v>
      </c>
      <c r="K170" s="237" t="s">
        <v>142</v>
      </c>
      <c r="L170" s="41"/>
      <c r="M170" s="242" t="s">
        <v>1</v>
      </c>
      <c r="N170" s="243" t="s">
        <v>41</v>
      </c>
      <c r="O170" s="91"/>
      <c r="P170" s="244">
        <f>O170*H170</f>
        <v>0</v>
      </c>
      <c r="Q170" s="244">
        <v>0</v>
      </c>
      <c r="R170" s="244">
        <f>Q170*H170</f>
        <v>0</v>
      </c>
      <c r="S170" s="244">
        <v>0</v>
      </c>
      <c r="T170" s="245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46" t="s">
        <v>179</v>
      </c>
      <c r="AT170" s="246" t="s">
        <v>138</v>
      </c>
      <c r="AU170" s="246" t="s">
        <v>92</v>
      </c>
      <c r="AY170" s="15" t="s">
        <v>134</v>
      </c>
      <c r="BE170" s="138">
        <f>IF(N170="základní",J170,0)</f>
        <v>0</v>
      </c>
      <c r="BF170" s="138">
        <f>IF(N170="snížená",J170,0)</f>
        <v>0</v>
      </c>
      <c r="BG170" s="138">
        <f>IF(N170="zákl. přenesená",J170,0)</f>
        <v>0</v>
      </c>
      <c r="BH170" s="138">
        <f>IF(N170="sníž. přenesená",J170,0)</f>
        <v>0</v>
      </c>
      <c r="BI170" s="138">
        <f>IF(N170="nulová",J170,0)</f>
        <v>0</v>
      </c>
      <c r="BJ170" s="15" t="s">
        <v>81</v>
      </c>
      <c r="BK170" s="138">
        <f>ROUND(I170*H170,2)</f>
        <v>0</v>
      </c>
      <c r="BL170" s="15" t="s">
        <v>179</v>
      </c>
      <c r="BM170" s="246" t="s">
        <v>274</v>
      </c>
    </row>
    <row r="171" s="2" customFormat="1" ht="24.15" customHeight="1">
      <c r="A171" s="38"/>
      <c r="B171" s="39"/>
      <c r="C171" s="247" t="s">
        <v>275</v>
      </c>
      <c r="D171" s="247" t="s">
        <v>182</v>
      </c>
      <c r="E171" s="248" t="s">
        <v>276</v>
      </c>
      <c r="F171" s="249" t="s">
        <v>277</v>
      </c>
      <c r="G171" s="250" t="s">
        <v>141</v>
      </c>
      <c r="H171" s="251">
        <v>1179.0999999999999</v>
      </c>
      <c r="I171" s="252"/>
      <c r="J171" s="253">
        <f>ROUND(I171*H171,2)</f>
        <v>0</v>
      </c>
      <c r="K171" s="249" t="s">
        <v>142</v>
      </c>
      <c r="L171" s="254"/>
      <c r="M171" s="255" t="s">
        <v>1</v>
      </c>
      <c r="N171" s="256" t="s">
        <v>41</v>
      </c>
      <c r="O171" s="91"/>
      <c r="P171" s="244">
        <f>O171*H171</f>
        <v>0</v>
      </c>
      <c r="Q171" s="244">
        <v>0.0050000000000000001</v>
      </c>
      <c r="R171" s="244">
        <f>Q171*H171</f>
        <v>5.8954999999999993</v>
      </c>
      <c r="S171" s="244">
        <v>0</v>
      </c>
      <c r="T171" s="245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46" t="s">
        <v>186</v>
      </c>
      <c r="AT171" s="246" t="s">
        <v>182</v>
      </c>
      <c r="AU171" s="246" t="s">
        <v>92</v>
      </c>
      <c r="AY171" s="15" t="s">
        <v>134</v>
      </c>
      <c r="BE171" s="138">
        <f>IF(N171="základní",J171,0)</f>
        <v>0</v>
      </c>
      <c r="BF171" s="138">
        <f>IF(N171="snížená",J171,0)</f>
        <v>0</v>
      </c>
      <c r="BG171" s="138">
        <f>IF(N171="zákl. přenesená",J171,0)</f>
        <v>0</v>
      </c>
      <c r="BH171" s="138">
        <f>IF(N171="sníž. přenesená",J171,0)</f>
        <v>0</v>
      </c>
      <c r="BI171" s="138">
        <f>IF(N171="nulová",J171,0)</f>
        <v>0</v>
      </c>
      <c r="BJ171" s="15" t="s">
        <v>81</v>
      </c>
      <c r="BK171" s="138">
        <f>ROUND(I171*H171,2)</f>
        <v>0</v>
      </c>
      <c r="BL171" s="15" t="s">
        <v>179</v>
      </c>
      <c r="BM171" s="246" t="s">
        <v>278</v>
      </c>
    </row>
    <row r="172" s="13" customFormat="1">
      <c r="A172" s="13"/>
      <c r="B172" s="257"/>
      <c r="C172" s="258"/>
      <c r="D172" s="259" t="s">
        <v>279</v>
      </c>
      <c r="E172" s="258"/>
      <c r="F172" s="260" t="s">
        <v>280</v>
      </c>
      <c r="G172" s="258"/>
      <c r="H172" s="261">
        <v>1179.0999999999999</v>
      </c>
      <c r="I172" s="262"/>
      <c r="J172" s="258"/>
      <c r="K172" s="258"/>
      <c r="L172" s="263"/>
      <c r="M172" s="264"/>
      <c r="N172" s="265"/>
      <c r="O172" s="265"/>
      <c r="P172" s="265"/>
      <c r="Q172" s="265"/>
      <c r="R172" s="265"/>
      <c r="S172" s="265"/>
      <c r="T172" s="266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67" t="s">
        <v>279</v>
      </c>
      <c r="AU172" s="267" t="s">
        <v>92</v>
      </c>
      <c r="AV172" s="13" t="s">
        <v>92</v>
      </c>
      <c r="AW172" s="13" t="s">
        <v>4</v>
      </c>
      <c r="AX172" s="13" t="s">
        <v>81</v>
      </c>
      <c r="AY172" s="267" t="s">
        <v>134</v>
      </c>
    </row>
    <row r="173" s="2" customFormat="1" ht="24.15" customHeight="1">
      <c r="A173" s="38"/>
      <c r="B173" s="39"/>
      <c r="C173" s="235" t="s">
        <v>281</v>
      </c>
      <c r="D173" s="235" t="s">
        <v>138</v>
      </c>
      <c r="E173" s="236" t="s">
        <v>282</v>
      </c>
      <c r="F173" s="237" t="s">
        <v>283</v>
      </c>
      <c r="G173" s="238" t="s">
        <v>213</v>
      </c>
      <c r="H173" s="239">
        <v>136</v>
      </c>
      <c r="I173" s="240"/>
      <c r="J173" s="241">
        <f>ROUND(I173*H173,2)</f>
        <v>0</v>
      </c>
      <c r="K173" s="237" t="s">
        <v>142</v>
      </c>
      <c r="L173" s="41"/>
      <c r="M173" s="242" t="s">
        <v>1</v>
      </c>
      <c r="N173" s="243" t="s">
        <v>41</v>
      </c>
      <c r="O173" s="91"/>
      <c r="P173" s="244">
        <f>O173*H173</f>
        <v>0</v>
      </c>
      <c r="Q173" s="244">
        <v>0</v>
      </c>
      <c r="R173" s="244">
        <f>Q173*H173</f>
        <v>0</v>
      </c>
      <c r="S173" s="244">
        <v>0</v>
      </c>
      <c r="T173" s="245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46" t="s">
        <v>179</v>
      </c>
      <c r="AT173" s="246" t="s">
        <v>138</v>
      </c>
      <c r="AU173" s="246" t="s">
        <v>92</v>
      </c>
      <c r="AY173" s="15" t="s">
        <v>134</v>
      </c>
      <c r="BE173" s="138">
        <f>IF(N173="základní",J173,0)</f>
        <v>0</v>
      </c>
      <c r="BF173" s="138">
        <f>IF(N173="snížená",J173,0)</f>
        <v>0</v>
      </c>
      <c r="BG173" s="138">
        <f>IF(N173="zákl. přenesená",J173,0)</f>
        <v>0</v>
      </c>
      <c r="BH173" s="138">
        <f>IF(N173="sníž. přenesená",J173,0)</f>
        <v>0</v>
      </c>
      <c r="BI173" s="138">
        <f>IF(N173="nulová",J173,0)</f>
        <v>0</v>
      </c>
      <c r="BJ173" s="15" t="s">
        <v>81</v>
      </c>
      <c r="BK173" s="138">
        <f>ROUND(I173*H173,2)</f>
        <v>0</v>
      </c>
      <c r="BL173" s="15" t="s">
        <v>179</v>
      </c>
      <c r="BM173" s="246" t="s">
        <v>284</v>
      </c>
    </row>
    <row r="174" s="2" customFormat="1" ht="24.15" customHeight="1">
      <c r="A174" s="38"/>
      <c r="B174" s="39"/>
      <c r="C174" s="235" t="s">
        <v>285</v>
      </c>
      <c r="D174" s="235" t="s">
        <v>138</v>
      </c>
      <c r="E174" s="236" t="s">
        <v>286</v>
      </c>
      <c r="F174" s="237" t="s">
        <v>287</v>
      </c>
      <c r="G174" s="238" t="s">
        <v>193</v>
      </c>
      <c r="H174" s="239">
        <v>8</v>
      </c>
      <c r="I174" s="240"/>
      <c r="J174" s="241">
        <f>ROUND(I174*H174,2)</f>
        <v>0</v>
      </c>
      <c r="K174" s="237" t="s">
        <v>142</v>
      </c>
      <c r="L174" s="41"/>
      <c r="M174" s="242" t="s">
        <v>1</v>
      </c>
      <c r="N174" s="243" t="s">
        <v>41</v>
      </c>
      <c r="O174" s="91"/>
      <c r="P174" s="244">
        <f>O174*H174</f>
        <v>0</v>
      </c>
      <c r="Q174" s="244">
        <v>0</v>
      </c>
      <c r="R174" s="244">
        <f>Q174*H174</f>
        <v>0</v>
      </c>
      <c r="S174" s="244">
        <v>0</v>
      </c>
      <c r="T174" s="245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46" t="s">
        <v>179</v>
      </c>
      <c r="AT174" s="246" t="s">
        <v>138</v>
      </c>
      <c r="AU174" s="246" t="s">
        <v>92</v>
      </c>
      <c r="AY174" s="15" t="s">
        <v>134</v>
      </c>
      <c r="BE174" s="138">
        <f>IF(N174="základní",J174,0)</f>
        <v>0</v>
      </c>
      <c r="BF174" s="138">
        <f>IF(N174="snížená",J174,0)</f>
        <v>0</v>
      </c>
      <c r="BG174" s="138">
        <f>IF(N174="zákl. přenesená",J174,0)</f>
        <v>0</v>
      </c>
      <c r="BH174" s="138">
        <f>IF(N174="sníž. přenesená",J174,0)</f>
        <v>0</v>
      </c>
      <c r="BI174" s="138">
        <f>IF(N174="nulová",J174,0)</f>
        <v>0</v>
      </c>
      <c r="BJ174" s="15" t="s">
        <v>81</v>
      </c>
      <c r="BK174" s="138">
        <f>ROUND(I174*H174,2)</f>
        <v>0</v>
      </c>
      <c r="BL174" s="15" t="s">
        <v>179</v>
      </c>
      <c r="BM174" s="246" t="s">
        <v>288</v>
      </c>
    </row>
    <row r="175" s="2" customFormat="1" ht="24.15" customHeight="1">
      <c r="A175" s="38"/>
      <c r="B175" s="39"/>
      <c r="C175" s="247" t="s">
        <v>289</v>
      </c>
      <c r="D175" s="247" t="s">
        <v>182</v>
      </c>
      <c r="E175" s="248" t="s">
        <v>290</v>
      </c>
      <c r="F175" s="249" t="s">
        <v>291</v>
      </c>
      <c r="G175" s="250" t="s">
        <v>193</v>
      </c>
      <c r="H175" s="251">
        <v>8</v>
      </c>
      <c r="I175" s="252"/>
      <c r="J175" s="253">
        <f>ROUND(I175*H175,2)</f>
        <v>0</v>
      </c>
      <c r="K175" s="249" t="s">
        <v>142</v>
      </c>
      <c r="L175" s="254"/>
      <c r="M175" s="255" t="s">
        <v>1</v>
      </c>
      <c r="N175" s="256" t="s">
        <v>41</v>
      </c>
      <c r="O175" s="91"/>
      <c r="P175" s="244">
        <f>O175*H175</f>
        <v>0</v>
      </c>
      <c r="Q175" s="244">
        <v>0.0080000000000000002</v>
      </c>
      <c r="R175" s="244">
        <f>Q175*H175</f>
        <v>0.064000000000000001</v>
      </c>
      <c r="S175" s="244">
        <v>0</v>
      </c>
      <c r="T175" s="245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46" t="s">
        <v>186</v>
      </c>
      <c r="AT175" s="246" t="s">
        <v>182</v>
      </c>
      <c r="AU175" s="246" t="s">
        <v>92</v>
      </c>
      <c r="AY175" s="15" t="s">
        <v>134</v>
      </c>
      <c r="BE175" s="138">
        <f>IF(N175="základní",J175,0)</f>
        <v>0</v>
      </c>
      <c r="BF175" s="138">
        <f>IF(N175="snížená",J175,0)</f>
        <v>0</v>
      </c>
      <c r="BG175" s="138">
        <f>IF(N175="zákl. přenesená",J175,0)</f>
        <v>0</v>
      </c>
      <c r="BH175" s="138">
        <f>IF(N175="sníž. přenesená",J175,0)</f>
        <v>0</v>
      </c>
      <c r="BI175" s="138">
        <f>IF(N175="nulová",J175,0)</f>
        <v>0</v>
      </c>
      <c r="BJ175" s="15" t="s">
        <v>81</v>
      </c>
      <c r="BK175" s="138">
        <f>ROUND(I175*H175,2)</f>
        <v>0</v>
      </c>
      <c r="BL175" s="15" t="s">
        <v>179</v>
      </c>
      <c r="BM175" s="246" t="s">
        <v>292</v>
      </c>
    </row>
    <row r="176" s="2" customFormat="1" ht="24.15" customHeight="1">
      <c r="A176" s="38"/>
      <c r="B176" s="39"/>
      <c r="C176" s="235" t="s">
        <v>293</v>
      </c>
      <c r="D176" s="235" t="s">
        <v>138</v>
      </c>
      <c r="E176" s="236" t="s">
        <v>294</v>
      </c>
      <c r="F176" s="237" t="s">
        <v>295</v>
      </c>
      <c r="G176" s="238" t="s">
        <v>213</v>
      </c>
      <c r="H176" s="239">
        <v>12</v>
      </c>
      <c r="I176" s="240"/>
      <c r="J176" s="241">
        <f>ROUND(I176*H176,2)</f>
        <v>0</v>
      </c>
      <c r="K176" s="237" t="s">
        <v>142</v>
      </c>
      <c r="L176" s="41"/>
      <c r="M176" s="242" t="s">
        <v>1</v>
      </c>
      <c r="N176" s="243" t="s">
        <v>41</v>
      </c>
      <c r="O176" s="91"/>
      <c r="P176" s="244">
        <f>O176*H176</f>
        <v>0</v>
      </c>
      <c r="Q176" s="244">
        <v>0</v>
      </c>
      <c r="R176" s="244">
        <f>Q176*H176</f>
        <v>0</v>
      </c>
      <c r="S176" s="244">
        <v>0</v>
      </c>
      <c r="T176" s="245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46" t="s">
        <v>179</v>
      </c>
      <c r="AT176" s="246" t="s">
        <v>138</v>
      </c>
      <c r="AU176" s="246" t="s">
        <v>92</v>
      </c>
      <c r="AY176" s="15" t="s">
        <v>134</v>
      </c>
      <c r="BE176" s="138">
        <f>IF(N176="základní",J176,0)</f>
        <v>0</v>
      </c>
      <c r="BF176" s="138">
        <f>IF(N176="snížená",J176,0)</f>
        <v>0</v>
      </c>
      <c r="BG176" s="138">
        <f>IF(N176="zákl. přenesená",J176,0)</f>
        <v>0</v>
      </c>
      <c r="BH176" s="138">
        <f>IF(N176="sníž. přenesená",J176,0)</f>
        <v>0</v>
      </c>
      <c r="BI176" s="138">
        <f>IF(N176="nulová",J176,0)</f>
        <v>0</v>
      </c>
      <c r="BJ176" s="15" t="s">
        <v>81</v>
      </c>
      <c r="BK176" s="138">
        <f>ROUND(I176*H176,2)</f>
        <v>0</v>
      </c>
      <c r="BL176" s="15" t="s">
        <v>179</v>
      </c>
      <c r="BM176" s="246" t="s">
        <v>296</v>
      </c>
    </row>
    <row r="177" s="2" customFormat="1" ht="21.75" customHeight="1">
      <c r="A177" s="38"/>
      <c r="B177" s="39"/>
      <c r="C177" s="247" t="s">
        <v>297</v>
      </c>
      <c r="D177" s="247" t="s">
        <v>182</v>
      </c>
      <c r="E177" s="248" t="s">
        <v>298</v>
      </c>
      <c r="F177" s="249" t="s">
        <v>299</v>
      </c>
      <c r="G177" s="250" t="s">
        <v>158</v>
      </c>
      <c r="H177" s="251">
        <v>0.012</v>
      </c>
      <c r="I177" s="252"/>
      <c r="J177" s="253">
        <f>ROUND(I177*H177,2)</f>
        <v>0</v>
      </c>
      <c r="K177" s="249" t="s">
        <v>142</v>
      </c>
      <c r="L177" s="254"/>
      <c r="M177" s="255" t="s">
        <v>1</v>
      </c>
      <c r="N177" s="256" t="s">
        <v>41</v>
      </c>
      <c r="O177" s="91"/>
      <c r="P177" s="244">
        <f>O177*H177</f>
        <v>0</v>
      </c>
      <c r="Q177" s="244">
        <v>1</v>
      </c>
      <c r="R177" s="244">
        <f>Q177*H177</f>
        <v>0.012</v>
      </c>
      <c r="S177" s="244">
        <v>0</v>
      </c>
      <c r="T177" s="245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46" t="s">
        <v>186</v>
      </c>
      <c r="AT177" s="246" t="s">
        <v>182</v>
      </c>
      <c r="AU177" s="246" t="s">
        <v>92</v>
      </c>
      <c r="AY177" s="15" t="s">
        <v>134</v>
      </c>
      <c r="BE177" s="138">
        <f>IF(N177="základní",J177,0)</f>
        <v>0</v>
      </c>
      <c r="BF177" s="138">
        <f>IF(N177="snížená",J177,0)</f>
        <v>0</v>
      </c>
      <c r="BG177" s="138">
        <f>IF(N177="zákl. přenesená",J177,0)</f>
        <v>0</v>
      </c>
      <c r="BH177" s="138">
        <f>IF(N177="sníž. přenesená",J177,0)</f>
        <v>0</v>
      </c>
      <c r="BI177" s="138">
        <f>IF(N177="nulová",J177,0)</f>
        <v>0</v>
      </c>
      <c r="BJ177" s="15" t="s">
        <v>81</v>
      </c>
      <c r="BK177" s="138">
        <f>ROUND(I177*H177,2)</f>
        <v>0</v>
      </c>
      <c r="BL177" s="15" t="s">
        <v>179</v>
      </c>
      <c r="BM177" s="246" t="s">
        <v>300</v>
      </c>
    </row>
    <row r="178" s="13" customFormat="1">
      <c r="A178" s="13"/>
      <c r="B178" s="257"/>
      <c r="C178" s="258"/>
      <c r="D178" s="259" t="s">
        <v>279</v>
      </c>
      <c r="E178" s="258"/>
      <c r="F178" s="260" t="s">
        <v>301</v>
      </c>
      <c r="G178" s="258"/>
      <c r="H178" s="261">
        <v>0.012</v>
      </c>
      <c r="I178" s="262"/>
      <c r="J178" s="258"/>
      <c r="K178" s="258"/>
      <c r="L178" s="263"/>
      <c r="M178" s="264"/>
      <c r="N178" s="265"/>
      <c r="O178" s="265"/>
      <c r="P178" s="265"/>
      <c r="Q178" s="265"/>
      <c r="R178" s="265"/>
      <c r="S178" s="265"/>
      <c r="T178" s="266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67" t="s">
        <v>279</v>
      </c>
      <c r="AU178" s="267" t="s">
        <v>92</v>
      </c>
      <c r="AV178" s="13" t="s">
        <v>92</v>
      </c>
      <c r="AW178" s="13" t="s">
        <v>4</v>
      </c>
      <c r="AX178" s="13" t="s">
        <v>81</v>
      </c>
      <c r="AY178" s="267" t="s">
        <v>134</v>
      </c>
    </row>
    <row r="179" s="2" customFormat="1" ht="16.5" customHeight="1">
      <c r="A179" s="38"/>
      <c r="B179" s="39"/>
      <c r="C179" s="235" t="s">
        <v>179</v>
      </c>
      <c r="D179" s="235" t="s">
        <v>138</v>
      </c>
      <c r="E179" s="236" t="s">
        <v>302</v>
      </c>
      <c r="F179" s="237" t="s">
        <v>303</v>
      </c>
      <c r="G179" s="238" t="s">
        <v>213</v>
      </c>
      <c r="H179" s="239">
        <v>136</v>
      </c>
      <c r="I179" s="240"/>
      <c r="J179" s="241">
        <f>ROUND(I179*H179,2)</f>
        <v>0</v>
      </c>
      <c r="K179" s="237" t="s">
        <v>142</v>
      </c>
      <c r="L179" s="41"/>
      <c r="M179" s="242" t="s">
        <v>1</v>
      </c>
      <c r="N179" s="243" t="s">
        <v>41</v>
      </c>
      <c r="O179" s="91"/>
      <c r="P179" s="244">
        <f>O179*H179</f>
        <v>0</v>
      </c>
      <c r="Q179" s="244">
        <v>0</v>
      </c>
      <c r="R179" s="244">
        <f>Q179*H179</f>
        <v>0</v>
      </c>
      <c r="S179" s="244">
        <v>0</v>
      </c>
      <c r="T179" s="245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46" t="s">
        <v>179</v>
      </c>
      <c r="AT179" s="246" t="s">
        <v>138</v>
      </c>
      <c r="AU179" s="246" t="s">
        <v>92</v>
      </c>
      <c r="AY179" s="15" t="s">
        <v>134</v>
      </c>
      <c r="BE179" s="138">
        <f>IF(N179="základní",J179,0)</f>
        <v>0</v>
      </c>
      <c r="BF179" s="138">
        <f>IF(N179="snížená",J179,0)</f>
        <v>0</v>
      </c>
      <c r="BG179" s="138">
        <f>IF(N179="zákl. přenesená",J179,0)</f>
        <v>0</v>
      </c>
      <c r="BH179" s="138">
        <f>IF(N179="sníž. přenesená",J179,0)</f>
        <v>0</v>
      </c>
      <c r="BI179" s="138">
        <f>IF(N179="nulová",J179,0)</f>
        <v>0</v>
      </c>
      <c r="BJ179" s="15" t="s">
        <v>81</v>
      </c>
      <c r="BK179" s="138">
        <f>ROUND(I179*H179,2)</f>
        <v>0</v>
      </c>
      <c r="BL179" s="15" t="s">
        <v>179</v>
      </c>
      <c r="BM179" s="246" t="s">
        <v>304</v>
      </c>
    </row>
    <row r="180" s="2" customFormat="1" ht="16.5" customHeight="1">
      <c r="A180" s="38"/>
      <c r="B180" s="39"/>
      <c r="C180" s="247" t="s">
        <v>305</v>
      </c>
      <c r="D180" s="247" t="s">
        <v>182</v>
      </c>
      <c r="E180" s="248" t="s">
        <v>306</v>
      </c>
      <c r="F180" s="249" t="s">
        <v>307</v>
      </c>
      <c r="G180" s="250" t="s">
        <v>213</v>
      </c>
      <c r="H180" s="251">
        <v>163.19999999999999</v>
      </c>
      <c r="I180" s="252"/>
      <c r="J180" s="253">
        <f>ROUND(I180*H180,2)</f>
        <v>0</v>
      </c>
      <c r="K180" s="249" t="s">
        <v>142</v>
      </c>
      <c r="L180" s="254"/>
      <c r="M180" s="255" t="s">
        <v>1</v>
      </c>
      <c r="N180" s="256" t="s">
        <v>41</v>
      </c>
      <c r="O180" s="91"/>
      <c r="P180" s="244">
        <f>O180*H180</f>
        <v>0</v>
      </c>
      <c r="Q180" s="244">
        <v>0.0018</v>
      </c>
      <c r="R180" s="244">
        <f>Q180*H180</f>
        <v>0.29375999999999997</v>
      </c>
      <c r="S180" s="244">
        <v>0</v>
      </c>
      <c r="T180" s="245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46" t="s">
        <v>186</v>
      </c>
      <c r="AT180" s="246" t="s">
        <v>182</v>
      </c>
      <c r="AU180" s="246" t="s">
        <v>92</v>
      </c>
      <c r="AY180" s="15" t="s">
        <v>134</v>
      </c>
      <c r="BE180" s="138">
        <f>IF(N180="základní",J180,0)</f>
        <v>0</v>
      </c>
      <c r="BF180" s="138">
        <f>IF(N180="snížená",J180,0)</f>
        <v>0</v>
      </c>
      <c r="BG180" s="138">
        <f>IF(N180="zákl. přenesená",J180,0)</f>
        <v>0</v>
      </c>
      <c r="BH180" s="138">
        <f>IF(N180="sníž. přenesená",J180,0)</f>
        <v>0</v>
      </c>
      <c r="BI180" s="138">
        <f>IF(N180="nulová",J180,0)</f>
        <v>0</v>
      </c>
      <c r="BJ180" s="15" t="s">
        <v>81</v>
      </c>
      <c r="BK180" s="138">
        <f>ROUND(I180*H180,2)</f>
        <v>0</v>
      </c>
      <c r="BL180" s="15" t="s">
        <v>179</v>
      </c>
      <c r="BM180" s="246" t="s">
        <v>308</v>
      </c>
    </row>
    <row r="181" s="13" customFormat="1">
      <c r="A181" s="13"/>
      <c r="B181" s="257"/>
      <c r="C181" s="258"/>
      <c r="D181" s="259" t="s">
        <v>279</v>
      </c>
      <c r="E181" s="258"/>
      <c r="F181" s="260" t="s">
        <v>309</v>
      </c>
      <c r="G181" s="258"/>
      <c r="H181" s="261">
        <v>163.19999999999999</v>
      </c>
      <c r="I181" s="262"/>
      <c r="J181" s="258"/>
      <c r="K181" s="258"/>
      <c r="L181" s="263"/>
      <c r="M181" s="264"/>
      <c r="N181" s="265"/>
      <c r="O181" s="265"/>
      <c r="P181" s="265"/>
      <c r="Q181" s="265"/>
      <c r="R181" s="265"/>
      <c r="S181" s="265"/>
      <c r="T181" s="266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67" t="s">
        <v>279</v>
      </c>
      <c r="AU181" s="267" t="s">
        <v>92</v>
      </c>
      <c r="AV181" s="13" t="s">
        <v>92</v>
      </c>
      <c r="AW181" s="13" t="s">
        <v>4</v>
      </c>
      <c r="AX181" s="13" t="s">
        <v>81</v>
      </c>
      <c r="AY181" s="267" t="s">
        <v>134</v>
      </c>
    </row>
    <row r="182" s="2" customFormat="1" ht="24.15" customHeight="1">
      <c r="A182" s="38"/>
      <c r="B182" s="39"/>
      <c r="C182" s="235" t="s">
        <v>310</v>
      </c>
      <c r="D182" s="235" t="s">
        <v>138</v>
      </c>
      <c r="E182" s="236" t="s">
        <v>311</v>
      </c>
      <c r="F182" s="237" t="s">
        <v>312</v>
      </c>
      <c r="G182" s="238" t="s">
        <v>193</v>
      </c>
      <c r="H182" s="239">
        <v>15</v>
      </c>
      <c r="I182" s="240"/>
      <c r="J182" s="241">
        <f>ROUND(I182*H182,2)</f>
        <v>0</v>
      </c>
      <c r="K182" s="237" t="s">
        <v>142</v>
      </c>
      <c r="L182" s="41"/>
      <c r="M182" s="242" t="s">
        <v>1</v>
      </c>
      <c r="N182" s="243" t="s">
        <v>41</v>
      </c>
      <c r="O182" s="91"/>
      <c r="P182" s="244">
        <f>O182*H182</f>
        <v>0</v>
      </c>
      <c r="Q182" s="244">
        <v>0</v>
      </c>
      <c r="R182" s="244">
        <f>Q182*H182</f>
        <v>0</v>
      </c>
      <c r="S182" s="244">
        <v>0</v>
      </c>
      <c r="T182" s="245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46" t="s">
        <v>179</v>
      </c>
      <c r="AT182" s="246" t="s">
        <v>138</v>
      </c>
      <c r="AU182" s="246" t="s">
        <v>92</v>
      </c>
      <c r="AY182" s="15" t="s">
        <v>134</v>
      </c>
      <c r="BE182" s="138">
        <f>IF(N182="základní",J182,0)</f>
        <v>0</v>
      </c>
      <c r="BF182" s="138">
        <f>IF(N182="snížená",J182,0)</f>
        <v>0</v>
      </c>
      <c r="BG182" s="138">
        <f>IF(N182="zákl. přenesená",J182,0)</f>
        <v>0</v>
      </c>
      <c r="BH182" s="138">
        <f>IF(N182="sníž. přenesená",J182,0)</f>
        <v>0</v>
      </c>
      <c r="BI182" s="138">
        <f>IF(N182="nulová",J182,0)</f>
        <v>0</v>
      </c>
      <c r="BJ182" s="15" t="s">
        <v>81</v>
      </c>
      <c r="BK182" s="138">
        <f>ROUND(I182*H182,2)</f>
        <v>0</v>
      </c>
      <c r="BL182" s="15" t="s">
        <v>179</v>
      </c>
      <c r="BM182" s="246" t="s">
        <v>313</v>
      </c>
    </row>
    <row r="183" s="2" customFormat="1" ht="16.5" customHeight="1">
      <c r="A183" s="38"/>
      <c r="B183" s="39"/>
      <c r="C183" s="247" t="s">
        <v>314</v>
      </c>
      <c r="D183" s="247" t="s">
        <v>182</v>
      </c>
      <c r="E183" s="248" t="s">
        <v>315</v>
      </c>
      <c r="F183" s="249" t="s">
        <v>316</v>
      </c>
      <c r="G183" s="250" t="s">
        <v>193</v>
      </c>
      <c r="H183" s="251">
        <v>15</v>
      </c>
      <c r="I183" s="252"/>
      <c r="J183" s="253">
        <f>ROUND(I183*H183,2)</f>
        <v>0</v>
      </c>
      <c r="K183" s="249" t="s">
        <v>142</v>
      </c>
      <c r="L183" s="254"/>
      <c r="M183" s="255" t="s">
        <v>1</v>
      </c>
      <c r="N183" s="256" t="s">
        <v>41</v>
      </c>
      <c r="O183" s="91"/>
      <c r="P183" s="244">
        <f>O183*H183</f>
        <v>0</v>
      </c>
      <c r="Q183" s="244">
        <v>0.00025000000000000001</v>
      </c>
      <c r="R183" s="244">
        <f>Q183*H183</f>
        <v>0.0037499999999999999</v>
      </c>
      <c r="S183" s="244">
        <v>0</v>
      </c>
      <c r="T183" s="245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46" t="s">
        <v>186</v>
      </c>
      <c r="AT183" s="246" t="s">
        <v>182</v>
      </c>
      <c r="AU183" s="246" t="s">
        <v>92</v>
      </c>
      <c r="AY183" s="15" t="s">
        <v>134</v>
      </c>
      <c r="BE183" s="138">
        <f>IF(N183="základní",J183,0)</f>
        <v>0</v>
      </c>
      <c r="BF183" s="138">
        <f>IF(N183="snížená",J183,0)</f>
        <v>0</v>
      </c>
      <c r="BG183" s="138">
        <f>IF(N183="zákl. přenesená",J183,0)</f>
        <v>0</v>
      </c>
      <c r="BH183" s="138">
        <f>IF(N183="sníž. přenesená",J183,0)</f>
        <v>0</v>
      </c>
      <c r="BI183" s="138">
        <f>IF(N183="nulová",J183,0)</f>
        <v>0</v>
      </c>
      <c r="BJ183" s="15" t="s">
        <v>81</v>
      </c>
      <c r="BK183" s="138">
        <f>ROUND(I183*H183,2)</f>
        <v>0</v>
      </c>
      <c r="BL183" s="15" t="s">
        <v>179</v>
      </c>
      <c r="BM183" s="246" t="s">
        <v>317</v>
      </c>
    </row>
    <row r="184" s="2" customFormat="1" ht="16.5" customHeight="1">
      <c r="A184" s="38"/>
      <c r="B184" s="39"/>
      <c r="C184" s="235" t="s">
        <v>318</v>
      </c>
      <c r="D184" s="235" t="s">
        <v>138</v>
      </c>
      <c r="E184" s="236" t="s">
        <v>319</v>
      </c>
      <c r="F184" s="237" t="s">
        <v>320</v>
      </c>
      <c r="G184" s="238" t="s">
        <v>213</v>
      </c>
      <c r="H184" s="239">
        <v>140</v>
      </c>
      <c r="I184" s="240"/>
      <c r="J184" s="241">
        <f>ROUND(I184*H184,2)</f>
        <v>0</v>
      </c>
      <c r="K184" s="237" t="s">
        <v>142</v>
      </c>
      <c r="L184" s="41"/>
      <c r="M184" s="242" t="s">
        <v>1</v>
      </c>
      <c r="N184" s="243" t="s">
        <v>41</v>
      </c>
      <c r="O184" s="91"/>
      <c r="P184" s="244">
        <f>O184*H184</f>
        <v>0</v>
      </c>
      <c r="Q184" s="244">
        <v>0</v>
      </c>
      <c r="R184" s="244">
        <f>Q184*H184</f>
        <v>0</v>
      </c>
      <c r="S184" s="244">
        <v>0</v>
      </c>
      <c r="T184" s="245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46" t="s">
        <v>179</v>
      </c>
      <c r="AT184" s="246" t="s">
        <v>138</v>
      </c>
      <c r="AU184" s="246" t="s">
        <v>92</v>
      </c>
      <c r="AY184" s="15" t="s">
        <v>134</v>
      </c>
      <c r="BE184" s="138">
        <f>IF(N184="základní",J184,0)</f>
        <v>0</v>
      </c>
      <c r="BF184" s="138">
        <f>IF(N184="snížená",J184,0)</f>
        <v>0</v>
      </c>
      <c r="BG184" s="138">
        <f>IF(N184="zákl. přenesená",J184,0)</f>
        <v>0</v>
      </c>
      <c r="BH184" s="138">
        <f>IF(N184="sníž. přenesená",J184,0)</f>
        <v>0</v>
      </c>
      <c r="BI184" s="138">
        <f>IF(N184="nulová",J184,0)</f>
        <v>0</v>
      </c>
      <c r="BJ184" s="15" t="s">
        <v>81</v>
      </c>
      <c r="BK184" s="138">
        <f>ROUND(I184*H184,2)</f>
        <v>0</v>
      </c>
      <c r="BL184" s="15" t="s">
        <v>179</v>
      </c>
      <c r="BM184" s="246" t="s">
        <v>321</v>
      </c>
    </row>
    <row r="185" s="2" customFormat="1" ht="16.5" customHeight="1">
      <c r="A185" s="38"/>
      <c r="B185" s="39"/>
      <c r="C185" s="247" t="s">
        <v>322</v>
      </c>
      <c r="D185" s="247" t="s">
        <v>182</v>
      </c>
      <c r="E185" s="248" t="s">
        <v>323</v>
      </c>
      <c r="F185" s="249" t="s">
        <v>324</v>
      </c>
      <c r="G185" s="250" t="s">
        <v>213</v>
      </c>
      <c r="H185" s="251">
        <v>140</v>
      </c>
      <c r="I185" s="252"/>
      <c r="J185" s="253">
        <f>ROUND(I185*H185,2)</f>
        <v>0</v>
      </c>
      <c r="K185" s="249" t="s">
        <v>142</v>
      </c>
      <c r="L185" s="254"/>
      <c r="M185" s="255" t="s">
        <v>1</v>
      </c>
      <c r="N185" s="256" t="s">
        <v>41</v>
      </c>
      <c r="O185" s="91"/>
      <c r="P185" s="244">
        <f>O185*H185</f>
        <v>0</v>
      </c>
      <c r="Q185" s="244">
        <v>0.00173</v>
      </c>
      <c r="R185" s="244">
        <f>Q185*H185</f>
        <v>0.2422</v>
      </c>
      <c r="S185" s="244">
        <v>0</v>
      </c>
      <c r="T185" s="245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46" t="s">
        <v>186</v>
      </c>
      <c r="AT185" s="246" t="s">
        <v>182</v>
      </c>
      <c r="AU185" s="246" t="s">
        <v>92</v>
      </c>
      <c r="AY185" s="15" t="s">
        <v>134</v>
      </c>
      <c r="BE185" s="138">
        <f>IF(N185="základní",J185,0)</f>
        <v>0</v>
      </c>
      <c r="BF185" s="138">
        <f>IF(N185="snížená",J185,0)</f>
        <v>0</v>
      </c>
      <c r="BG185" s="138">
        <f>IF(N185="zákl. přenesená",J185,0)</f>
        <v>0</v>
      </c>
      <c r="BH185" s="138">
        <f>IF(N185="sníž. přenesená",J185,0)</f>
        <v>0</v>
      </c>
      <c r="BI185" s="138">
        <f>IF(N185="nulová",J185,0)</f>
        <v>0</v>
      </c>
      <c r="BJ185" s="15" t="s">
        <v>81</v>
      </c>
      <c r="BK185" s="138">
        <f>ROUND(I185*H185,2)</f>
        <v>0</v>
      </c>
      <c r="BL185" s="15" t="s">
        <v>179</v>
      </c>
      <c r="BM185" s="246" t="s">
        <v>325</v>
      </c>
    </row>
    <row r="186" s="2" customFormat="1" ht="24.15" customHeight="1">
      <c r="A186" s="38"/>
      <c r="B186" s="39"/>
      <c r="C186" s="235" t="s">
        <v>326</v>
      </c>
      <c r="D186" s="235" t="s">
        <v>138</v>
      </c>
      <c r="E186" s="236" t="s">
        <v>327</v>
      </c>
      <c r="F186" s="237" t="s">
        <v>328</v>
      </c>
      <c r="G186" s="238" t="s">
        <v>158</v>
      </c>
      <c r="H186" s="239">
        <v>13.821999999999999</v>
      </c>
      <c r="I186" s="240"/>
      <c r="J186" s="241">
        <f>ROUND(I186*H186,2)</f>
        <v>0</v>
      </c>
      <c r="K186" s="237" t="s">
        <v>142</v>
      </c>
      <c r="L186" s="41"/>
      <c r="M186" s="242" t="s">
        <v>1</v>
      </c>
      <c r="N186" s="243" t="s">
        <v>41</v>
      </c>
      <c r="O186" s="91"/>
      <c r="P186" s="244">
        <f>O186*H186</f>
        <v>0</v>
      </c>
      <c r="Q186" s="244">
        <v>0</v>
      </c>
      <c r="R186" s="244">
        <f>Q186*H186</f>
        <v>0</v>
      </c>
      <c r="S186" s="244">
        <v>0</v>
      </c>
      <c r="T186" s="245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46" t="s">
        <v>179</v>
      </c>
      <c r="AT186" s="246" t="s">
        <v>138</v>
      </c>
      <c r="AU186" s="246" t="s">
        <v>92</v>
      </c>
      <c r="AY186" s="15" t="s">
        <v>134</v>
      </c>
      <c r="BE186" s="138">
        <f>IF(N186="základní",J186,0)</f>
        <v>0</v>
      </c>
      <c r="BF186" s="138">
        <f>IF(N186="snížená",J186,0)</f>
        <v>0</v>
      </c>
      <c r="BG186" s="138">
        <f>IF(N186="zákl. přenesená",J186,0)</f>
        <v>0</v>
      </c>
      <c r="BH186" s="138">
        <f>IF(N186="sníž. přenesená",J186,0)</f>
        <v>0</v>
      </c>
      <c r="BI186" s="138">
        <f>IF(N186="nulová",J186,0)</f>
        <v>0</v>
      </c>
      <c r="BJ186" s="15" t="s">
        <v>81</v>
      </c>
      <c r="BK186" s="138">
        <f>ROUND(I186*H186,2)</f>
        <v>0</v>
      </c>
      <c r="BL186" s="15" t="s">
        <v>179</v>
      </c>
      <c r="BM186" s="246" t="s">
        <v>329</v>
      </c>
    </row>
    <row r="187" s="12" customFormat="1" ht="22.8" customHeight="1">
      <c r="A187" s="12"/>
      <c r="B187" s="219"/>
      <c r="C187" s="220"/>
      <c r="D187" s="221" t="s">
        <v>75</v>
      </c>
      <c r="E187" s="233" t="s">
        <v>330</v>
      </c>
      <c r="F187" s="233" t="s">
        <v>331</v>
      </c>
      <c r="G187" s="220"/>
      <c r="H187" s="220"/>
      <c r="I187" s="223"/>
      <c r="J187" s="234">
        <f>BK187</f>
        <v>0</v>
      </c>
      <c r="K187" s="220"/>
      <c r="L187" s="225"/>
      <c r="M187" s="226"/>
      <c r="N187" s="227"/>
      <c r="O187" s="227"/>
      <c r="P187" s="228">
        <f>SUM(P188:P190)</f>
        <v>0</v>
      </c>
      <c r="Q187" s="227"/>
      <c r="R187" s="228">
        <f>SUM(R188:R190)</f>
        <v>0.12764400000000001</v>
      </c>
      <c r="S187" s="227"/>
      <c r="T187" s="229">
        <f>SUM(T188:T190)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30" t="s">
        <v>92</v>
      </c>
      <c r="AT187" s="231" t="s">
        <v>75</v>
      </c>
      <c r="AU187" s="231" t="s">
        <v>81</v>
      </c>
      <c r="AY187" s="230" t="s">
        <v>134</v>
      </c>
      <c r="BK187" s="232">
        <f>SUM(BK188:BK190)</f>
        <v>0</v>
      </c>
    </row>
    <row r="188" s="2" customFormat="1" ht="33" customHeight="1">
      <c r="A188" s="38"/>
      <c r="B188" s="39"/>
      <c r="C188" s="235" t="s">
        <v>332</v>
      </c>
      <c r="D188" s="235" t="s">
        <v>138</v>
      </c>
      <c r="E188" s="236" t="s">
        <v>333</v>
      </c>
      <c r="F188" s="237" t="s">
        <v>334</v>
      </c>
      <c r="G188" s="238" t="s">
        <v>141</v>
      </c>
      <c r="H188" s="239">
        <v>967</v>
      </c>
      <c r="I188" s="240"/>
      <c r="J188" s="241">
        <f>ROUND(I188*H188,2)</f>
        <v>0</v>
      </c>
      <c r="K188" s="237" t="s">
        <v>142</v>
      </c>
      <c r="L188" s="41"/>
      <c r="M188" s="242" t="s">
        <v>1</v>
      </c>
      <c r="N188" s="243" t="s">
        <v>41</v>
      </c>
      <c r="O188" s="91"/>
      <c r="P188" s="244">
        <f>O188*H188</f>
        <v>0</v>
      </c>
      <c r="Q188" s="244">
        <v>0</v>
      </c>
      <c r="R188" s="244">
        <f>Q188*H188</f>
        <v>0</v>
      </c>
      <c r="S188" s="244">
        <v>0</v>
      </c>
      <c r="T188" s="245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46" t="s">
        <v>179</v>
      </c>
      <c r="AT188" s="246" t="s">
        <v>138</v>
      </c>
      <c r="AU188" s="246" t="s">
        <v>92</v>
      </c>
      <c r="AY188" s="15" t="s">
        <v>134</v>
      </c>
      <c r="BE188" s="138">
        <f>IF(N188="základní",J188,0)</f>
        <v>0</v>
      </c>
      <c r="BF188" s="138">
        <f>IF(N188="snížená",J188,0)</f>
        <v>0</v>
      </c>
      <c r="BG188" s="138">
        <f>IF(N188="zákl. přenesená",J188,0)</f>
        <v>0</v>
      </c>
      <c r="BH188" s="138">
        <f>IF(N188="sníž. přenesená",J188,0)</f>
        <v>0</v>
      </c>
      <c r="BI188" s="138">
        <f>IF(N188="nulová",J188,0)</f>
        <v>0</v>
      </c>
      <c r="BJ188" s="15" t="s">
        <v>81</v>
      </c>
      <c r="BK188" s="138">
        <f>ROUND(I188*H188,2)</f>
        <v>0</v>
      </c>
      <c r="BL188" s="15" t="s">
        <v>179</v>
      </c>
      <c r="BM188" s="246" t="s">
        <v>335</v>
      </c>
    </row>
    <row r="189" s="2" customFormat="1" ht="24.15" customHeight="1">
      <c r="A189" s="38"/>
      <c r="B189" s="39"/>
      <c r="C189" s="247" t="s">
        <v>336</v>
      </c>
      <c r="D189" s="247" t="s">
        <v>182</v>
      </c>
      <c r="E189" s="248" t="s">
        <v>337</v>
      </c>
      <c r="F189" s="249" t="s">
        <v>338</v>
      </c>
      <c r="G189" s="250" t="s">
        <v>141</v>
      </c>
      <c r="H189" s="251">
        <v>1063.7000000000001</v>
      </c>
      <c r="I189" s="252"/>
      <c r="J189" s="253">
        <f>ROUND(I189*H189,2)</f>
        <v>0</v>
      </c>
      <c r="K189" s="249" t="s">
        <v>142</v>
      </c>
      <c r="L189" s="254"/>
      <c r="M189" s="255" t="s">
        <v>1</v>
      </c>
      <c r="N189" s="256" t="s">
        <v>41</v>
      </c>
      <c r="O189" s="91"/>
      <c r="P189" s="244">
        <f>O189*H189</f>
        <v>0</v>
      </c>
      <c r="Q189" s="244">
        <v>0.00012</v>
      </c>
      <c r="R189" s="244">
        <f>Q189*H189</f>
        <v>0.12764400000000001</v>
      </c>
      <c r="S189" s="244">
        <v>0</v>
      </c>
      <c r="T189" s="245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46" t="s">
        <v>186</v>
      </c>
      <c r="AT189" s="246" t="s">
        <v>182</v>
      </c>
      <c r="AU189" s="246" t="s">
        <v>92</v>
      </c>
      <c r="AY189" s="15" t="s">
        <v>134</v>
      </c>
      <c r="BE189" s="138">
        <f>IF(N189="základní",J189,0)</f>
        <v>0</v>
      </c>
      <c r="BF189" s="138">
        <f>IF(N189="snížená",J189,0)</f>
        <v>0</v>
      </c>
      <c r="BG189" s="138">
        <f>IF(N189="zákl. přenesená",J189,0)</f>
        <v>0</v>
      </c>
      <c r="BH189" s="138">
        <f>IF(N189="sníž. přenesená",J189,0)</f>
        <v>0</v>
      </c>
      <c r="BI189" s="138">
        <f>IF(N189="nulová",J189,0)</f>
        <v>0</v>
      </c>
      <c r="BJ189" s="15" t="s">
        <v>81</v>
      </c>
      <c r="BK189" s="138">
        <f>ROUND(I189*H189,2)</f>
        <v>0</v>
      </c>
      <c r="BL189" s="15" t="s">
        <v>179</v>
      </c>
      <c r="BM189" s="246" t="s">
        <v>339</v>
      </c>
    </row>
    <row r="190" s="13" customFormat="1">
      <c r="A190" s="13"/>
      <c r="B190" s="257"/>
      <c r="C190" s="258"/>
      <c r="D190" s="259" t="s">
        <v>279</v>
      </c>
      <c r="E190" s="258"/>
      <c r="F190" s="260" t="s">
        <v>340</v>
      </c>
      <c r="G190" s="258"/>
      <c r="H190" s="261">
        <v>1063.7000000000001</v>
      </c>
      <c r="I190" s="262"/>
      <c r="J190" s="258"/>
      <c r="K190" s="258"/>
      <c r="L190" s="263"/>
      <c r="M190" s="264"/>
      <c r="N190" s="265"/>
      <c r="O190" s="265"/>
      <c r="P190" s="265"/>
      <c r="Q190" s="265"/>
      <c r="R190" s="265"/>
      <c r="S190" s="265"/>
      <c r="T190" s="266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67" t="s">
        <v>279</v>
      </c>
      <c r="AU190" s="267" t="s">
        <v>92</v>
      </c>
      <c r="AV190" s="13" t="s">
        <v>92</v>
      </c>
      <c r="AW190" s="13" t="s">
        <v>4</v>
      </c>
      <c r="AX190" s="13" t="s">
        <v>81</v>
      </c>
      <c r="AY190" s="267" t="s">
        <v>134</v>
      </c>
    </row>
    <row r="191" s="12" customFormat="1" ht="25.92" customHeight="1">
      <c r="A191" s="12"/>
      <c r="B191" s="219"/>
      <c r="C191" s="220"/>
      <c r="D191" s="221" t="s">
        <v>75</v>
      </c>
      <c r="E191" s="222" t="s">
        <v>341</v>
      </c>
      <c r="F191" s="222" t="s">
        <v>342</v>
      </c>
      <c r="G191" s="220"/>
      <c r="H191" s="220"/>
      <c r="I191" s="223"/>
      <c r="J191" s="224">
        <f>BK191</f>
        <v>0</v>
      </c>
      <c r="K191" s="220"/>
      <c r="L191" s="225"/>
      <c r="M191" s="226"/>
      <c r="N191" s="227"/>
      <c r="O191" s="227"/>
      <c r="P191" s="228">
        <f>SUM(P192:P197)</f>
        <v>0</v>
      </c>
      <c r="Q191" s="227"/>
      <c r="R191" s="228">
        <f>SUM(R192:R197)</f>
        <v>0</v>
      </c>
      <c r="S191" s="227"/>
      <c r="T191" s="229">
        <f>SUM(T192:T197)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30" t="s">
        <v>143</v>
      </c>
      <c r="AT191" s="231" t="s">
        <v>75</v>
      </c>
      <c r="AU191" s="231" t="s">
        <v>76</v>
      </c>
      <c r="AY191" s="230" t="s">
        <v>134</v>
      </c>
      <c r="BK191" s="232">
        <f>SUM(BK192:BK197)</f>
        <v>0</v>
      </c>
    </row>
    <row r="192" s="2" customFormat="1" ht="16.5" customHeight="1">
      <c r="A192" s="38"/>
      <c r="B192" s="39"/>
      <c r="C192" s="235" t="s">
        <v>343</v>
      </c>
      <c r="D192" s="235" t="s">
        <v>138</v>
      </c>
      <c r="E192" s="236" t="s">
        <v>344</v>
      </c>
      <c r="F192" s="237" t="s">
        <v>345</v>
      </c>
      <c r="G192" s="238" t="s">
        <v>346</v>
      </c>
      <c r="H192" s="239">
        <v>1</v>
      </c>
      <c r="I192" s="240"/>
      <c r="J192" s="241">
        <f>ROUND(I192*H192,2)</f>
        <v>0</v>
      </c>
      <c r="K192" s="237" t="s">
        <v>1</v>
      </c>
      <c r="L192" s="41"/>
      <c r="M192" s="242" t="s">
        <v>1</v>
      </c>
      <c r="N192" s="243" t="s">
        <v>41</v>
      </c>
      <c r="O192" s="91"/>
      <c r="P192" s="244">
        <f>O192*H192</f>
        <v>0</v>
      </c>
      <c r="Q192" s="244">
        <v>0</v>
      </c>
      <c r="R192" s="244">
        <f>Q192*H192</f>
        <v>0</v>
      </c>
      <c r="S192" s="244">
        <v>0</v>
      </c>
      <c r="T192" s="245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46" t="s">
        <v>347</v>
      </c>
      <c r="AT192" s="246" t="s">
        <v>138</v>
      </c>
      <c r="AU192" s="246" t="s">
        <v>81</v>
      </c>
      <c r="AY192" s="15" t="s">
        <v>134</v>
      </c>
      <c r="BE192" s="138">
        <f>IF(N192="základní",J192,0)</f>
        <v>0</v>
      </c>
      <c r="BF192" s="138">
        <f>IF(N192="snížená",J192,0)</f>
        <v>0</v>
      </c>
      <c r="BG192" s="138">
        <f>IF(N192="zákl. přenesená",J192,0)</f>
        <v>0</v>
      </c>
      <c r="BH192" s="138">
        <f>IF(N192="sníž. přenesená",J192,0)</f>
        <v>0</v>
      </c>
      <c r="BI192" s="138">
        <f>IF(N192="nulová",J192,0)</f>
        <v>0</v>
      </c>
      <c r="BJ192" s="15" t="s">
        <v>81</v>
      </c>
      <c r="BK192" s="138">
        <f>ROUND(I192*H192,2)</f>
        <v>0</v>
      </c>
      <c r="BL192" s="15" t="s">
        <v>347</v>
      </c>
      <c r="BM192" s="246" t="s">
        <v>348</v>
      </c>
    </row>
    <row r="193" s="2" customFormat="1" ht="16.5" customHeight="1">
      <c r="A193" s="38"/>
      <c r="B193" s="39"/>
      <c r="C193" s="235" t="s">
        <v>349</v>
      </c>
      <c r="D193" s="235" t="s">
        <v>138</v>
      </c>
      <c r="E193" s="236" t="s">
        <v>350</v>
      </c>
      <c r="F193" s="237" t="s">
        <v>351</v>
      </c>
      <c r="G193" s="238" t="s">
        <v>246</v>
      </c>
      <c r="H193" s="239">
        <v>16</v>
      </c>
      <c r="I193" s="240"/>
      <c r="J193" s="241">
        <f>ROUND(I193*H193,2)</f>
        <v>0</v>
      </c>
      <c r="K193" s="237" t="s">
        <v>1</v>
      </c>
      <c r="L193" s="41"/>
      <c r="M193" s="242" t="s">
        <v>1</v>
      </c>
      <c r="N193" s="243" t="s">
        <v>41</v>
      </c>
      <c r="O193" s="91"/>
      <c r="P193" s="244">
        <f>O193*H193</f>
        <v>0</v>
      </c>
      <c r="Q193" s="244">
        <v>0</v>
      </c>
      <c r="R193" s="244">
        <f>Q193*H193</f>
        <v>0</v>
      </c>
      <c r="S193" s="244">
        <v>0</v>
      </c>
      <c r="T193" s="245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46" t="s">
        <v>347</v>
      </c>
      <c r="AT193" s="246" t="s">
        <v>138</v>
      </c>
      <c r="AU193" s="246" t="s">
        <v>81</v>
      </c>
      <c r="AY193" s="15" t="s">
        <v>134</v>
      </c>
      <c r="BE193" s="138">
        <f>IF(N193="základní",J193,0)</f>
        <v>0</v>
      </c>
      <c r="BF193" s="138">
        <f>IF(N193="snížená",J193,0)</f>
        <v>0</v>
      </c>
      <c r="BG193" s="138">
        <f>IF(N193="zákl. přenesená",J193,0)</f>
        <v>0</v>
      </c>
      <c r="BH193" s="138">
        <f>IF(N193="sníž. přenesená",J193,0)</f>
        <v>0</v>
      </c>
      <c r="BI193" s="138">
        <f>IF(N193="nulová",J193,0)</f>
        <v>0</v>
      </c>
      <c r="BJ193" s="15" t="s">
        <v>81</v>
      </c>
      <c r="BK193" s="138">
        <f>ROUND(I193*H193,2)</f>
        <v>0</v>
      </c>
      <c r="BL193" s="15" t="s">
        <v>347</v>
      </c>
      <c r="BM193" s="246" t="s">
        <v>352</v>
      </c>
    </row>
    <row r="194" s="2" customFormat="1" ht="16.5" customHeight="1">
      <c r="A194" s="38"/>
      <c r="B194" s="39"/>
      <c r="C194" s="235" t="s">
        <v>353</v>
      </c>
      <c r="D194" s="235" t="s">
        <v>138</v>
      </c>
      <c r="E194" s="236" t="s">
        <v>354</v>
      </c>
      <c r="F194" s="237" t="s">
        <v>355</v>
      </c>
      <c r="G194" s="238" t="s">
        <v>246</v>
      </c>
      <c r="H194" s="239">
        <v>2</v>
      </c>
      <c r="I194" s="240"/>
      <c r="J194" s="241">
        <f>ROUND(I194*H194,2)</f>
        <v>0</v>
      </c>
      <c r="K194" s="237" t="s">
        <v>1</v>
      </c>
      <c r="L194" s="41"/>
      <c r="M194" s="242" t="s">
        <v>1</v>
      </c>
      <c r="N194" s="243" t="s">
        <v>41</v>
      </c>
      <c r="O194" s="91"/>
      <c r="P194" s="244">
        <f>O194*H194</f>
        <v>0</v>
      </c>
      <c r="Q194" s="244">
        <v>0</v>
      </c>
      <c r="R194" s="244">
        <f>Q194*H194</f>
        <v>0</v>
      </c>
      <c r="S194" s="244">
        <v>0</v>
      </c>
      <c r="T194" s="245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46" t="s">
        <v>347</v>
      </c>
      <c r="AT194" s="246" t="s">
        <v>138</v>
      </c>
      <c r="AU194" s="246" t="s">
        <v>81</v>
      </c>
      <c r="AY194" s="15" t="s">
        <v>134</v>
      </c>
      <c r="BE194" s="138">
        <f>IF(N194="základní",J194,0)</f>
        <v>0</v>
      </c>
      <c r="BF194" s="138">
        <f>IF(N194="snížená",J194,0)</f>
        <v>0</v>
      </c>
      <c r="BG194" s="138">
        <f>IF(N194="zákl. přenesená",J194,0)</f>
        <v>0</v>
      </c>
      <c r="BH194" s="138">
        <f>IF(N194="sníž. přenesená",J194,0)</f>
        <v>0</v>
      </c>
      <c r="BI194" s="138">
        <f>IF(N194="nulová",J194,0)</f>
        <v>0</v>
      </c>
      <c r="BJ194" s="15" t="s">
        <v>81</v>
      </c>
      <c r="BK194" s="138">
        <f>ROUND(I194*H194,2)</f>
        <v>0</v>
      </c>
      <c r="BL194" s="15" t="s">
        <v>347</v>
      </c>
      <c r="BM194" s="246" t="s">
        <v>356</v>
      </c>
    </row>
    <row r="195" s="2" customFormat="1" ht="16.5" customHeight="1">
      <c r="A195" s="38"/>
      <c r="B195" s="39"/>
      <c r="C195" s="235" t="s">
        <v>357</v>
      </c>
      <c r="D195" s="235" t="s">
        <v>138</v>
      </c>
      <c r="E195" s="236" t="s">
        <v>358</v>
      </c>
      <c r="F195" s="237" t="s">
        <v>359</v>
      </c>
      <c r="G195" s="238" t="s">
        <v>246</v>
      </c>
      <c r="H195" s="239">
        <v>8</v>
      </c>
      <c r="I195" s="240"/>
      <c r="J195" s="241">
        <f>ROUND(I195*H195,2)</f>
        <v>0</v>
      </c>
      <c r="K195" s="237" t="s">
        <v>1</v>
      </c>
      <c r="L195" s="41"/>
      <c r="M195" s="242" t="s">
        <v>1</v>
      </c>
      <c r="N195" s="243" t="s">
        <v>41</v>
      </c>
      <c r="O195" s="91"/>
      <c r="P195" s="244">
        <f>O195*H195</f>
        <v>0</v>
      </c>
      <c r="Q195" s="244">
        <v>0</v>
      </c>
      <c r="R195" s="244">
        <f>Q195*H195</f>
        <v>0</v>
      </c>
      <c r="S195" s="244">
        <v>0</v>
      </c>
      <c r="T195" s="245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46" t="s">
        <v>347</v>
      </c>
      <c r="AT195" s="246" t="s">
        <v>138</v>
      </c>
      <c r="AU195" s="246" t="s">
        <v>81</v>
      </c>
      <c r="AY195" s="15" t="s">
        <v>134</v>
      </c>
      <c r="BE195" s="138">
        <f>IF(N195="základní",J195,0)</f>
        <v>0</v>
      </c>
      <c r="BF195" s="138">
        <f>IF(N195="snížená",J195,0)</f>
        <v>0</v>
      </c>
      <c r="BG195" s="138">
        <f>IF(N195="zákl. přenesená",J195,0)</f>
        <v>0</v>
      </c>
      <c r="BH195" s="138">
        <f>IF(N195="sníž. přenesená",J195,0)</f>
        <v>0</v>
      </c>
      <c r="BI195" s="138">
        <f>IF(N195="nulová",J195,0)</f>
        <v>0</v>
      </c>
      <c r="BJ195" s="15" t="s">
        <v>81</v>
      </c>
      <c r="BK195" s="138">
        <f>ROUND(I195*H195,2)</f>
        <v>0</v>
      </c>
      <c r="BL195" s="15" t="s">
        <v>347</v>
      </c>
      <c r="BM195" s="246" t="s">
        <v>360</v>
      </c>
    </row>
    <row r="196" s="2" customFormat="1" ht="16.5" customHeight="1">
      <c r="A196" s="38"/>
      <c r="B196" s="39"/>
      <c r="C196" s="235" t="s">
        <v>361</v>
      </c>
      <c r="D196" s="235" t="s">
        <v>138</v>
      </c>
      <c r="E196" s="236" t="s">
        <v>362</v>
      </c>
      <c r="F196" s="237" t="s">
        <v>363</v>
      </c>
      <c r="G196" s="238" t="s">
        <v>346</v>
      </c>
      <c r="H196" s="239">
        <v>1</v>
      </c>
      <c r="I196" s="240"/>
      <c r="J196" s="241">
        <f>ROUND(I196*H196,2)</f>
        <v>0</v>
      </c>
      <c r="K196" s="237" t="s">
        <v>1</v>
      </c>
      <c r="L196" s="41"/>
      <c r="M196" s="242" t="s">
        <v>1</v>
      </c>
      <c r="N196" s="243" t="s">
        <v>41</v>
      </c>
      <c r="O196" s="91"/>
      <c r="P196" s="244">
        <f>O196*H196</f>
        <v>0</v>
      </c>
      <c r="Q196" s="244">
        <v>0</v>
      </c>
      <c r="R196" s="244">
        <f>Q196*H196</f>
        <v>0</v>
      </c>
      <c r="S196" s="244">
        <v>0</v>
      </c>
      <c r="T196" s="245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46" t="s">
        <v>347</v>
      </c>
      <c r="AT196" s="246" t="s">
        <v>138</v>
      </c>
      <c r="AU196" s="246" t="s">
        <v>81</v>
      </c>
      <c r="AY196" s="15" t="s">
        <v>134</v>
      </c>
      <c r="BE196" s="138">
        <f>IF(N196="základní",J196,0)</f>
        <v>0</v>
      </c>
      <c r="BF196" s="138">
        <f>IF(N196="snížená",J196,0)</f>
        <v>0</v>
      </c>
      <c r="BG196" s="138">
        <f>IF(N196="zákl. přenesená",J196,0)</f>
        <v>0</v>
      </c>
      <c r="BH196" s="138">
        <f>IF(N196="sníž. přenesená",J196,0)</f>
        <v>0</v>
      </c>
      <c r="BI196" s="138">
        <f>IF(N196="nulová",J196,0)</f>
        <v>0</v>
      </c>
      <c r="BJ196" s="15" t="s">
        <v>81</v>
      </c>
      <c r="BK196" s="138">
        <f>ROUND(I196*H196,2)</f>
        <v>0</v>
      </c>
      <c r="BL196" s="15" t="s">
        <v>347</v>
      </c>
      <c r="BM196" s="246" t="s">
        <v>364</v>
      </c>
    </row>
    <row r="197" s="2" customFormat="1" ht="24.15" customHeight="1">
      <c r="A197" s="38"/>
      <c r="B197" s="39"/>
      <c r="C197" s="235" t="s">
        <v>365</v>
      </c>
      <c r="D197" s="235" t="s">
        <v>138</v>
      </c>
      <c r="E197" s="236" t="s">
        <v>366</v>
      </c>
      <c r="F197" s="237" t="s">
        <v>367</v>
      </c>
      <c r="G197" s="238" t="s">
        <v>346</v>
      </c>
      <c r="H197" s="239">
        <v>1</v>
      </c>
      <c r="I197" s="240"/>
      <c r="J197" s="241">
        <f>ROUND(I197*H197,2)</f>
        <v>0</v>
      </c>
      <c r="K197" s="237" t="s">
        <v>1</v>
      </c>
      <c r="L197" s="41"/>
      <c r="M197" s="268" t="s">
        <v>1</v>
      </c>
      <c r="N197" s="269" t="s">
        <v>41</v>
      </c>
      <c r="O197" s="270"/>
      <c r="P197" s="271">
        <f>O197*H197</f>
        <v>0</v>
      </c>
      <c r="Q197" s="271">
        <v>0</v>
      </c>
      <c r="R197" s="271">
        <f>Q197*H197</f>
        <v>0</v>
      </c>
      <c r="S197" s="271">
        <v>0</v>
      </c>
      <c r="T197" s="272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46" t="s">
        <v>347</v>
      </c>
      <c r="AT197" s="246" t="s">
        <v>138</v>
      </c>
      <c r="AU197" s="246" t="s">
        <v>81</v>
      </c>
      <c r="AY197" s="15" t="s">
        <v>134</v>
      </c>
      <c r="BE197" s="138">
        <f>IF(N197="základní",J197,0)</f>
        <v>0</v>
      </c>
      <c r="BF197" s="138">
        <f>IF(N197="snížená",J197,0)</f>
        <v>0</v>
      </c>
      <c r="BG197" s="138">
        <f>IF(N197="zákl. přenesená",J197,0)</f>
        <v>0</v>
      </c>
      <c r="BH197" s="138">
        <f>IF(N197="sníž. přenesená",J197,0)</f>
        <v>0</v>
      </c>
      <c r="BI197" s="138">
        <f>IF(N197="nulová",J197,0)</f>
        <v>0</v>
      </c>
      <c r="BJ197" s="15" t="s">
        <v>81</v>
      </c>
      <c r="BK197" s="138">
        <f>ROUND(I197*H197,2)</f>
        <v>0</v>
      </c>
      <c r="BL197" s="15" t="s">
        <v>347</v>
      </c>
      <c r="BM197" s="246" t="s">
        <v>368</v>
      </c>
    </row>
    <row r="198" s="2" customFormat="1" ht="6.96" customHeight="1">
      <c r="A198" s="38"/>
      <c r="B198" s="66"/>
      <c r="C198" s="67"/>
      <c r="D198" s="67"/>
      <c r="E198" s="67"/>
      <c r="F198" s="67"/>
      <c r="G198" s="67"/>
      <c r="H198" s="67"/>
      <c r="I198" s="67"/>
      <c r="J198" s="67"/>
      <c r="K198" s="67"/>
      <c r="L198" s="41"/>
      <c r="M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</row>
  </sheetData>
  <sheetProtection sheet="1" autoFilter="0" formatColumns="0" formatRows="0" objects="1" scenarios="1" spinCount="100000" saltValue="SFASlYM9q45/7klcqQxApqEkY68SXoyEPMXHgzJRhzZX04yvHjeth9p8vDQzrT70M9hGfEq3cB1kvOSzsosmCw==" hashValue="ZBQYMokm5xufA69xAdWJWcqyrKqVKYgZtDJvN96hVj9PuI5+R0tUCP2OdlzdzqUuCS+5lTt+pNIrFeu7Ql6dUQ==" algorithmName="SHA-512" password="CC69"/>
  <autoFilter ref="C131:K197"/>
  <mergeCells count="11">
    <mergeCell ref="E7:H7"/>
    <mergeCell ref="E16:H16"/>
    <mergeCell ref="E25:H25"/>
    <mergeCell ref="E85:H85"/>
    <mergeCell ref="D108:F108"/>
    <mergeCell ref="D109:F109"/>
    <mergeCell ref="D110:F110"/>
    <mergeCell ref="D111:F111"/>
    <mergeCell ref="D112:F11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DESKTOP-6U7FQVK\42072</dc:creator>
  <cp:lastModifiedBy>DESKTOP-6U7FQVK\42072</cp:lastModifiedBy>
  <dcterms:created xsi:type="dcterms:W3CDTF">2025-07-23T05:58:49Z</dcterms:created>
  <dcterms:modified xsi:type="dcterms:W3CDTF">2025-07-23T05:58:53Z</dcterms:modified>
</cp:coreProperties>
</file>