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O:\Nabídky 2025\006 - Oprava chodníků Vlčí Habřina\Rozpočet\"/>
    </mc:Choice>
  </mc:AlternateContent>
  <xr:revisionPtr revIDLastSave="0" documentId="13_ncr:1_{35DD94FC-8E80-4088-AD82-4124D97CE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Chodník u domu č...." sheetId="2" r:id="rId2"/>
    <sheet name="SO 02 - Chodník u domu č...." sheetId="3" r:id="rId3"/>
    <sheet name="SO 03 - Chodník od rybník..." sheetId="4" r:id="rId4"/>
    <sheet name="SO 04 - Úprava svahů poto..." sheetId="5" r:id="rId5"/>
    <sheet name="SO 05 - VRN" sheetId="6" r:id="rId6"/>
  </sheets>
  <definedNames>
    <definedName name="_xlnm._FilterDatabase" localSheetId="1" hidden="1">'SO 01 - Chodník u domu č....'!$C$121:$K$194</definedName>
    <definedName name="_xlnm._FilterDatabase" localSheetId="2" hidden="1">'SO 02 - Chodník u domu č....'!$C$121:$K$201</definedName>
    <definedName name="_xlnm._FilterDatabase" localSheetId="3" hidden="1">'SO 03 - Chodník od rybník...'!$C$121:$K$219</definedName>
    <definedName name="_xlnm._FilterDatabase" localSheetId="4" hidden="1">'SO 04 - Úprava svahů poto...'!$C$123:$K$175</definedName>
    <definedName name="_xlnm._FilterDatabase" localSheetId="5" hidden="1">'SO 05 - VRN'!$C$119:$K$128</definedName>
    <definedName name="_xlnm.Print_Titles" localSheetId="0">'Rekapitulace stavby'!$92:$92</definedName>
    <definedName name="_xlnm.Print_Titles" localSheetId="1">'SO 01 - Chodník u domu č....'!$121:$121</definedName>
    <definedName name="_xlnm.Print_Titles" localSheetId="2">'SO 02 - Chodník u domu č....'!$121:$121</definedName>
    <definedName name="_xlnm.Print_Titles" localSheetId="3">'SO 03 - Chodník od rybník...'!$121:$121</definedName>
    <definedName name="_xlnm.Print_Titles" localSheetId="4">'SO 04 - Úprava svahů poto...'!$123:$123</definedName>
    <definedName name="_xlnm.Print_Titles" localSheetId="5">'SO 05 - VRN'!$119:$119</definedName>
    <definedName name="_xlnm.Print_Area" localSheetId="0">'Rekapitulace stavby'!$D$4:$AO$76,'Rekapitulace stavby'!$C$82:$AQ$100</definedName>
    <definedName name="_xlnm.Print_Area" localSheetId="1">'SO 01 - Chodník u domu č....'!$C$4:$J$76,'SO 01 - Chodník u domu č....'!$C$109:$J$194</definedName>
    <definedName name="_xlnm.Print_Area" localSheetId="2">'SO 02 - Chodník u domu č....'!$C$4:$J$76,'SO 02 - Chodník u domu č....'!$C$109:$J$201</definedName>
    <definedName name="_xlnm.Print_Area" localSheetId="3">'SO 03 - Chodník od rybník...'!$C$4:$J$76,'SO 03 - Chodník od rybník...'!$C$109:$J$219</definedName>
    <definedName name="_xlnm.Print_Area" localSheetId="4">'SO 04 - Úprava svahů poto...'!$C$4:$J$76,'SO 04 - Úprava svahů poto...'!$C$111:$J$175</definedName>
    <definedName name="_xlnm.Print_Area" localSheetId="5">'SO 05 - VRN'!$C$4:$J$76,'SO 05 - VRN'!$C$107:$J$128</definedName>
  </definedNames>
  <calcPr calcId="181029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128" i="6"/>
  <c r="BH128" i="6"/>
  <c r="BG128" i="6"/>
  <c r="BF128" i="6"/>
  <c r="T128" i="6"/>
  <c r="T127" i="6"/>
  <c r="R128" i="6"/>
  <c r="R127" i="6" s="1"/>
  <c r="P128" i="6"/>
  <c r="P127" i="6"/>
  <c r="BI126" i="6"/>
  <c r="BH126" i="6"/>
  <c r="BG126" i="6"/>
  <c r="BF126" i="6"/>
  <c r="T126" i="6"/>
  <c r="T125" i="6" s="1"/>
  <c r="R126" i="6"/>
  <c r="R125" i="6"/>
  <c r="P126" i="6"/>
  <c r="P125" i="6" s="1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F114" i="6"/>
  <c r="E112" i="6"/>
  <c r="F89" i="6"/>
  <c r="E87" i="6"/>
  <c r="J24" i="6"/>
  <c r="E24" i="6"/>
  <c r="J117" i="6" s="1"/>
  <c r="J23" i="6"/>
  <c r="J21" i="6"/>
  <c r="E21" i="6"/>
  <c r="J116" i="6" s="1"/>
  <c r="J20" i="6"/>
  <c r="J18" i="6"/>
  <c r="E18" i="6"/>
  <c r="F117" i="6" s="1"/>
  <c r="J17" i="6"/>
  <c r="J15" i="6"/>
  <c r="E15" i="6"/>
  <c r="F91" i="6" s="1"/>
  <c r="J14" i="6"/>
  <c r="J12" i="6"/>
  <c r="J114" i="6" s="1"/>
  <c r="E7" i="6"/>
  <c r="E85" i="6"/>
  <c r="J37" i="5"/>
  <c r="J36" i="5"/>
  <c r="AY98" i="1" s="1"/>
  <c r="J35" i="5"/>
  <c r="AX98" i="1"/>
  <c r="BI175" i="5"/>
  <c r="BH175" i="5"/>
  <c r="BG175" i="5"/>
  <c r="BF175" i="5"/>
  <c r="T175" i="5"/>
  <c r="T174" i="5" s="1"/>
  <c r="T173" i="5" s="1"/>
  <c r="R175" i="5"/>
  <c r="R174" i="5" s="1"/>
  <c r="R173" i="5" s="1"/>
  <c r="P175" i="5"/>
  <c r="P174" i="5"/>
  <c r="P173" i="5" s="1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5" i="5"/>
  <c r="BH165" i="5"/>
  <c r="BG165" i="5"/>
  <c r="BF165" i="5"/>
  <c r="T165" i="5"/>
  <c r="R165" i="5"/>
  <c r="P165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F118" i="5"/>
  <c r="E116" i="5"/>
  <c r="F89" i="5"/>
  <c r="E87" i="5"/>
  <c r="J24" i="5"/>
  <c r="E24" i="5"/>
  <c r="J121" i="5" s="1"/>
  <c r="J23" i="5"/>
  <c r="J21" i="5"/>
  <c r="E21" i="5"/>
  <c r="J120" i="5" s="1"/>
  <c r="J20" i="5"/>
  <c r="J18" i="5"/>
  <c r="E18" i="5"/>
  <c r="F121" i="5" s="1"/>
  <c r="J17" i="5"/>
  <c r="J15" i="5"/>
  <c r="E15" i="5"/>
  <c r="F120" i="5" s="1"/>
  <c r="J14" i="5"/>
  <c r="J12" i="5"/>
  <c r="J89" i="5" s="1"/>
  <c r="E7" i="5"/>
  <c r="E114" i="5" s="1"/>
  <c r="J37" i="4"/>
  <c r="J36" i="4"/>
  <c r="AY97" i="1" s="1"/>
  <c r="J35" i="4"/>
  <c r="AX97" i="1"/>
  <c r="BI219" i="4"/>
  <c r="BH219" i="4"/>
  <c r="BG219" i="4"/>
  <c r="BF219" i="4"/>
  <c r="T219" i="4"/>
  <c r="T218" i="4" s="1"/>
  <c r="R219" i="4"/>
  <c r="R218" i="4"/>
  <c r="P219" i="4"/>
  <c r="P218" i="4" s="1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65" i="4"/>
  <c r="BH165" i="4"/>
  <c r="BG165" i="4"/>
  <c r="BF165" i="4"/>
  <c r="T165" i="4"/>
  <c r="R165" i="4"/>
  <c r="P165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F116" i="4"/>
  <c r="E114" i="4"/>
  <c r="F89" i="4"/>
  <c r="E87" i="4"/>
  <c r="J24" i="4"/>
  <c r="E24" i="4"/>
  <c r="J119" i="4"/>
  <c r="J23" i="4"/>
  <c r="J21" i="4"/>
  <c r="E21" i="4"/>
  <c r="J91" i="4"/>
  <c r="J20" i="4"/>
  <c r="J18" i="4"/>
  <c r="E18" i="4"/>
  <c r="F92" i="4" s="1"/>
  <c r="J17" i="4"/>
  <c r="J15" i="4"/>
  <c r="E15" i="4"/>
  <c r="F118" i="4"/>
  <c r="J14" i="4"/>
  <c r="J12" i="4"/>
  <c r="J89" i="4" s="1"/>
  <c r="E7" i="4"/>
  <c r="E112" i="4" s="1"/>
  <c r="J37" i="3"/>
  <c r="J36" i="3"/>
  <c r="AY96" i="1"/>
  <c r="J35" i="3"/>
  <c r="AX96" i="1"/>
  <c r="BI201" i="3"/>
  <c r="BH201" i="3"/>
  <c r="BG201" i="3"/>
  <c r="BF201" i="3"/>
  <c r="T201" i="3"/>
  <c r="T200" i="3"/>
  <c r="R201" i="3"/>
  <c r="R200" i="3"/>
  <c r="P201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59" i="3"/>
  <c r="BH159" i="3"/>
  <c r="BG159" i="3"/>
  <c r="BF159" i="3"/>
  <c r="T159" i="3"/>
  <c r="R159" i="3"/>
  <c r="P159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5" i="3"/>
  <c r="BH125" i="3"/>
  <c r="BG125" i="3"/>
  <c r="BF125" i="3"/>
  <c r="T125" i="3"/>
  <c r="R125" i="3"/>
  <c r="P125" i="3"/>
  <c r="F116" i="3"/>
  <c r="E114" i="3"/>
  <c r="F89" i="3"/>
  <c r="E87" i="3"/>
  <c r="J24" i="3"/>
  <c r="E24" i="3"/>
  <c r="J119" i="3" s="1"/>
  <c r="J23" i="3"/>
  <c r="J21" i="3"/>
  <c r="E21" i="3"/>
  <c r="J91" i="3" s="1"/>
  <c r="J20" i="3"/>
  <c r="J18" i="3"/>
  <c r="E18" i="3"/>
  <c r="F119" i="3" s="1"/>
  <c r="J17" i="3"/>
  <c r="J15" i="3"/>
  <c r="E15" i="3"/>
  <c r="F91" i="3" s="1"/>
  <c r="J14" i="3"/>
  <c r="J12" i="3"/>
  <c r="J116" i="3" s="1"/>
  <c r="E7" i="3"/>
  <c r="E85" i="3"/>
  <c r="J37" i="2"/>
  <c r="J36" i="2"/>
  <c r="AY95" i="1" s="1"/>
  <c r="J35" i="2"/>
  <c r="AX95" i="1"/>
  <c r="BI194" i="2"/>
  <c r="BH194" i="2"/>
  <c r="BG194" i="2"/>
  <c r="BF194" i="2"/>
  <c r="T194" i="2"/>
  <c r="T193" i="2" s="1"/>
  <c r="R194" i="2"/>
  <c r="R193" i="2"/>
  <c r="P194" i="2"/>
  <c r="P193" i="2" s="1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F116" i="2"/>
  <c r="E114" i="2"/>
  <c r="F89" i="2"/>
  <c r="E87" i="2"/>
  <c r="J24" i="2"/>
  <c r="E24" i="2"/>
  <c r="J119" i="2"/>
  <c r="J23" i="2"/>
  <c r="J21" i="2"/>
  <c r="E21" i="2"/>
  <c r="J118" i="2"/>
  <c r="J20" i="2"/>
  <c r="J18" i="2"/>
  <c r="E18" i="2"/>
  <c r="F119" i="2"/>
  <c r="J17" i="2"/>
  <c r="J15" i="2"/>
  <c r="E15" i="2"/>
  <c r="F118" i="2"/>
  <c r="J14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J194" i="2"/>
  <c r="BK190" i="2"/>
  <c r="J188" i="2"/>
  <c r="J186" i="2"/>
  <c r="J178" i="2"/>
  <c r="J171" i="2"/>
  <c r="BK156" i="2"/>
  <c r="J148" i="2"/>
  <c r="J136" i="2"/>
  <c r="J125" i="2"/>
  <c r="J131" i="3"/>
  <c r="J193" i="3"/>
  <c r="J164" i="3"/>
  <c r="J152" i="3"/>
  <c r="BK201" i="3"/>
  <c r="BK179" i="3"/>
  <c r="BK197" i="3"/>
  <c r="J173" i="3"/>
  <c r="J172" i="3"/>
  <c r="BK186" i="3"/>
  <c r="BK140" i="3"/>
  <c r="BK210" i="4"/>
  <c r="BK185" i="4"/>
  <c r="BK156" i="4"/>
  <c r="BK200" i="4"/>
  <c r="J153" i="4"/>
  <c r="BK212" i="4"/>
  <c r="BK183" i="4"/>
  <c r="BK213" i="4"/>
  <c r="BK182" i="4"/>
  <c r="J131" i="4"/>
  <c r="J165" i="5"/>
  <c r="BK171" i="5"/>
  <c r="BK165" i="5"/>
  <c r="J154" i="5"/>
  <c r="J148" i="5"/>
  <c r="BK123" i="6"/>
  <c r="BK131" i="3"/>
  <c r="J195" i="3"/>
  <c r="BK165" i="3"/>
  <c r="J179" i="3"/>
  <c r="J198" i="3"/>
  <c r="BK191" i="3"/>
  <c r="J151" i="3"/>
  <c r="J140" i="3"/>
  <c r="J125" i="3"/>
  <c r="BK219" i="4"/>
  <c r="J217" i="4"/>
  <c r="BK215" i="4"/>
  <c r="BK198" i="4"/>
  <c r="BK176" i="4"/>
  <c r="J157" i="4"/>
  <c r="BK128" i="4"/>
  <c r="J182" i="4"/>
  <c r="BK203" i="4"/>
  <c r="J185" i="4"/>
  <c r="J140" i="4"/>
  <c r="J199" i="4"/>
  <c r="BK172" i="4"/>
  <c r="BK155" i="5"/>
  <c r="J151" i="5"/>
  <c r="J157" i="5"/>
  <c r="BK169" i="5"/>
  <c r="BK126" i="6"/>
  <c r="J123" i="6"/>
  <c r="BK194" i="2"/>
  <c r="J189" i="2"/>
  <c r="BK182" i="2"/>
  <c r="BK171" i="2"/>
  <c r="J160" i="2"/>
  <c r="BK148" i="2"/>
  <c r="BK139" i="2"/>
  <c r="BK128" i="2"/>
  <c r="BK178" i="3"/>
  <c r="J154" i="3"/>
  <c r="J197" i="3"/>
  <c r="J211" i="4"/>
  <c r="J184" i="4"/>
  <c r="J171" i="4"/>
  <c r="BK131" i="4"/>
  <c r="BK171" i="4"/>
  <c r="J213" i="4"/>
  <c r="BK157" i="4"/>
  <c r="J214" i="4"/>
  <c r="J188" i="4"/>
  <c r="J144" i="4"/>
  <c r="J128" i="5"/>
  <c r="J129" i="5"/>
  <c r="J141" i="5"/>
  <c r="BK127" i="5"/>
  <c r="BK128" i="6"/>
  <c r="BK192" i="2"/>
  <c r="J190" i="2"/>
  <c r="BK187" i="2"/>
  <c r="J182" i="2"/>
  <c r="BK174" i="2"/>
  <c r="BK166" i="2"/>
  <c r="BK160" i="2"/>
  <c r="BK152" i="2"/>
  <c r="J139" i="2"/>
  <c r="J128" i="2"/>
  <c r="BK193" i="3"/>
  <c r="J178" i="3"/>
  <c r="J183" i="3"/>
  <c r="BK190" i="3"/>
  <c r="BK189" i="4"/>
  <c r="J172" i="4"/>
  <c r="J137" i="4"/>
  <c r="BK199" i="4"/>
  <c r="BK134" i="4"/>
  <c r="J197" i="4"/>
  <c r="J173" i="4"/>
  <c r="J215" i="4"/>
  <c r="BK197" i="4"/>
  <c r="J150" i="4"/>
  <c r="J169" i="5"/>
  <c r="BK140" i="5"/>
  <c r="BK157" i="5"/>
  <c r="BK148" i="5"/>
  <c r="J124" i="6"/>
  <c r="J192" i="2"/>
  <c r="BK189" i="2"/>
  <c r="J187" i="2"/>
  <c r="BK181" i="2"/>
  <c r="J174" i="2"/>
  <c r="J167" i="2"/>
  <c r="J163" i="2"/>
  <c r="J152" i="2"/>
  <c r="BK136" i="2"/>
  <c r="BK125" i="2"/>
  <c r="J135" i="3"/>
  <c r="J194" i="3"/>
  <c r="J186" i="3"/>
  <c r="BK173" i="3"/>
  <c r="BK159" i="3"/>
  <c r="BK125" i="3"/>
  <c r="BK187" i="3"/>
  <c r="BK198" i="3"/>
  <c r="J187" i="3"/>
  <c r="BK199" i="3"/>
  <c r="J201" i="3"/>
  <c r="BK194" i="3"/>
  <c r="BK195" i="3"/>
  <c r="J195" i="4"/>
  <c r="BK173" i="4"/>
  <c r="BK150" i="4"/>
  <c r="J125" i="4"/>
  <c r="J179" i="4"/>
  <c r="J216" i="4"/>
  <c r="BK192" i="4"/>
  <c r="J219" i="4"/>
  <c r="J200" i="4"/>
  <c r="J175" i="4"/>
  <c r="J171" i="5"/>
  <c r="J175" i="5"/>
  <c r="BK154" i="5"/>
  <c r="J140" i="5"/>
  <c r="BK137" i="5"/>
  <c r="J126" i="6"/>
  <c r="J191" i="2"/>
  <c r="BK178" i="2"/>
  <c r="J166" i="2"/>
  <c r="J147" i="2"/>
  <c r="J199" i="3"/>
  <c r="J159" i="3"/>
  <c r="J203" i="4"/>
  <c r="BK175" i="4"/>
  <c r="BK144" i="4"/>
  <c r="J206" i="4"/>
  <c r="BK217" i="4"/>
  <c r="BK195" i="4"/>
  <c r="BK165" i="4"/>
  <c r="J210" i="4"/>
  <c r="BK179" i="4"/>
  <c r="BK125" i="4"/>
  <c r="BK141" i="5"/>
  <c r="J127" i="5"/>
  <c r="BK132" i="2"/>
  <c r="J196" i="3"/>
  <c r="BK164" i="3"/>
  <c r="BK152" i="3"/>
  <c r="J192" i="4"/>
  <c r="J134" i="4"/>
  <c r="BK211" i="4"/>
  <c r="J165" i="4"/>
  <c r="J198" i="4"/>
  <c r="J176" i="4"/>
  <c r="BK137" i="4"/>
  <c r="BK206" i="4"/>
  <c r="J183" i="4"/>
  <c r="BK140" i="4"/>
  <c r="BK128" i="5"/>
  <c r="J172" i="5"/>
  <c r="J137" i="5"/>
  <c r="BK124" i="6"/>
  <c r="BK191" i="2"/>
  <c r="BK188" i="2"/>
  <c r="BK186" i="2"/>
  <c r="J181" i="2"/>
  <c r="BK167" i="2"/>
  <c r="BK163" i="2"/>
  <c r="J156" i="2"/>
  <c r="BK147" i="2"/>
  <c r="J132" i="2"/>
  <c r="AS94" i="1"/>
  <c r="BK183" i="3"/>
  <c r="BK135" i="3"/>
  <c r="J190" i="3"/>
  <c r="BK172" i="3"/>
  <c r="J191" i="3"/>
  <c r="BK154" i="3"/>
  <c r="BK151" i="3"/>
  <c r="BK196" i="3"/>
  <c r="J165" i="3"/>
  <c r="BK214" i="4"/>
  <c r="BK188" i="4"/>
  <c r="BK153" i="4"/>
  <c r="BK216" i="4"/>
  <c r="J128" i="4"/>
  <c r="BK184" i="4"/>
  <c r="J156" i="4"/>
  <c r="J212" i="4"/>
  <c r="J189" i="4"/>
  <c r="BK172" i="5"/>
  <c r="BK129" i="5"/>
  <c r="BK175" i="5"/>
  <c r="J155" i="5"/>
  <c r="BK151" i="5"/>
  <c r="J128" i="6"/>
  <c r="F34" i="2" l="1"/>
  <c r="F35" i="2"/>
  <c r="BB95" i="1" s="1"/>
  <c r="F34" i="5"/>
  <c r="BA98" i="1" s="1"/>
  <c r="J34" i="2"/>
  <c r="AW95" i="1" s="1"/>
  <c r="F36" i="2"/>
  <c r="BC95" i="1" s="1"/>
  <c r="F37" i="2"/>
  <c r="BD95" i="1" s="1"/>
  <c r="P124" i="2"/>
  <c r="P177" i="2"/>
  <c r="T153" i="3"/>
  <c r="P192" i="3"/>
  <c r="P174" i="4"/>
  <c r="T209" i="4"/>
  <c r="R139" i="5"/>
  <c r="P156" i="5"/>
  <c r="T170" i="5"/>
  <c r="T151" i="2"/>
  <c r="T177" i="2"/>
  <c r="T124" i="3"/>
  <c r="P182" i="3"/>
  <c r="T174" i="4"/>
  <c r="P209" i="4"/>
  <c r="BK126" i="5"/>
  <c r="J126" i="5" s="1"/>
  <c r="J98" i="5" s="1"/>
  <c r="T139" i="5"/>
  <c r="R156" i="5"/>
  <c r="P170" i="5"/>
  <c r="R124" i="2"/>
  <c r="BK185" i="2"/>
  <c r="J185" i="2" s="1"/>
  <c r="J101" i="2" s="1"/>
  <c r="BK124" i="3"/>
  <c r="J124" i="3" s="1"/>
  <c r="J98" i="3" s="1"/>
  <c r="BK182" i="3"/>
  <c r="J182" i="3" s="1"/>
  <c r="J100" i="3" s="1"/>
  <c r="R124" i="4"/>
  <c r="R196" i="4"/>
  <c r="P147" i="5"/>
  <c r="T124" i="2"/>
  <c r="R177" i="2"/>
  <c r="P153" i="3"/>
  <c r="T192" i="3"/>
  <c r="R174" i="4"/>
  <c r="R209" i="4"/>
  <c r="BK139" i="5"/>
  <c r="J139" i="5" s="1"/>
  <c r="J99" i="5" s="1"/>
  <c r="P151" i="2"/>
  <c r="R185" i="2"/>
  <c r="BK153" i="3"/>
  <c r="J153" i="3" s="1"/>
  <c r="J99" i="3" s="1"/>
  <c r="R192" i="3"/>
  <c r="P124" i="4"/>
  <c r="BK196" i="4"/>
  <c r="J196" i="4" s="1"/>
  <c r="J100" i="4" s="1"/>
  <c r="P126" i="5"/>
  <c r="R147" i="5"/>
  <c r="R151" i="2"/>
  <c r="T185" i="2"/>
  <c r="R124" i="3"/>
  <c r="R182" i="3"/>
  <c r="BK124" i="4"/>
  <c r="J124" i="4" s="1"/>
  <c r="J98" i="4" s="1"/>
  <c r="P196" i="4"/>
  <c r="P139" i="5"/>
  <c r="BK156" i="5"/>
  <c r="J156" i="5" s="1"/>
  <c r="J101" i="5" s="1"/>
  <c r="BK170" i="5"/>
  <c r="J170" i="5" s="1"/>
  <c r="J102" i="5" s="1"/>
  <c r="BK124" i="2"/>
  <c r="J124" i="2" s="1"/>
  <c r="J98" i="2" s="1"/>
  <c r="BK177" i="2"/>
  <c r="J177" i="2" s="1"/>
  <c r="J100" i="2" s="1"/>
  <c r="R153" i="3"/>
  <c r="T182" i="3"/>
  <c r="BK174" i="4"/>
  <c r="J174" i="4" s="1"/>
  <c r="J99" i="4" s="1"/>
  <c r="BK209" i="4"/>
  <c r="J209" i="4" s="1"/>
  <c r="J101" i="4" s="1"/>
  <c r="T126" i="5"/>
  <c r="T147" i="5"/>
  <c r="R122" i="6"/>
  <c r="R121" i="6"/>
  <c r="R120" i="6"/>
  <c r="BK151" i="2"/>
  <c r="J151" i="2" s="1"/>
  <c r="J99" i="2" s="1"/>
  <c r="P185" i="2"/>
  <c r="P124" i="3"/>
  <c r="P123" i="3" s="1"/>
  <c r="P122" i="3" s="1"/>
  <c r="AU96" i="1" s="1"/>
  <c r="BK192" i="3"/>
  <c r="J192" i="3" s="1"/>
  <c r="J101" i="3" s="1"/>
  <c r="T124" i="4"/>
  <c r="T123" i="4"/>
  <c r="T122" i="4" s="1"/>
  <c r="T196" i="4"/>
  <c r="R126" i="5"/>
  <c r="R125" i="5"/>
  <c r="R124" i="5" s="1"/>
  <c r="BK147" i="5"/>
  <c r="J147" i="5" s="1"/>
  <c r="J100" i="5" s="1"/>
  <c r="T156" i="5"/>
  <c r="R170" i="5"/>
  <c r="BK122" i="6"/>
  <c r="P122" i="6"/>
  <c r="P121" i="6" s="1"/>
  <c r="P120" i="6" s="1"/>
  <c r="AU99" i="1" s="1"/>
  <c r="T122" i="6"/>
  <c r="T121" i="6" s="1"/>
  <c r="T120" i="6" s="1"/>
  <c r="BK174" i="5"/>
  <c r="J174" i="5"/>
  <c r="J104" i="5" s="1"/>
  <c r="BK200" i="3"/>
  <c r="J200" i="3" s="1"/>
  <c r="J102" i="3" s="1"/>
  <c r="BK193" i="2"/>
  <c r="J193" i="2" s="1"/>
  <c r="J102" i="2" s="1"/>
  <c r="BK218" i="4"/>
  <c r="J218" i="4" s="1"/>
  <c r="J102" i="4" s="1"/>
  <c r="BK125" i="6"/>
  <c r="J125" i="6" s="1"/>
  <c r="J99" i="6" s="1"/>
  <c r="BK127" i="6"/>
  <c r="J127" i="6" s="1"/>
  <c r="J100" i="6" s="1"/>
  <c r="J89" i="6"/>
  <c r="J92" i="6"/>
  <c r="F116" i="6"/>
  <c r="J91" i="6"/>
  <c r="BE124" i="6"/>
  <c r="F92" i="6"/>
  <c r="BE123" i="6"/>
  <c r="BE126" i="6"/>
  <c r="E110" i="6"/>
  <c r="BE128" i="6"/>
  <c r="F91" i="5"/>
  <c r="J92" i="5"/>
  <c r="BE157" i="5"/>
  <c r="J118" i="5"/>
  <c r="BE141" i="5"/>
  <c r="BE128" i="5"/>
  <c r="BE151" i="5"/>
  <c r="BE155" i="5"/>
  <c r="BE171" i="5"/>
  <c r="E85" i="5"/>
  <c r="J91" i="5"/>
  <c r="BE137" i="5"/>
  <c r="BE148" i="5"/>
  <c r="BE169" i="5"/>
  <c r="BE172" i="5"/>
  <c r="F92" i="5"/>
  <c r="BE127" i="5"/>
  <c r="BE140" i="5"/>
  <c r="BE129" i="5"/>
  <c r="BE154" i="5"/>
  <c r="BE165" i="5"/>
  <c r="BE175" i="5"/>
  <c r="J118" i="4"/>
  <c r="BE134" i="4"/>
  <c r="BE156" i="4"/>
  <c r="BE165" i="4"/>
  <c r="BE172" i="4"/>
  <c r="BE176" i="4"/>
  <c r="BE184" i="4"/>
  <c r="BE197" i="4"/>
  <c r="BE217" i="4"/>
  <c r="F91" i="4"/>
  <c r="J92" i="4"/>
  <c r="F119" i="4"/>
  <c r="BE128" i="4"/>
  <c r="BE131" i="4"/>
  <c r="BE140" i="4"/>
  <c r="BE144" i="4"/>
  <c r="BE153" i="4"/>
  <c r="BE171" i="4"/>
  <c r="BE175" i="4"/>
  <c r="BE182" i="4"/>
  <c r="BE185" i="4"/>
  <c r="BE188" i="4"/>
  <c r="BE189" i="4"/>
  <c r="BE195" i="4"/>
  <c r="BE199" i="4"/>
  <c r="BE200" i="4"/>
  <c r="BE210" i="4"/>
  <c r="BE214" i="4"/>
  <c r="BE219" i="4"/>
  <c r="J116" i="4"/>
  <c r="BE125" i="4"/>
  <c r="BE150" i="4"/>
  <c r="BE173" i="4"/>
  <c r="BE192" i="4"/>
  <c r="BE198" i="4"/>
  <c r="BE203" i="4"/>
  <c r="E85" i="4"/>
  <c r="BE137" i="4"/>
  <c r="BE157" i="4"/>
  <c r="BE179" i="4"/>
  <c r="BE183" i="4"/>
  <c r="BE206" i="4"/>
  <c r="BE211" i="4"/>
  <c r="BE212" i="4"/>
  <c r="BE213" i="4"/>
  <c r="BE215" i="4"/>
  <c r="BE216" i="4"/>
  <c r="J89" i="3"/>
  <c r="E112" i="3"/>
  <c r="J118" i="3"/>
  <c r="BE159" i="3"/>
  <c r="BE164" i="3"/>
  <c r="BE165" i="3"/>
  <c r="BE172" i="3"/>
  <c r="BE186" i="3"/>
  <c r="BE201" i="3"/>
  <c r="BE178" i="3"/>
  <c r="BE179" i="3"/>
  <c r="BE195" i="3"/>
  <c r="J92" i="3"/>
  <c r="BE173" i="3"/>
  <c r="BE191" i="3"/>
  <c r="BE197" i="3"/>
  <c r="F118" i="3"/>
  <c r="BE183" i="3"/>
  <c r="BE198" i="3"/>
  <c r="BE131" i="3"/>
  <c r="BE140" i="3"/>
  <c r="BE151" i="3"/>
  <c r="BE152" i="3"/>
  <c r="BE193" i="3"/>
  <c r="BE194" i="3"/>
  <c r="BE199" i="3"/>
  <c r="BE135" i="3"/>
  <c r="BE196" i="3"/>
  <c r="BE154" i="3"/>
  <c r="BE187" i="3"/>
  <c r="BE190" i="3"/>
  <c r="F92" i="3"/>
  <c r="BE125" i="3"/>
  <c r="BA95" i="1"/>
  <c r="E85" i="2"/>
  <c r="J89" i="2"/>
  <c r="F91" i="2"/>
  <c r="J91" i="2"/>
  <c r="F92" i="2"/>
  <c r="J92" i="2"/>
  <c r="BE125" i="2"/>
  <c r="BE128" i="2"/>
  <c r="BE132" i="2"/>
  <c r="BE136" i="2"/>
  <c r="BE139" i="2"/>
  <c r="BE147" i="2"/>
  <c r="BE148" i="2"/>
  <c r="BE152" i="2"/>
  <c r="BE156" i="2"/>
  <c r="BE160" i="2"/>
  <c r="BE163" i="2"/>
  <c r="BE166" i="2"/>
  <c r="BE167" i="2"/>
  <c r="BE171" i="2"/>
  <c r="BE174" i="2"/>
  <c r="BE178" i="2"/>
  <c r="BE181" i="2"/>
  <c r="BE182" i="2"/>
  <c r="BE186" i="2"/>
  <c r="BE187" i="2"/>
  <c r="BE188" i="2"/>
  <c r="BE189" i="2"/>
  <c r="BE190" i="2"/>
  <c r="BE191" i="2"/>
  <c r="BE192" i="2"/>
  <c r="BE194" i="2"/>
  <c r="F35" i="4"/>
  <c r="BB97" i="1" s="1"/>
  <c r="F34" i="6"/>
  <c r="BA99" i="1" s="1"/>
  <c r="F36" i="6"/>
  <c r="BC99" i="1" s="1"/>
  <c r="F37" i="3"/>
  <c r="BD96" i="1" s="1"/>
  <c r="F36" i="4"/>
  <c r="BC97" i="1" s="1"/>
  <c r="F34" i="4"/>
  <c r="BA97" i="1" s="1"/>
  <c r="F37" i="5"/>
  <c r="BD98" i="1" s="1"/>
  <c r="F34" i="3"/>
  <c r="BA96" i="1" s="1"/>
  <c r="J34" i="5"/>
  <c r="AW98" i="1" s="1"/>
  <c r="F37" i="6"/>
  <c r="BD99" i="1" s="1"/>
  <c r="J34" i="3"/>
  <c r="AW96" i="1" s="1"/>
  <c r="F37" i="4"/>
  <c r="BD97" i="1" s="1"/>
  <c r="J34" i="4"/>
  <c r="AW97" i="1" s="1"/>
  <c r="F35" i="6"/>
  <c r="BB99" i="1" s="1"/>
  <c r="J34" i="6"/>
  <c r="AW99" i="1" s="1"/>
  <c r="F36" i="3"/>
  <c r="BC96" i="1" s="1"/>
  <c r="F36" i="5"/>
  <c r="BC98" i="1" s="1"/>
  <c r="F35" i="3"/>
  <c r="BB96" i="1" s="1"/>
  <c r="F35" i="5"/>
  <c r="BB98" i="1" s="1"/>
  <c r="BK123" i="4" l="1"/>
  <c r="BK122" i="4" s="1"/>
  <c r="J122" i="4" s="1"/>
  <c r="J96" i="4" s="1"/>
  <c r="BK123" i="2"/>
  <c r="J123" i="2" s="1"/>
  <c r="J97" i="2" s="1"/>
  <c r="BK121" i="6"/>
  <c r="BK120" i="6" s="1"/>
  <c r="J120" i="6" s="1"/>
  <c r="J96" i="6" s="1"/>
  <c r="P123" i="4"/>
  <c r="P122" i="4"/>
  <c r="AU97" i="1"/>
  <c r="P123" i="2"/>
  <c r="P122" i="2" s="1"/>
  <c r="AU95" i="1" s="1"/>
  <c r="BK123" i="3"/>
  <c r="J123" i="3" s="1"/>
  <c r="J97" i="3" s="1"/>
  <c r="R123" i="4"/>
  <c r="R122" i="4"/>
  <c r="P125" i="5"/>
  <c r="P124" i="5" s="1"/>
  <c r="AU98" i="1" s="1"/>
  <c r="R123" i="3"/>
  <c r="R122" i="3" s="1"/>
  <c r="T123" i="2"/>
  <c r="T122" i="2"/>
  <c r="T123" i="3"/>
  <c r="T122" i="3" s="1"/>
  <c r="T125" i="5"/>
  <c r="T124" i="5"/>
  <c r="R123" i="2"/>
  <c r="R122" i="2" s="1"/>
  <c r="BK173" i="5"/>
  <c r="J173" i="5"/>
  <c r="J103" i="5" s="1"/>
  <c r="BK125" i="5"/>
  <c r="J125" i="5" s="1"/>
  <c r="J97" i="5" s="1"/>
  <c r="J122" i="6"/>
  <c r="J98" i="6" s="1"/>
  <c r="F33" i="2"/>
  <c r="AZ95" i="1" s="1"/>
  <c r="J33" i="5"/>
  <c r="AV98" i="1" s="1"/>
  <c r="AT98" i="1" s="1"/>
  <c r="J33" i="2"/>
  <c r="AV95" i="1" s="1"/>
  <c r="AT95" i="1" s="1"/>
  <c r="F33" i="5"/>
  <c r="AZ98" i="1" s="1"/>
  <c r="F33" i="3"/>
  <c r="AZ96" i="1" s="1"/>
  <c r="J33" i="6"/>
  <c r="AV99" i="1" s="1"/>
  <c r="AT99" i="1" s="1"/>
  <c r="J33" i="3"/>
  <c r="AV96" i="1" s="1"/>
  <c r="AT96" i="1" s="1"/>
  <c r="F33" i="6"/>
  <c r="AZ99" i="1" s="1"/>
  <c r="BA94" i="1"/>
  <c r="W30" i="1" s="1"/>
  <c r="F33" i="4"/>
  <c r="AZ97" i="1" s="1"/>
  <c r="BB94" i="1"/>
  <c r="W31" i="1" s="1"/>
  <c r="J33" i="4"/>
  <c r="AV97" i="1" s="1"/>
  <c r="AT97" i="1" s="1"/>
  <c r="BD94" i="1"/>
  <c r="W33" i="1" s="1"/>
  <c r="BC94" i="1"/>
  <c r="W32" i="1" s="1"/>
  <c r="BK122" i="2" l="1"/>
  <c r="J122" i="2" s="1"/>
  <c r="J96" i="2" s="1"/>
  <c r="J30" i="4"/>
  <c r="AG97" i="1" s="1"/>
  <c r="AN97" i="1" s="1"/>
  <c r="J123" i="4"/>
  <c r="J97" i="4" s="1"/>
  <c r="BK124" i="5"/>
  <c r="J124" i="5" s="1"/>
  <c r="J96" i="5" s="1"/>
  <c r="BK122" i="3"/>
  <c r="J122" i="3" s="1"/>
  <c r="J96" i="3" s="1"/>
  <c r="J121" i="6"/>
  <c r="J97" i="6" s="1"/>
  <c r="AU94" i="1"/>
  <c r="AW94" i="1"/>
  <c r="AK30" i="1" s="1"/>
  <c r="J30" i="6"/>
  <c r="AG99" i="1" s="1"/>
  <c r="AZ94" i="1"/>
  <c r="W29" i="1" s="1"/>
  <c r="AY94" i="1"/>
  <c r="AX94" i="1"/>
  <c r="J30" i="2" l="1"/>
  <c r="AG95" i="1" s="1"/>
  <c r="AN95" i="1" s="1"/>
  <c r="J39" i="4"/>
  <c r="J39" i="6"/>
  <c r="AN99" i="1"/>
  <c r="J30" i="5"/>
  <c r="AG98" i="1" s="1"/>
  <c r="J30" i="3"/>
  <c r="AG96" i="1" s="1"/>
  <c r="AN96" i="1" s="1"/>
  <c r="AV94" i="1"/>
  <c r="AK29" i="1" s="1"/>
  <c r="J39" i="2" l="1"/>
  <c r="J39" i="3"/>
  <c r="J39" i="5"/>
  <c r="AN98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<sst xmlns="http://schemas.openxmlformats.org/spreadsheetml/2006/main" count="3989" uniqueCount="442">
  <si>
    <t>Export Komplet</t>
  </si>
  <si>
    <t/>
  </si>
  <si>
    <t>2.0</t>
  </si>
  <si>
    <t>ZAMOK</t>
  </si>
  <si>
    <t>False</t>
  </si>
  <si>
    <t>{58f9ea5b-341e-4edd-8094-6a37e60d766c}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</si>
  <si>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</si>
  <si>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</si>
  <si>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</si>
  <si>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</si>
  <si>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</si>
  <si>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</si>
  <si>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</si>
  <si>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2023-17K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</si>
  <si>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</si>
  <si>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</si>
  <si>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chodníků Vlčí Habřina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</si>
  <si>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</si>
  <si>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</si>
  <si>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</si>
  <si>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</si>
  <si>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</si>
  <si>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</si>
  <si>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</si>
  <si>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</si>
  <si>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</si>
  <si>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</si>
  <si>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</si>
  <si>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</si>
  <si>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</si>
  <si>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</si>
  <si>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</si>
  <si>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</si>
  <si>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</si>
  <si>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</si>
  <si>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</si>
  <si>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</si>
  <si>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</si>
  <si>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</si>
  <si>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</si>
  <si>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</si>
  <si>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</si>
  <si>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</si>
  <si>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</si>
  <si>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</si>
  <si>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</si>
  <si>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</si>
  <si>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</si>
  <si>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</si>
  <si>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</si>
  <si>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</si>
  <si>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</si>
  <si>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</si>
  <si>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</si>
  <si>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</si>
  <si>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</si>
  <si>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</si>
  <si>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</si>
  <si>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</si>
  <si>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</si>
  <si>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</si>
  <si>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</si>
  <si>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</si>
  <si>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</si>
  <si>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</si>
  <si>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</si>
  <si>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</si>
  <si>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</si>
  <si>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</si>
  <si>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</si>
  <si>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</si>
  <si>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</si>
  <si>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</si>
  <si>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</si>
  <si>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</si>
  <si>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</si>
  <si>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Chodník u domu č.p. 90</t>
  </si>
  <si>
    <t>STA</t>
  </si>
  <si>
    <t>1</t>
  </si>
  <si>
    <t>{02361da5-a5ea-4ad6-8a72-c826b30a48c9}</t>
  </si>
  <si>
    <t>2</t>
  </si>
  <si>
    <t>SO 02</t>
  </si>
  <si>
    <t>Chodník u domu č.p. 73</t>
  </si>
  <si>
    <t>{c65e31b8-95a3-432b-95d8-3181891d00c5}</t>
  </si>
  <si>
    <t>SO 03</t>
  </si>
  <si>
    <t>Chodník od rybníka k domu č.p. 80</t>
  </si>
  <si>
    <t>{88ad89a0-57d8-4571-a432-cbdf21022675}</t>
  </si>
  <si>
    <t>SO 04</t>
  </si>
  <si>
    <t>Úprava svahů potoka včetně hradítka</t>
  </si>
  <si>
    <t>{d8387543-69aa-4813-b6b6-80ffea1e3bc8}</t>
  </si>
  <si>
    <t>SO 05</t>
  </si>
  <si>
    <t>VRN</t>
  </si>
  <si>
    <t>{b6c22753-732b-4f18-a378-32bdbb024568}</t>
  </si>
  <si>
    <t>KRYCÍ LIST SOUPISU PRACÍ</t>
  </si>
  <si>
    <t>Objekt:</t>
  </si>
  <si>
    <t>SO 01 - Chodník u domu č.p. 90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</si>
  <si>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</si>
  <si>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</si>
  <si>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</si>
  <si>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</si>
  <si>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</si>
  <si>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</si>
  <si>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</si>
  <si>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</si>
  <si>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</si>
  <si>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</si>
  <si>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</si>
  <si>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</si>
  <si>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</si>
  <si>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</si>
  <si>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</si>
  <si>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</si>
  <si>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</si>
  <si>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</si>
  <si>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</si>
  <si>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</si>
  <si>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</si>
  <si>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</si>
  <si>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</si>
  <si>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</si>
  <si>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</si>
  <si>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</si>
  <si>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</si>
  <si>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</si>
  <si>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</si>
  <si>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</si>
  <si>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</si>
  <si>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</si>
  <si>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4</t>
  </si>
  <si>
    <t>VV</t>
  </si>
  <si>
    <t>7,8*1,7</t>
  </si>
  <si>
    <t>Součet</t>
  </si>
  <si>
    <t>113107311</t>
  </si>
  <si>
    <t>Odstranění podkladu z kameniva těženého tl 100 mm strojně pl do 50 m2</t>
  </si>
  <si>
    <t>"chodník"</t>
  </si>
  <si>
    <t>3</t>
  </si>
  <si>
    <t>113107312</t>
  </si>
  <si>
    <t>Odstranění podkladu z kameniva těženého tl 200 mm strojně pl do 50 m2</t>
  </si>
  <si>
    <t>6</t>
  </si>
  <si>
    <t>"vjezd"</t>
  </si>
  <si>
    <t>2,5*10,5</t>
  </si>
  <si>
    <t>113107330</t>
  </si>
  <si>
    <t>Odstranění podkladu z betonu prostého tl 100 mm strojně pl do 50 m2</t>
  </si>
  <si>
    <t>8</t>
  </si>
  <si>
    <t>5</t>
  </si>
  <si>
    <t>122251101</t>
  </si>
  <si>
    <t>Odkopávky a prokopávky nezapažené v hornině třídy těžitelnosti I, skupiny 3 objem do 20 m3 strojně</t>
  </si>
  <si>
    <t>m3</t>
  </si>
  <si>
    <t>10</t>
  </si>
  <si>
    <t>2,5*10,5*0,1</t>
  </si>
  <si>
    <t>Mezisoučet</t>
  </si>
  <si>
    <t>7,8*1,7*0,3</t>
  </si>
  <si>
    <t>162551107</t>
  </si>
  <si>
    <t>Vodorovné přemístění do 2500 m výkopku/sypaniny z horniny třídy těžitelnosti I, skupiny 1 až 3</t>
  </si>
  <si>
    <t>7</t>
  </si>
  <si>
    <t>171251201</t>
  </si>
  <si>
    <t>Uložení sypaniny na skládky nebo meziskládky</t>
  </si>
  <si>
    <t>14</t>
  </si>
  <si>
    <t>6,57+6,3</t>
  </si>
  <si>
    <t>Komunikace pozemní</t>
  </si>
  <si>
    <t>564851111</t>
  </si>
  <si>
    <t>Podklad ze štěrkodrtě ŠD tl 150 mm</t>
  </si>
  <si>
    <t>16</t>
  </si>
  <si>
    <t>7,5*1,7</t>
  </si>
  <si>
    <t>9</t>
  </si>
  <si>
    <t>564861111</t>
  </si>
  <si>
    <t>Podklad ze štěrkodrtě ŠD tl 200 mm</t>
  </si>
  <si>
    <t>18</t>
  </si>
  <si>
    <t>"vjezdů</t>
  </si>
  <si>
    <t>567120109</t>
  </si>
  <si>
    <t>Podklad ze směsi stmelené cementem SC C 1,5/2,0 (SC II) tl 100 mm</t>
  </si>
  <si>
    <t>20</t>
  </si>
  <si>
    <t>11</t>
  </si>
  <si>
    <t>596211110</t>
  </si>
  <si>
    <t>Kladení zámkové dlažby komunikací pro pěší tl 60 mm skupiny A pl do 50 m2</t>
  </si>
  <si>
    <t>22</t>
  </si>
  <si>
    <t>M</t>
  </si>
  <si>
    <t>59245015</t>
  </si>
  <si>
    <t>dlažba zámková tvaru I 200x165x60mm přírodní</t>
  </si>
  <si>
    <t>24</t>
  </si>
  <si>
    <t>13</t>
  </si>
  <si>
    <t>596211210</t>
  </si>
  <si>
    <t>Kladení zámkové dlažby komunikací pro pěší tl 80 mm skupiny A pl do 50 m2</t>
  </si>
  <si>
    <t>26</t>
  </si>
  <si>
    <t>59245013</t>
  </si>
  <si>
    <t>dlažba zámková tvaru I 200x165x80mm přírodní</t>
  </si>
  <si>
    <t>28</t>
  </si>
  <si>
    <t>26,25</t>
  </si>
  <si>
    <t>15</t>
  </si>
  <si>
    <t>59245224R</t>
  </si>
  <si>
    <t>dlažba zámková tvaru I vibrolisovaná pro nevidomé 196x161x80mm barevná</t>
  </si>
  <si>
    <t>30</t>
  </si>
  <si>
    <t>0,3*10,5</t>
  </si>
  <si>
    <t>Ostatní konstrukce a práce, bourání</t>
  </si>
  <si>
    <t>916231112</t>
  </si>
  <si>
    <t>Osazení chodníkového obrubníku betonového ležatého bez boční opěry do lože z betonu prostého</t>
  </si>
  <si>
    <t>m</t>
  </si>
  <si>
    <t>32</t>
  </si>
  <si>
    <t>7,5</t>
  </si>
  <si>
    <t>17</t>
  </si>
  <si>
    <t>PSB.30030200</t>
  </si>
  <si>
    <t>Zahradní obrubník 500x50x200 mm</t>
  </si>
  <si>
    <t>kus</t>
  </si>
  <si>
    <t>34</t>
  </si>
  <si>
    <t>916991121</t>
  </si>
  <si>
    <t>Lože pod obrubníky, krajníky nebo obruby z dlažebních kostek z betonu prostého</t>
  </si>
  <si>
    <t>36</t>
  </si>
  <si>
    <t>7,5*0,2*0,2</t>
  </si>
  <si>
    <t>997</t>
  </si>
  <si>
    <t>Přesun sutě</t>
  </si>
  <si>
    <t>19</t>
  </si>
  <si>
    <t>997221612</t>
  </si>
  <si>
    <t>Nakládání vybouraných hmot na dopravní prostředky pro vodorovnou dopravu</t>
  </si>
  <si>
    <t>t</t>
  </si>
  <si>
    <t>38</t>
  </si>
  <si>
    <t>997221551</t>
  </si>
  <si>
    <t>Vodorovná doprava suti ze sypkých materiálů do 1 km</t>
  </si>
  <si>
    <t>40</t>
  </si>
  <si>
    <t>997221559</t>
  </si>
  <si>
    <t>Příplatek ZKD 1 km u vodorovné dopravy suti ze sypkých materiálů</t>
  </si>
  <si>
    <t>42</t>
  </si>
  <si>
    <t>997221561</t>
  </si>
  <si>
    <t>Vodorovná doprava suti z kusových materiálů do 1 km</t>
  </si>
  <si>
    <t>44</t>
  </si>
  <si>
    <t>23</t>
  </si>
  <si>
    <t>997221569</t>
  </si>
  <si>
    <t>Příplatek ZKD 1 km u vodorovné dopravy suti z kusových materiálů</t>
  </si>
  <si>
    <t>46</t>
  </si>
  <si>
    <t>997221615</t>
  </si>
  <si>
    <t>Poplatek za uložení na skládce (skládkovné) stavebního odpadu betonového kód odpadu 17 01 01</t>
  </si>
  <si>
    <t>48</t>
  </si>
  <si>
    <t>25</t>
  </si>
  <si>
    <t>997221655</t>
  </si>
  <si>
    <t>Poplatek za uložení na skládce (skládkovné) zeminy a kamení kód odpadu 17 05 04</t>
  </si>
  <si>
    <t>50</t>
  </si>
  <si>
    <t>998</t>
  </si>
  <si>
    <t>Přesun hmot</t>
  </si>
  <si>
    <t>998223011</t>
  </si>
  <si>
    <t>Přesun hmot pro pozemní komunikace s krytem dlážděným</t>
  </si>
  <si>
    <t>52</t>
  </si>
  <si>
    <t>SO 02 - Chodník u domu č.p. 73</t>
  </si>
  <si>
    <t>((4,2+2,6)*1,7)/2</t>
  </si>
  <si>
    <t>(2,2*2,1)+(0,6*12,3)+(0,6*8,9)+(1,8*0,5)</t>
  </si>
  <si>
    <t>24,02</t>
  </si>
  <si>
    <t>10,3*1,8</t>
  </si>
  <si>
    <t>10,3*1,8*0,1</t>
  </si>
  <si>
    <t>2,2*2,1*0,2</t>
  </si>
  <si>
    <t>12,3*1,3*0,2</t>
  </si>
  <si>
    <t>10,7*1,4*0,2</t>
  </si>
  <si>
    <t>8,9*0,6*0,4</t>
  </si>
  <si>
    <t>10,7*1,4</t>
  </si>
  <si>
    <t>12,3*1,4</t>
  </si>
  <si>
    <t>12,3*1,3</t>
  </si>
  <si>
    <t>1,4*1,8+8,9*1,4</t>
  </si>
  <si>
    <t>((4,2+2,6*1,7))/2</t>
  </si>
  <si>
    <t>7,5*0,3</t>
  </si>
  <si>
    <t>2,8+12,3</t>
  </si>
  <si>
    <t>15,1*0,2*0,2</t>
  </si>
  <si>
    <t>961044111R</t>
  </si>
  <si>
    <t>Bourání betonové šachty a výšková uprava poklopu</t>
  </si>
  <si>
    <t>soub</t>
  </si>
  <si>
    <t>962031100R</t>
  </si>
  <si>
    <t>Demontáž a zpětná montáž dopravní značky, vč. úpravy</t>
  </si>
  <si>
    <t>27</t>
  </si>
  <si>
    <t>54</t>
  </si>
  <si>
    <t>SO 03 - Chodník od rybníka k domu č.p. 80</t>
  </si>
  <si>
    <t>113106121</t>
  </si>
  <si>
    <t>Rozebrání dlažeb z betonových nebo kamenných dlaždic komunikací pro pěší ručně</t>
  </si>
  <si>
    <t>30*0,9</t>
  </si>
  <si>
    <t>45*1,4</t>
  </si>
  <si>
    <t>113107111</t>
  </si>
  <si>
    <t>Odstranění podkladu z kameniva těženého tl 100 mm ručně</t>
  </si>
  <si>
    <t>113107130</t>
  </si>
  <si>
    <t>Odstranění podkladu z betonu prostého tl 100 mm ručně</t>
  </si>
  <si>
    <t>5*0,9</t>
  </si>
  <si>
    <t>113107142</t>
  </si>
  <si>
    <t>Odstranění podkladu živičného tl 100 mm ručně</t>
  </si>
  <si>
    <t>100*0,5</t>
  </si>
  <si>
    <t>27+63</t>
  </si>
  <si>
    <t>"komunikace"</t>
  </si>
  <si>
    <t>5*1,4</t>
  </si>
  <si>
    <t>113107322</t>
  </si>
  <si>
    <t>Odstranění podkladu z kameniva drceného tl 200 mm strojně pl do 50 m2</t>
  </si>
  <si>
    <t>4*0,9</t>
  </si>
  <si>
    <t>113202111</t>
  </si>
  <si>
    <t>Vytrhání obrub krajníků obrubníků stojatých</t>
  </si>
  <si>
    <t>122211101</t>
  </si>
  <si>
    <t>Odkopávky a prokopávky v hornině třídy těžitelnosti I, skupiny 3 ručně</t>
  </si>
  <si>
    <t>30*0,9*0,3</t>
  </si>
  <si>
    <t>30*0,5*0,2</t>
  </si>
  <si>
    <t>52,6*1,4*0,3</t>
  </si>
  <si>
    <t>"komuniace"</t>
  </si>
  <si>
    <t>52,6*0,5*0,2</t>
  </si>
  <si>
    <t>167111101</t>
  </si>
  <si>
    <t>Nakládání výkopku z hornin třídy těžitelnosti I, skupiny 1 až 3 do 100 m3 ručně</t>
  </si>
  <si>
    <t>14,98+50</t>
  </si>
  <si>
    <t>565145101</t>
  </si>
  <si>
    <t>Asfaltový beton vrstva podkladní ACP 16 (obalované kamenivo OKS) tl 60 mm š do 1,5 m</t>
  </si>
  <si>
    <t>0,5*100</t>
  </si>
  <si>
    <t>573211106</t>
  </si>
  <si>
    <t>Postřik živičný spojovací z asfaltu v množství 0,20 kg/m2</t>
  </si>
  <si>
    <t>577134111</t>
  </si>
  <si>
    <t>Asfaltový beton vrstva obrusná ACO 11 (ABS) tř. I tl 40 mm š do 3 m z nemodifikovaného asfaltu</t>
  </si>
  <si>
    <t>49,98+19,29+21</t>
  </si>
  <si>
    <t>(5,04+6,44+3,5)</t>
  </si>
  <si>
    <t>14,98</t>
  </si>
  <si>
    <t>916131213</t>
  </si>
  <si>
    <t>Osazení silničního obrubníku betonového stojatého s boční opěrou do lože z betonu prostého</t>
  </si>
  <si>
    <t>59217023</t>
  </si>
  <si>
    <t>obrubník betonový silniční 1000x150x250mm</t>
  </si>
  <si>
    <t>56</t>
  </si>
  <si>
    <t>29</t>
  </si>
  <si>
    <t>59217022R</t>
  </si>
  <si>
    <t>obrubník betonový silniční přechodový</t>
  </si>
  <si>
    <t>58</t>
  </si>
  <si>
    <t>59217028</t>
  </si>
  <si>
    <t>obrubník betonový silniční nájezdový</t>
  </si>
  <si>
    <t>60</t>
  </si>
  <si>
    <t>5,04+6,5+2,9</t>
  </si>
  <si>
    <t>31</t>
  </si>
  <si>
    <t>62</t>
  </si>
  <si>
    <t>100*0,3*0,2</t>
  </si>
  <si>
    <t>919735112</t>
  </si>
  <si>
    <t>Řezání stávajícího živičného krytu hl do 100 mm</t>
  </si>
  <si>
    <t>64</t>
  </si>
  <si>
    <t>0,5+0,5+100</t>
  </si>
  <si>
    <t>33</t>
  </si>
  <si>
    <t>66</t>
  </si>
  <si>
    <t>68</t>
  </si>
  <si>
    <t>35</t>
  </si>
  <si>
    <t>70</t>
  </si>
  <si>
    <t>72</t>
  </si>
  <si>
    <t>37</t>
  </si>
  <si>
    <t>74</t>
  </si>
  <si>
    <t>76</t>
  </si>
  <si>
    <t>39</t>
  </si>
  <si>
    <t>997221645</t>
  </si>
  <si>
    <t>Poplatek za uložení na skládce (skládkovné) odpadu asfaltového bez dehtu kód odpadu 17 03 02</t>
  </si>
  <si>
    <t>78</t>
  </si>
  <si>
    <t>80</t>
  </si>
  <si>
    <t>41</t>
  </si>
  <si>
    <t>82</t>
  </si>
  <si>
    <t>SO 04 - Úprava svahů potoka včetně hradítka</t>
  </si>
  <si>
    <t xml:space="preserve">    2 - Zakládání</t>
  </si>
  <si>
    <t xml:space="preserve">    3 - Svislé a kompletní konstrukce</t>
  </si>
  <si>
    <t xml:space="preserve">    4 - Vodorovné konstrukce</t>
  </si>
  <si>
    <t>PSV - Práce a dodávky PSV</t>
  </si>
  <si>
    <t xml:space="preserve">    767 - Konstrukce zámečnické</t>
  </si>
  <si>
    <t>115001105</t>
  </si>
  <si>
    <t>Převedení vody potrubím DN přes 300 do 600</t>
  </si>
  <si>
    <t>1423258399</t>
  </si>
  <si>
    <t>115101201</t>
  </si>
  <si>
    <t>Čerpání vody na dopravní výšku do 10 m průměrný přítok do 500 l/min</t>
  </si>
  <si>
    <t>hod</t>
  </si>
  <si>
    <t>250202064</t>
  </si>
  <si>
    <t>Odkopávky a prokopávky v hornině třídy těžitelnosti I, skupiny 3 ručně a strojně</t>
  </si>
  <si>
    <t>-199265552</t>
  </si>
  <si>
    <t>"svah pravá strana</t>
  </si>
  <si>
    <t>3,00*2,50*0,30</t>
  </si>
  <si>
    <t>"svah lebá strana</t>
  </si>
  <si>
    <t>"základ stěny a schodů</t>
  </si>
  <si>
    <t>3,00*0,60*0,70+2,00*0,60*0,70</t>
  </si>
  <si>
    <t>Vodorovné přemístění přes 2 000 do 2500 m výkopku/sypaniny z horniny třídy těžitelnosti I skupiny 1 až 3</t>
  </si>
  <si>
    <t>-1034792054</t>
  </si>
  <si>
    <t>P</t>
  </si>
  <si>
    <t>Poznámka k položce:_x000D_
deponie investora</t>
  </si>
  <si>
    <t>Zakládání</t>
  </si>
  <si>
    <t>271922211</t>
  </si>
  <si>
    <t>Podsyp pod základové konstrukce se zhutněním z betonového recyklátu</t>
  </si>
  <si>
    <t>-453186917</t>
  </si>
  <si>
    <t>274321411</t>
  </si>
  <si>
    <t>Základové pasy ze ŽB bez zvýšených nároků na prostředí tř. C 20/25</t>
  </si>
  <si>
    <t>-614121060</t>
  </si>
  <si>
    <t>"základy</t>
  </si>
  <si>
    <t>2*3,00*0,60*0,60</t>
  </si>
  <si>
    <t>"práh</t>
  </si>
  <si>
    <t>1,00*0,60*0,60</t>
  </si>
  <si>
    <t>Svislé a kompletní konstrukce</t>
  </si>
  <si>
    <t>321311115</t>
  </si>
  <si>
    <t>Konstrukce vodních staveb z betonu prostého mrazuvzdorného tř. C 25/30</t>
  </si>
  <si>
    <t>603451273</t>
  </si>
  <si>
    <t>3,00*2,50*0,20</t>
  </si>
  <si>
    <t>321351010</t>
  </si>
  <si>
    <t>Bednění konstrukcí vodních staveb rovinné - zřízení</t>
  </si>
  <si>
    <t>-2139128100</t>
  </si>
  <si>
    <t>2*3,00*2,50</t>
  </si>
  <si>
    <t>321352010</t>
  </si>
  <si>
    <t>Bednění konstrukcí vodních staveb rovinné - odstranění</t>
  </si>
  <si>
    <t>-349631392</t>
  </si>
  <si>
    <t>321361101</t>
  </si>
  <si>
    <t>Výztuž železobetonových konstrukcí vodních staveb z oceli 10 216 D do 12 mm</t>
  </si>
  <si>
    <t>-1203771781</t>
  </si>
  <si>
    <t>Vodorovné konstrukce</t>
  </si>
  <si>
    <t>463212121</t>
  </si>
  <si>
    <t>Rovnanina z lomového kamene upraveného s vyplněním spár těženým kamenivem</t>
  </si>
  <si>
    <t>-2115488255</t>
  </si>
  <si>
    <t>2,00*2,50*0,30</t>
  </si>
  <si>
    <t>"dno potoka</t>
  </si>
  <si>
    <t>1,00*2,00*0,30</t>
  </si>
  <si>
    <t>465210121</t>
  </si>
  <si>
    <t>Schody z lomového kamene na maltu cementovou s vyspárováním tl 200 mm</t>
  </si>
  <si>
    <t>1990762494</t>
  </si>
  <si>
    <t>"6 stupňů</t>
  </si>
  <si>
    <t>6*0,60*0,30</t>
  </si>
  <si>
    <t>5838801R</t>
  </si>
  <si>
    <t>stupeň schodišťový kamenný plný 150x300x600mm štípaný</t>
  </si>
  <si>
    <t>1520945159</t>
  </si>
  <si>
    <t>93495612R</t>
  </si>
  <si>
    <t>Hradítko ruční dle specifikace výrobce, D+M</t>
  </si>
  <si>
    <t>ks</t>
  </si>
  <si>
    <t>1626188195</t>
  </si>
  <si>
    <t>966075211</t>
  </si>
  <si>
    <t>Demontáž ocelového zábradlí mostů do 50 kg</t>
  </si>
  <si>
    <t>kg</t>
  </si>
  <si>
    <t>496355185</t>
  </si>
  <si>
    <t>PSV</t>
  </si>
  <si>
    <t>Práce a dodávky PSV</t>
  </si>
  <si>
    <t>767</t>
  </si>
  <si>
    <t>Konstrukce zámečnické</t>
  </si>
  <si>
    <t>767223222</t>
  </si>
  <si>
    <t>Montáž přímého kovového zábradlí do betonu konstrukce na schodišti v exteriéru</t>
  </si>
  <si>
    <t>1555654824</t>
  </si>
  <si>
    <t>SO 05 - VRN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</si>
  <si>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</si>
  <si>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</si>
  <si>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</si>
  <si>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</si>
  <si>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</si>
  <si>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VRN3</t>
  </si>
  <si>
    <t>Zařízení staveniště</t>
  </si>
  <si>
    <t>030001000</t>
  </si>
  <si>
    <t>032002000</t>
  </si>
  <si>
    <t>Doprava mechanizace a zaměstnanců</t>
  </si>
  <si>
    <t>VRN4</t>
  </si>
  <si>
    <t>Inženýrská činnost</t>
  </si>
  <si>
    <t>043002000</t>
  </si>
  <si>
    <t>Zkoušky hutnění</t>
  </si>
  <si>
    <t>VRN7</t>
  </si>
  <si>
    <t>Provozní vlivy</t>
  </si>
  <si>
    <t>070001000</t>
  </si>
  <si>
    <t>BAUSET CZ, a.s.</t>
  </si>
  <si>
    <t>63217139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</si>
</sst>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4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4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K26" sqref="AK26:AO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6</v>
      </c>
    </row>
    <row r="5" spans="1:74" ht="12" customHeight="1">
      <c r="B5" s="20"/>
      <c r="D5" s="24" t="s">
        <v>12</v>
      </c>
      <c r="K5" s="204" t="s">
        <v>13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R5" s="20"/>
      <c r="BE5" s="201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05" t="s">
        <v>16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R6" s="20"/>
      <c r="BE6" s="202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02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192">
        <v>45678</v>
      </c>
      <c r="AR8" s="20"/>
      <c r="BE8" s="202"/>
      <c r="BS8" s="17" t="s">
        <v>6</v>
      </c>
    </row>
    <row r="9" spans="1:74" ht="14.45" customHeight="1">
      <c r="B9" s="20"/>
      <c r="AR9" s="20"/>
      <c r="BE9" s="202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02"/>
      <c r="BS10" s="17" t="s">
        <v>6</v>
      </c>
    </row>
    <row r="11" spans="1:74" ht="18.399999999999999" customHeight="1">
      <c r="B11" s="20"/>
      <c r="E11" s="25" t="s">
        <v>20</v>
      </c>
      <c r="AK11" s="27" t="s">
        <v>24</v>
      </c>
      <c r="AN11" s="25" t="s">
        <v>1</v>
      </c>
      <c r="AR11" s="20"/>
      <c r="BE11" s="202"/>
      <c r="BS11" s="17" t="s">
        <v>6</v>
      </c>
    </row>
    <row r="12" spans="1:74" ht="6.95" customHeight="1">
      <c r="B12" s="20"/>
      <c r="AR12" s="20"/>
      <c r="BE12" s="202"/>
      <c r="BS12" s="17" t="s">
        <v>6</v>
      </c>
    </row>
    <row r="13" spans="1:74" ht="12" customHeight="1">
      <c r="B13" s="20"/>
      <c r="D13" s="27" t="s">
        <v>25</v>
      </c>
      <c r="AK13" s="27" t="s">
        <v>23</v>
      </c>
      <c r="AN13" s="29" t="s">
        <v>441</v>
      </c>
      <c r="AR13" s="20"/>
      <c r="BE13" s="202"/>
      <c r="BS13" s="17" t="s">
        <v>6</v>
      </c>
    </row>
    <row r="14" spans="1:74" ht="12.75">
      <c r="B14" s="20"/>
      <c r="E14" s="206" t="s">
        <v>440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7" t="s">
        <v>24</v>
      </c>
      <c r="AN14" s="29" t="s">
        <v>441</v>
      </c>
      <c r="AR14" s="20"/>
      <c r="BE14" s="202"/>
      <c r="BS14" s="17" t="s">
        <v>6</v>
      </c>
    </row>
    <row r="15" spans="1:74" ht="6.95" customHeight="1">
      <c r="B15" s="20"/>
      <c r="AR15" s="20"/>
      <c r="BE15" s="202"/>
      <c r="BS15" s="17" t="s">
        <v>4</v>
      </c>
    </row>
    <row r="16" spans="1:74" ht="12" customHeight="1">
      <c r="B16" s="20"/>
      <c r="D16" s="27" t="s">
        <v>26</v>
      </c>
      <c r="AK16" s="27" t="s">
        <v>23</v>
      </c>
      <c r="AN16" s="25" t="s">
        <v>1</v>
      </c>
      <c r="AR16" s="20"/>
      <c r="BE16" s="202"/>
      <c r="BS16" s="17" t="s">
        <v>4</v>
      </c>
    </row>
    <row r="17" spans="2:71" ht="18.399999999999999" customHeight="1">
      <c r="B17" s="20"/>
      <c r="E17" s="25" t="s">
        <v>20</v>
      </c>
      <c r="AK17" s="27" t="s">
        <v>24</v>
      </c>
      <c r="AN17" s="25" t="s">
        <v>1</v>
      </c>
      <c r="AR17" s="20"/>
      <c r="BE17" s="202"/>
      <c r="BS17" s="17" t="s">
        <v>4</v>
      </c>
    </row>
    <row r="18" spans="2:71" ht="6.95" customHeight="1">
      <c r="B18" s="20"/>
      <c r="AR18" s="20"/>
      <c r="BE18" s="202"/>
      <c r="BS18" s="17" t="s">
        <v>6</v>
      </c>
    </row>
    <row r="19" spans="2:71" ht="12" customHeight="1">
      <c r="B19" s="20"/>
      <c r="D19" s="27" t="s">
        <v>27</v>
      </c>
      <c r="AK19" s="27" t="s">
        <v>23</v>
      </c>
      <c r="AN19" s="25" t="s">
        <v>1</v>
      </c>
      <c r="AR19" s="20"/>
      <c r="BE19" s="202"/>
      <c r="BS19" s="17" t="s">
        <v>6</v>
      </c>
    </row>
    <row r="20" spans="2:71" ht="18.399999999999999" customHeight="1">
      <c r="B20" s="20"/>
      <c r="E20" s="25" t="s">
        <v>20</v>
      </c>
      <c r="AK20" s="27" t="s">
        <v>24</v>
      </c>
      <c r="AN20" s="25" t="s">
        <v>1</v>
      </c>
      <c r="AR20" s="20"/>
      <c r="BE20" s="202"/>
      <c r="BS20" s="17" t="s">
        <v>28</v>
      </c>
    </row>
    <row r="21" spans="2:71" ht="6.95" customHeight="1">
      <c r="B21" s="20"/>
      <c r="AR21" s="20"/>
      <c r="BE21" s="202"/>
    </row>
    <row r="22" spans="2:71" ht="12" customHeight="1">
      <c r="B22" s="20"/>
      <c r="D22" s="27" t="s">
        <v>29</v>
      </c>
      <c r="AR22" s="20"/>
      <c r="BE22" s="202"/>
    </row>
    <row r="23" spans="2:71" ht="16.5" customHeight="1">
      <c r="B23" s="20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20"/>
      <c r="BE23" s="202"/>
    </row>
    <row r="24" spans="2:71" ht="6.95" customHeight="1">
      <c r="B24" s="20"/>
      <c r="AR24" s="20"/>
      <c r="BE24" s="20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2"/>
    </row>
    <row r="26" spans="2:71" s="1" customFormat="1" ht="25.9" customHeight="1">
      <c r="B26" s="32"/>
      <c r="D26" s="33" t="s">
        <v>30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9">
        <f>ROUND(AG94,2)</f>
        <v>922602.5</v>
      </c>
      <c r="AL26" s="210"/>
      <c r="AM26" s="210"/>
      <c r="AN26" s="210"/>
      <c r="AO26" s="210"/>
      <c r="AR26" s="32"/>
      <c r="BE26" s="202"/>
    </row>
    <row r="27" spans="2:71" s="1" customFormat="1" ht="6.95" customHeight="1">
      <c r="B27" s="32"/>
      <c r="AR27" s="32"/>
      <c r="BE27" s="202"/>
    </row>
    <row r="28" spans="2:71" s="1" customFormat="1" ht="12.75">
      <c r="B28" s="32"/>
      <c r="L28" s="211" t="s">
        <v>31</v>
      </c>
      <c r="M28" s="211"/>
      <c r="N28" s="211"/>
      <c r="O28" s="211"/>
      <c r="P28" s="211"/>
      <c r="W28" s="211" t="s">
        <v>32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33</v>
      </c>
      <c r="AL28" s="211"/>
      <c r="AM28" s="211"/>
      <c r="AN28" s="211"/>
      <c r="AO28" s="211"/>
      <c r="AR28" s="32"/>
      <c r="BE28" s="202"/>
    </row>
    <row r="29" spans="2:71" s="2" customFormat="1" ht="14.45" customHeight="1">
      <c r="B29" s="36"/>
      <c r="D29" s="27" t="s">
        <v>34</v>
      </c>
      <c r="F29" s="27" t="s">
        <v>35</v>
      </c>
      <c r="L29" s="196">
        <v>0.21</v>
      </c>
      <c r="M29" s="195"/>
      <c r="N29" s="195"/>
      <c r="O29" s="195"/>
      <c r="P29" s="195"/>
      <c r="W29" s="194">
        <f>ROUND(AZ94, 2)</f>
        <v>922602.5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193746.53</v>
      </c>
      <c r="AL29" s="195"/>
      <c r="AM29" s="195"/>
      <c r="AN29" s="195"/>
      <c r="AO29" s="195"/>
      <c r="AR29" s="36"/>
      <c r="BE29" s="203"/>
    </row>
    <row r="30" spans="2:71" s="2" customFormat="1" ht="14.45" customHeight="1">
      <c r="B30" s="36"/>
      <c r="F30" s="27" t="s">
        <v>36</v>
      </c>
      <c r="L30" s="196">
        <v>0.12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6"/>
      <c r="BE30" s="203"/>
    </row>
    <row r="31" spans="2:71" s="2" customFormat="1" ht="14.45" hidden="1" customHeight="1">
      <c r="B31" s="36"/>
      <c r="F31" s="27" t="s">
        <v>37</v>
      </c>
      <c r="L31" s="196">
        <v>0.21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6"/>
      <c r="BE31" s="203"/>
    </row>
    <row r="32" spans="2:71" s="2" customFormat="1" ht="14.45" hidden="1" customHeight="1">
      <c r="B32" s="36"/>
      <c r="F32" s="27" t="s">
        <v>38</v>
      </c>
      <c r="L32" s="196">
        <v>0.12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6"/>
      <c r="BE32" s="203"/>
    </row>
    <row r="33" spans="2:57" s="2" customFormat="1" ht="14.45" hidden="1" customHeight="1">
      <c r="B33" s="36"/>
      <c r="F33" s="27" t="s">
        <v>39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6"/>
      <c r="BE33" s="203"/>
    </row>
    <row r="34" spans="2:57" s="1" customFormat="1" ht="6.95" customHeight="1">
      <c r="B34" s="32"/>
      <c r="AR34" s="32"/>
      <c r="BE34" s="202"/>
    </row>
    <row r="35" spans="2:57" s="1" customFormat="1" ht="25.9" customHeight="1">
      <c r="B35" s="32"/>
      <c r="C35" s="37"/>
      <c r="D35" s="38" t="s">
        <v>40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41</v>
      </c>
      <c r="U35" s="39"/>
      <c r="V35" s="39"/>
      <c r="W35" s="39"/>
      <c r="X35" s="200" t="s">
        <v>42</v>
      </c>
      <c r="Y35" s="198"/>
      <c r="Z35" s="198"/>
      <c r="AA35" s="198"/>
      <c r="AB35" s="198"/>
      <c r="AC35" s="39"/>
      <c r="AD35" s="39"/>
      <c r="AE35" s="39"/>
      <c r="AF35" s="39"/>
      <c r="AG35" s="39"/>
      <c r="AH35" s="39"/>
      <c r="AI35" s="39"/>
      <c r="AJ35" s="39"/>
      <c r="AK35" s="197">
        <f>SUM(AK26:AK33)</f>
        <v>1116349.03</v>
      </c>
      <c r="AL35" s="198"/>
      <c r="AM35" s="198"/>
      <c r="AN35" s="198"/>
      <c r="AO35" s="199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44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45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45</v>
      </c>
      <c r="AI60" s="34"/>
      <c r="AJ60" s="34"/>
      <c r="AK60" s="34"/>
      <c r="AL60" s="34"/>
      <c r="AM60" s="43" t="s">
        <v>46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47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48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45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45</v>
      </c>
      <c r="AI75" s="34"/>
      <c r="AJ75" s="34"/>
      <c r="AK75" s="34"/>
      <c r="AL75" s="34"/>
      <c r="AM75" s="43" t="s">
        <v>46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49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12</v>
      </c>
      <c r="L84" s="3" t="str">
        <f>K5</f>
        <v>2023-17K</v>
      </c>
      <c r="AR84" s="48"/>
    </row>
    <row r="85" spans="1:91" s="4" customFormat="1" ht="36.950000000000003" customHeight="1">
      <c r="B85" s="49"/>
      <c r="C85" s="50" t="s">
        <v>15</v>
      </c>
      <c r="L85" s="215" t="str">
        <f>K6</f>
        <v>Rekonstrukce chodníků Vlčí Habřina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1" t="str">
        <f>IF(K8="","",K8)</f>
        <v xml:space="preserve"> </v>
      </c>
      <c r="AI87" s="27" t="s">
        <v>21</v>
      </c>
      <c r="AM87" s="217">
        <f>IF(AN8= "","",AN8)</f>
        <v>45678</v>
      </c>
      <c r="AN87" s="217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 xml:space="preserve"> </v>
      </c>
      <c r="AI89" s="27" t="s">
        <v>26</v>
      </c>
      <c r="AM89" s="218" t="str">
        <f>IF(E17="","",E17)</f>
        <v xml:space="preserve"> </v>
      </c>
      <c r="AN89" s="219"/>
      <c r="AO89" s="219"/>
      <c r="AP89" s="219"/>
      <c r="AR89" s="32"/>
      <c r="AS89" s="222" t="s">
        <v>50</v>
      </c>
      <c r="AT89" s="223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25</v>
      </c>
      <c r="L90" s="3" t="str">
        <f>IF(E14= "Vyplň údaj","",E14)</f>
        <v>BAUSET CZ, a.s.</v>
      </c>
      <c r="AI90" s="27" t="s">
        <v>27</v>
      </c>
      <c r="AM90" s="218" t="str">
        <f>IF(E20="","",E20)</f>
        <v xml:space="preserve"> </v>
      </c>
      <c r="AN90" s="219"/>
      <c r="AO90" s="219"/>
      <c r="AP90" s="219"/>
      <c r="AR90" s="32"/>
      <c r="AS90" s="224"/>
      <c r="AT90" s="225"/>
      <c r="BD90" s="56"/>
    </row>
    <row r="91" spans="1:91" s="1" customFormat="1" ht="10.9" customHeight="1">
      <c r="B91" s="32"/>
      <c r="AR91" s="32"/>
      <c r="AS91" s="224"/>
      <c r="AT91" s="225"/>
      <c r="BD91" s="56"/>
    </row>
    <row r="92" spans="1:91" s="1" customFormat="1" ht="29.25" customHeight="1">
      <c r="B92" s="32"/>
      <c r="C92" s="226" t="s">
        <v>51</v>
      </c>
      <c r="D92" s="227"/>
      <c r="E92" s="227"/>
      <c r="F92" s="227"/>
      <c r="G92" s="227"/>
      <c r="H92" s="57"/>
      <c r="I92" s="229" t="s">
        <v>52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8" t="s">
        <v>53</v>
      </c>
      <c r="AH92" s="227"/>
      <c r="AI92" s="227"/>
      <c r="AJ92" s="227"/>
      <c r="AK92" s="227"/>
      <c r="AL92" s="227"/>
      <c r="AM92" s="227"/>
      <c r="AN92" s="229" t="s">
        <v>54</v>
      </c>
      <c r="AO92" s="227"/>
      <c r="AP92" s="230"/>
      <c r="AQ92" s="58" t="s">
        <v>55</v>
      </c>
      <c r="AR92" s="32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68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0">
        <f>ROUND(SUM(AG95:AG99),2)</f>
        <v>922602.5</v>
      </c>
      <c r="AH94" s="220"/>
      <c r="AI94" s="220"/>
      <c r="AJ94" s="220"/>
      <c r="AK94" s="220"/>
      <c r="AL94" s="220"/>
      <c r="AM94" s="220"/>
      <c r="AN94" s="221">
        <f t="shared" ref="AN94:AN99" si="0">SUM(AG94,AT94)</f>
        <v>1116349.03</v>
      </c>
      <c r="AO94" s="221"/>
      <c r="AP94" s="221"/>
      <c r="AQ94" s="67" t="s">
        <v>1</v>
      </c>
      <c r="AR94" s="63"/>
      <c r="AS94" s="68">
        <f>ROUND(SUM(AS95:AS99),2)</f>
        <v>0</v>
      </c>
      <c r="AT94" s="69">
        <f t="shared" ref="AT94:AT99" si="1">ROUND(SUM(AV94:AW94),2)</f>
        <v>193746.53</v>
      </c>
      <c r="AU94" s="70">
        <f>ROUND(SUM(AU95:AU99),5)</f>
        <v>0</v>
      </c>
      <c r="AV94" s="69">
        <f>ROUND(AZ94*L29,2)</f>
        <v>193746.53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ROUND(SUM(AZ95:AZ99),2)</f>
        <v>922602.5</v>
      </c>
      <c r="BA94" s="69">
        <f>ROUND(SUM(BA95:BA99),2)</f>
        <v>0</v>
      </c>
      <c r="BB94" s="69">
        <f>ROUND(SUM(BB95:BB99),2)</f>
        <v>0</v>
      </c>
      <c r="BC94" s="69">
        <f>ROUND(SUM(BC95:BC99),2)</f>
        <v>0</v>
      </c>
      <c r="BD94" s="71">
        <f>ROUND(SUM(BD95:BD99),2)</f>
        <v>0</v>
      </c>
      <c r="BS94" s="72" t="s">
        <v>69</v>
      </c>
      <c r="BT94" s="72" t="s">
        <v>70</v>
      </c>
      <c r="BU94" s="73" t="s">
        <v>71</v>
      </c>
      <c r="BV94" s="72" t="s">
        <v>72</v>
      </c>
      <c r="BW94" s="72" t="s">
        <v>5</v>
      </c>
      <c r="BX94" s="72" t="s">
        <v>73</v>
      </c>
      <c r="CL94" s="72" t="s">
        <v>1</v>
      </c>
    </row>
    <row r="95" spans="1:91" s="6" customFormat="1" ht="16.5" customHeight="1">
      <c r="A95" s="74" t="s">
        <v>74</v>
      </c>
      <c r="B95" s="75"/>
      <c r="C95" s="76"/>
      <c r="D95" s="214" t="s">
        <v>75</v>
      </c>
      <c r="E95" s="214"/>
      <c r="F95" s="214"/>
      <c r="G95" s="214"/>
      <c r="H95" s="214"/>
      <c r="I95" s="77"/>
      <c r="J95" s="214" t="s">
        <v>76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'SO 01 - Chodník u domu č....'!J30</f>
        <v>69827.19</v>
      </c>
      <c r="AH95" s="213"/>
      <c r="AI95" s="213"/>
      <c r="AJ95" s="213"/>
      <c r="AK95" s="213"/>
      <c r="AL95" s="213"/>
      <c r="AM95" s="213"/>
      <c r="AN95" s="212">
        <f t="shared" si="0"/>
        <v>84490.9</v>
      </c>
      <c r="AO95" s="213"/>
      <c r="AP95" s="213"/>
      <c r="AQ95" s="78" t="s">
        <v>77</v>
      </c>
      <c r="AR95" s="75"/>
      <c r="AS95" s="79">
        <v>0</v>
      </c>
      <c r="AT95" s="80">
        <f t="shared" si="1"/>
        <v>14663.71</v>
      </c>
      <c r="AU95" s="81">
        <f>'SO 01 - Chodník u domu č....'!P122</f>
        <v>0</v>
      </c>
      <c r="AV95" s="80">
        <f>'SO 01 - Chodník u domu č....'!J33</f>
        <v>14663.71</v>
      </c>
      <c r="AW95" s="80">
        <f>'SO 01 - Chodník u domu č....'!J34</f>
        <v>0</v>
      </c>
      <c r="AX95" s="80">
        <f>'SO 01 - Chodník u domu č....'!J35</f>
        <v>0</v>
      </c>
      <c r="AY95" s="80">
        <f>'SO 01 - Chodník u domu č....'!J36</f>
        <v>0</v>
      </c>
      <c r="AZ95" s="80">
        <f>'SO 01 - Chodník u domu č....'!F33</f>
        <v>69827.19</v>
      </c>
      <c r="BA95" s="80">
        <f>'SO 01 - Chodník u domu č....'!F34</f>
        <v>0</v>
      </c>
      <c r="BB95" s="80">
        <f>'SO 01 - Chodník u domu č....'!F35</f>
        <v>0</v>
      </c>
      <c r="BC95" s="80">
        <f>'SO 01 - Chodník u domu č....'!F36</f>
        <v>0</v>
      </c>
      <c r="BD95" s="82">
        <f>'SO 01 - Chodník u domu č....'!F37</f>
        <v>0</v>
      </c>
      <c r="BT95" s="83" t="s">
        <v>78</v>
      </c>
      <c r="BV95" s="83" t="s">
        <v>72</v>
      </c>
      <c r="BW95" s="83" t="s">
        <v>79</v>
      </c>
      <c r="BX95" s="83" t="s">
        <v>5</v>
      </c>
      <c r="CL95" s="83" t="s">
        <v>1</v>
      </c>
      <c r="CM95" s="83" t="s">
        <v>80</v>
      </c>
    </row>
    <row r="96" spans="1:91" s="6" customFormat="1" ht="16.5" customHeight="1">
      <c r="A96" s="74" t="s">
        <v>74</v>
      </c>
      <c r="B96" s="75"/>
      <c r="C96" s="76"/>
      <c r="D96" s="214" t="s">
        <v>81</v>
      </c>
      <c r="E96" s="214"/>
      <c r="F96" s="214"/>
      <c r="G96" s="214"/>
      <c r="H96" s="214"/>
      <c r="I96" s="77"/>
      <c r="J96" s="214" t="s">
        <v>82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2">
        <f>'SO 02 - Chodník u domu č....'!J30</f>
        <v>94372.79</v>
      </c>
      <c r="AH96" s="213"/>
      <c r="AI96" s="213"/>
      <c r="AJ96" s="213"/>
      <c r="AK96" s="213"/>
      <c r="AL96" s="213"/>
      <c r="AM96" s="213"/>
      <c r="AN96" s="212">
        <f t="shared" si="0"/>
        <v>114191.07999999999</v>
      </c>
      <c r="AO96" s="213"/>
      <c r="AP96" s="213"/>
      <c r="AQ96" s="78" t="s">
        <v>77</v>
      </c>
      <c r="AR96" s="75"/>
      <c r="AS96" s="79">
        <v>0</v>
      </c>
      <c r="AT96" s="80">
        <f t="shared" si="1"/>
        <v>19818.29</v>
      </c>
      <c r="AU96" s="81">
        <f>'SO 02 - Chodník u domu č....'!P122</f>
        <v>0</v>
      </c>
      <c r="AV96" s="80">
        <f>'SO 02 - Chodník u domu č....'!J33</f>
        <v>19818.29</v>
      </c>
      <c r="AW96" s="80">
        <f>'SO 02 - Chodník u domu č....'!J34</f>
        <v>0</v>
      </c>
      <c r="AX96" s="80">
        <f>'SO 02 - Chodník u domu č....'!J35</f>
        <v>0</v>
      </c>
      <c r="AY96" s="80">
        <f>'SO 02 - Chodník u domu č....'!J36</f>
        <v>0</v>
      </c>
      <c r="AZ96" s="80">
        <f>'SO 02 - Chodník u domu č....'!F33</f>
        <v>94372.79</v>
      </c>
      <c r="BA96" s="80">
        <f>'SO 02 - Chodník u domu č....'!F34</f>
        <v>0</v>
      </c>
      <c r="BB96" s="80">
        <f>'SO 02 - Chodník u domu č....'!F35</f>
        <v>0</v>
      </c>
      <c r="BC96" s="80">
        <f>'SO 02 - Chodník u domu č....'!F36</f>
        <v>0</v>
      </c>
      <c r="BD96" s="82">
        <f>'SO 02 - Chodník u domu č....'!F37</f>
        <v>0</v>
      </c>
      <c r="BT96" s="83" t="s">
        <v>78</v>
      </c>
      <c r="BV96" s="83" t="s">
        <v>72</v>
      </c>
      <c r="BW96" s="83" t="s">
        <v>83</v>
      </c>
      <c r="BX96" s="83" t="s">
        <v>5</v>
      </c>
      <c r="CL96" s="83" t="s">
        <v>1</v>
      </c>
      <c r="CM96" s="83" t="s">
        <v>80</v>
      </c>
    </row>
    <row r="97" spans="1:91" s="6" customFormat="1" ht="16.5" customHeight="1">
      <c r="A97" s="74" t="s">
        <v>74</v>
      </c>
      <c r="B97" s="75"/>
      <c r="C97" s="76"/>
      <c r="D97" s="214" t="s">
        <v>84</v>
      </c>
      <c r="E97" s="214"/>
      <c r="F97" s="214"/>
      <c r="G97" s="214"/>
      <c r="H97" s="214"/>
      <c r="I97" s="77"/>
      <c r="J97" s="214" t="s">
        <v>85</v>
      </c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2">
        <f>'SO 03 - Chodník od rybník...'!J30</f>
        <v>396986.92</v>
      </c>
      <c r="AH97" s="213"/>
      <c r="AI97" s="213"/>
      <c r="AJ97" s="213"/>
      <c r="AK97" s="213"/>
      <c r="AL97" s="213"/>
      <c r="AM97" s="213"/>
      <c r="AN97" s="212">
        <f t="shared" si="0"/>
        <v>480354.17</v>
      </c>
      <c r="AO97" s="213"/>
      <c r="AP97" s="213"/>
      <c r="AQ97" s="78" t="s">
        <v>77</v>
      </c>
      <c r="AR97" s="75"/>
      <c r="AS97" s="79">
        <v>0</v>
      </c>
      <c r="AT97" s="80">
        <f t="shared" si="1"/>
        <v>83367.25</v>
      </c>
      <c r="AU97" s="81">
        <f>'SO 03 - Chodník od rybník...'!P122</f>
        <v>0</v>
      </c>
      <c r="AV97" s="80">
        <f>'SO 03 - Chodník od rybník...'!J33</f>
        <v>83367.25</v>
      </c>
      <c r="AW97" s="80">
        <f>'SO 03 - Chodník od rybník...'!J34</f>
        <v>0</v>
      </c>
      <c r="AX97" s="80">
        <f>'SO 03 - Chodník od rybník...'!J35</f>
        <v>0</v>
      </c>
      <c r="AY97" s="80">
        <f>'SO 03 - Chodník od rybník...'!J36</f>
        <v>0</v>
      </c>
      <c r="AZ97" s="80">
        <f>'SO 03 - Chodník od rybník...'!F33</f>
        <v>396986.92</v>
      </c>
      <c r="BA97" s="80">
        <f>'SO 03 - Chodník od rybník...'!F34</f>
        <v>0</v>
      </c>
      <c r="BB97" s="80">
        <f>'SO 03 - Chodník od rybník...'!F35</f>
        <v>0</v>
      </c>
      <c r="BC97" s="80">
        <f>'SO 03 - Chodník od rybník...'!F36</f>
        <v>0</v>
      </c>
      <c r="BD97" s="82">
        <f>'SO 03 - Chodník od rybník...'!F37</f>
        <v>0</v>
      </c>
      <c r="BT97" s="83" t="s">
        <v>78</v>
      </c>
      <c r="BV97" s="83" t="s">
        <v>72</v>
      </c>
      <c r="BW97" s="83" t="s">
        <v>86</v>
      </c>
      <c r="BX97" s="83" t="s">
        <v>5</v>
      </c>
      <c r="CL97" s="83" t="s">
        <v>1</v>
      </c>
      <c r="CM97" s="83" t="s">
        <v>80</v>
      </c>
    </row>
    <row r="98" spans="1:91" s="6" customFormat="1" ht="16.5" customHeight="1">
      <c r="A98" s="74" t="s">
        <v>74</v>
      </c>
      <c r="B98" s="75"/>
      <c r="C98" s="76"/>
      <c r="D98" s="214" t="s">
        <v>87</v>
      </c>
      <c r="E98" s="214"/>
      <c r="F98" s="214"/>
      <c r="G98" s="214"/>
      <c r="H98" s="214"/>
      <c r="I98" s="77"/>
      <c r="J98" s="214" t="s">
        <v>88</v>
      </c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2">
        <f>'SO 04 - Úprava svahů poto...'!J30</f>
        <v>197515.6</v>
      </c>
      <c r="AH98" s="213"/>
      <c r="AI98" s="213"/>
      <c r="AJ98" s="213"/>
      <c r="AK98" s="213"/>
      <c r="AL98" s="213"/>
      <c r="AM98" s="213"/>
      <c r="AN98" s="212">
        <f t="shared" si="0"/>
        <v>238993.88</v>
      </c>
      <c r="AO98" s="213"/>
      <c r="AP98" s="213"/>
      <c r="AQ98" s="78" t="s">
        <v>77</v>
      </c>
      <c r="AR98" s="75"/>
      <c r="AS98" s="79">
        <v>0</v>
      </c>
      <c r="AT98" s="80">
        <f t="shared" si="1"/>
        <v>41478.28</v>
      </c>
      <c r="AU98" s="81">
        <f>'SO 04 - Úprava svahů poto...'!P124</f>
        <v>0</v>
      </c>
      <c r="AV98" s="80">
        <f>'SO 04 - Úprava svahů poto...'!J33</f>
        <v>41478.28</v>
      </c>
      <c r="AW98" s="80">
        <f>'SO 04 - Úprava svahů poto...'!J34</f>
        <v>0</v>
      </c>
      <c r="AX98" s="80">
        <f>'SO 04 - Úprava svahů poto...'!J35</f>
        <v>0</v>
      </c>
      <c r="AY98" s="80">
        <f>'SO 04 - Úprava svahů poto...'!J36</f>
        <v>0</v>
      </c>
      <c r="AZ98" s="80">
        <f>'SO 04 - Úprava svahů poto...'!F33</f>
        <v>197515.6</v>
      </c>
      <c r="BA98" s="80">
        <f>'SO 04 - Úprava svahů poto...'!F34</f>
        <v>0</v>
      </c>
      <c r="BB98" s="80">
        <f>'SO 04 - Úprava svahů poto...'!F35</f>
        <v>0</v>
      </c>
      <c r="BC98" s="80">
        <f>'SO 04 - Úprava svahů poto...'!F36</f>
        <v>0</v>
      </c>
      <c r="BD98" s="82">
        <f>'SO 04 - Úprava svahů poto...'!F37</f>
        <v>0</v>
      </c>
      <c r="BT98" s="83" t="s">
        <v>78</v>
      </c>
      <c r="BV98" s="83" t="s">
        <v>72</v>
      </c>
      <c r="BW98" s="83" t="s">
        <v>89</v>
      </c>
      <c r="BX98" s="83" t="s">
        <v>5</v>
      </c>
      <c r="CL98" s="83" t="s">
        <v>1</v>
      </c>
      <c r="CM98" s="83" t="s">
        <v>80</v>
      </c>
    </row>
    <row r="99" spans="1:91" s="6" customFormat="1" ht="16.5" customHeight="1">
      <c r="A99" s="74" t="s">
        <v>74</v>
      </c>
      <c r="B99" s="75"/>
      <c r="C99" s="76"/>
      <c r="D99" s="214" t="s">
        <v>90</v>
      </c>
      <c r="E99" s="214"/>
      <c r="F99" s="214"/>
      <c r="G99" s="214"/>
      <c r="H99" s="214"/>
      <c r="I99" s="77"/>
      <c r="J99" s="214" t="s">
        <v>91</v>
      </c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2">
        <f>'SO 05 - VRN'!J30</f>
        <v>163900</v>
      </c>
      <c r="AH99" s="213"/>
      <c r="AI99" s="213"/>
      <c r="AJ99" s="213"/>
      <c r="AK99" s="213"/>
      <c r="AL99" s="213"/>
      <c r="AM99" s="213"/>
      <c r="AN99" s="212">
        <f t="shared" si="0"/>
        <v>198319</v>
      </c>
      <c r="AO99" s="213"/>
      <c r="AP99" s="213"/>
      <c r="AQ99" s="78" t="s">
        <v>77</v>
      </c>
      <c r="AR99" s="75"/>
      <c r="AS99" s="84">
        <v>0</v>
      </c>
      <c r="AT99" s="85">
        <f t="shared" si="1"/>
        <v>34419</v>
      </c>
      <c r="AU99" s="86">
        <f>'SO 05 - VRN'!P120</f>
        <v>0</v>
      </c>
      <c r="AV99" s="85">
        <f>'SO 05 - VRN'!J33</f>
        <v>34419</v>
      </c>
      <c r="AW99" s="85">
        <f>'SO 05 - VRN'!J34</f>
        <v>0</v>
      </c>
      <c r="AX99" s="85">
        <f>'SO 05 - VRN'!J35</f>
        <v>0</v>
      </c>
      <c r="AY99" s="85">
        <f>'SO 05 - VRN'!J36</f>
        <v>0</v>
      </c>
      <c r="AZ99" s="85">
        <f>'SO 05 - VRN'!F33</f>
        <v>163900</v>
      </c>
      <c r="BA99" s="85">
        <f>'SO 05 - VRN'!F34</f>
        <v>0</v>
      </c>
      <c r="BB99" s="85">
        <f>'SO 05 - VRN'!F35</f>
        <v>0</v>
      </c>
      <c r="BC99" s="85">
        <f>'SO 05 - VRN'!F36</f>
        <v>0</v>
      </c>
      <c r="BD99" s="87">
        <f>'SO 05 - VRN'!F37</f>
        <v>0</v>
      </c>
      <c r="BT99" s="83" t="s">
        <v>78</v>
      </c>
      <c r="BV99" s="83" t="s">
        <v>72</v>
      </c>
      <c r="BW99" s="83" t="s">
        <v>92</v>
      </c>
      <c r="BX99" s="83" t="s">
        <v>5</v>
      </c>
      <c r="CL99" s="83" t="s">
        <v>1</v>
      </c>
      <c r="CM99" s="83" t="s">
        <v>80</v>
      </c>
    </row>
    <row r="100" spans="1:91" s="1" customFormat="1" ht="30" customHeight="1">
      <c r="B100" s="32"/>
      <c r="AR100" s="32"/>
    </row>
    <row r="101" spans="1:91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32"/>
    </row>
  </sheetData>
  <sheetProtection algorithmName="SHA-512" hashValue="rZXcRWQ4Nm3Hv7zhXQ8WjqfHuO7mtBS4Bg+uQ9tfBeIh5a4Xjqh1az/TJfR7EtkBqbMuPDYlJKLx1UuWcwUUWw==" saltValue="eCBhdpxXYHQBGaxTp8cxHIlrjwQtg6KKVHusU+zVxY8kTyuHZI8BWAVza+kHWVCYiPCImIzhUEQYCbbIw1oPaQ==" spinCount="100000" sheet="1" objects="1" scenarios="1" formatColumns="0" formatRows="0"/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01 - Chodník u domu č....'!C2" display="/" xr:uid="{00000000-0004-0000-0000-000000000000}"/>
    <hyperlink ref="A96" location="'SO 02 - Chodník u domu č....'!C2" display="/" xr:uid="{00000000-0004-0000-0000-000001000000}"/>
    <hyperlink ref="A97" location="'SO 03 - Chodník od rybník...'!C2" display="/" xr:uid="{00000000-0004-0000-0000-000002000000}"/>
    <hyperlink ref="A98" location="'SO 04 - Úprava svahů poto...'!C2" display="/" xr:uid="{00000000-0004-0000-0000-000003000000}"/>
    <hyperlink ref="A99" location="'SO 05 - VRN'!C2" display="/" xr:uid="{00000000-0004-0000-0000-00000400000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5"/>
  <sheetViews>
    <sheetView showGridLines="0" workbookViewId="0">
      <selection activeCell="J30" sqref="J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7" t="s">
        <v>79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32" t="str">
        <f>'Rekapitulace stavby'!K6</f>
        <v>Rekonstrukce chodníků Vlčí Habřina</v>
      </c>
      <c r="F7" s="233"/>
      <c r="G7" s="233"/>
      <c r="H7" s="233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15" t="s">
        <v>95</v>
      </c>
      <c r="F9" s="231"/>
      <c r="G9" s="231"/>
      <c r="H9" s="2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45678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24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'Rekapitulace stavby'!AN13</f>
        <v>63217139</v>
      </c>
      <c r="L17" s="32"/>
    </row>
    <row r="18" spans="2:12" s="1" customFormat="1" ht="18" customHeight="1">
      <c r="B18" s="32"/>
      <c r="E18" s="234" t="str">
        <f>'Rekapitulace stavby'!E14</f>
        <v>BAUSET CZ, a.s.</v>
      </c>
      <c r="F18" s="204"/>
      <c r="G18" s="204"/>
      <c r="H18" s="204"/>
      <c r="I18" s="27" t="s">
        <v>24</v>
      </c>
      <c r="J18" s="28" t="str">
        <f>'Rekapitulace stavby'!AN14</f>
        <v>63217139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24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27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29</v>
      </c>
      <c r="L26" s="32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30</v>
      </c>
      <c r="J30" s="66">
        <f>ROUND(J122, 2)</f>
        <v>69827.19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5" customHeight="1">
      <c r="B33" s="32"/>
      <c r="D33" s="55" t="s">
        <v>34</v>
      </c>
      <c r="E33" s="27" t="s">
        <v>35</v>
      </c>
      <c r="F33" s="91">
        <f>ROUND((SUM(BE122:BE194)),  2)</f>
        <v>69827.19</v>
      </c>
      <c r="I33" s="92">
        <v>0.21</v>
      </c>
      <c r="J33" s="91">
        <f>ROUND(((SUM(BE122:BE194))*I33),  2)</f>
        <v>14663.71</v>
      </c>
      <c r="L33" s="32"/>
    </row>
    <row r="34" spans="2:12" s="1" customFormat="1" ht="14.45" customHeight="1">
      <c r="B34" s="32"/>
      <c r="E34" s="27" t="s">
        <v>36</v>
      </c>
      <c r="F34" s="91">
        <f>ROUND((SUM(BF122:BF194)),  2)</f>
        <v>0</v>
      </c>
      <c r="I34" s="92">
        <v>0.12</v>
      </c>
      <c r="J34" s="91">
        <f>ROUND(((SUM(BF122:BF194))*I34),  2)</f>
        <v>0</v>
      </c>
      <c r="L34" s="32"/>
    </row>
    <row r="35" spans="2:12" s="1" customFormat="1" ht="14.45" hidden="1" customHeight="1">
      <c r="B35" s="32"/>
      <c r="E35" s="27" t="s">
        <v>37</v>
      </c>
      <c r="F35" s="91">
        <f>ROUND((SUM(BG122:BG194)),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38</v>
      </c>
      <c r="F36" s="91">
        <f>ROUND((SUM(BH122:BH194)),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39</v>
      </c>
      <c r="F37" s="91">
        <f>ROUND((SUM(BI122:BI194)),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84490.9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96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32" t="str">
        <f>E7</f>
        <v>Rekonstrukce chodníků Vlčí Habřina</v>
      </c>
      <c r="F85" s="233"/>
      <c r="G85" s="233"/>
      <c r="H85" s="233"/>
      <c r="L85" s="32"/>
    </row>
    <row r="86" spans="2:47" s="1" customFormat="1" ht="12" hidden="1" customHeight="1">
      <c r="B86" s="32"/>
      <c r="C86" s="27" t="s">
        <v>94</v>
      </c>
      <c r="L86" s="32"/>
    </row>
    <row r="87" spans="2:47" s="1" customFormat="1" ht="16.5" hidden="1" customHeight="1">
      <c r="B87" s="32"/>
      <c r="E87" s="215" t="str">
        <f>E9</f>
        <v>SO 01 - Chodník u domu č.p. 90</v>
      </c>
      <c r="F87" s="231"/>
      <c r="G87" s="231"/>
      <c r="H87" s="231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45678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22</v>
      </c>
      <c r="F91" s="25" t="str">
        <f>E15</f>
        <v xml:space="preserve"> </v>
      </c>
      <c r="I91" s="27" t="s">
        <v>26</v>
      </c>
      <c r="J91" s="30" t="str">
        <f>E21</f>
        <v xml:space="preserve"> </v>
      </c>
      <c r="L91" s="32"/>
    </row>
    <row r="92" spans="2:47" s="1" customFormat="1" ht="15.2" hidden="1" customHeight="1">
      <c r="B92" s="32"/>
      <c r="C92" s="27" t="s">
        <v>25</v>
      </c>
      <c r="F92" s="25" t="str">
        <f>IF(E18="","",E18)</f>
        <v>BAUSET CZ, a.s.</v>
      </c>
      <c r="I92" s="27" t="s">
        <v>27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97</v>
      </c>
      <c r="D94" s="93"/>
      <c r="E94" s="93"/>
      <c r="F94" s="93"/>
      <c r="G94" s="93"/>
      <c r="H94" s="93"/>
      <c r="I94" s="93"/>
      <c r="J94" s="102" t="s">
        <v>98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99</v>
      </c>
      <c r="J96" s="66">
        <f>J122</f>
        <v>69827.19</v>
      </c>
      <c r="L96" s="32"/>
      <c r="AU96" s="17" t="s">
        <v>100</v>
      </c>
    </row>
    <row r="97" spans="2:12" s="8" customFormat="1" ht="24.95" hidden="1" customHeight="1">
      <c r="B97" s="104"/>
      <c r="D97" s="105" t="s">
        <v>101</v>
      </c>
      <c r="E97" s="106"/>
      <c r="F97" s="106"/>
      <c r="G97" s="106"/>
      <c r="H97" s="106"/>
      <c r="I97" s="106"/>
      <c r="J97" s="107">
        <f>J123</f>
        <v>69827.19</v>
      </c>
      <c r="L97" s="104"/>
    </row>
    <row r="98" spans="2:12" s="9" customFormat="1" ht="19.899999999999999" hidden="1" customHeight="1">
      <c r="B98" s="108"/>
      <c r="D98" s="109" t="s">
        <v>102</v>
      </c>
      <c r="E98" s="110"/>
      <c r="F98" s="110"/>
      <c r="G98" s="110"/>
      <c r="H98" s="110"/>
      <c r="I98" s="110"/>
      <c r="J98" s="111">
        <f>J124</f>
        <v>8409.2100000000009</v>
      </c>
      <c r="L98" s="108"/>
    </row>
    <row r="99" spans="2:12" s="9" customFormat="1" ht="19.899999999999999" hidden="1" customHeight="1">
      <c r="B99" s="108"/>
      <c r="D99" s="109" t="s">
        <v>103</v>
      </c>
      <c r="E99" s="110"/>
      <c r="F99" s="110"/>
      <c r="G99" s="110"/>
      <c r="H99" s="110"/>
      <c r="I99" s="110"/>
      <c r="J99" s="111">
        <f>J151</f>
        <v>47016.75</v>
      </c>
      <c r="L99" s="108"/>
    </row>
    <row r="100" spans="2:12" s="9" customFormat="1" ht="19.899999999999999" hidden="1" customHeight="1">
      <c r="B100" s="108"/>
      <c r="D100" s="109" t="s">
        <v>104</v>
      </c>
      <c r="E100" s="110"/>
      <c r="F100" s="110"/>
      <c r="G100" s="110"/>
      <c r="H100" s="110"/>
      <c r="I100" s="110"/>
      <c r="J100" s="111">
        <f>J177</f>
        <v>3045</v>
      </c>
      <c r="L100" s="108"/>
    </row>
    <row r="101" spans="2:12" s="9" customFormat="1" ht="19.899999999999999" hidden="1" customHeight="1">
      <c r="B101" s="108"/>
      <c r="D101" s="109" t="s">
        <v>105</v>
      </c>
      <c r="E101" s="110"/>
      <c r="F101" s="110"/>
      <c r="G101" s="110"/>
      <c r="H101" s="110"/>
      <c r="I101" s="110"/>
      <c r="J101" s="111">
        <f>J185</f>
        <v>9370.26</v>
      </c>
      <c r="L101" s="108"/>
    </row>
    <row r="102" spans="2:12" s="9" customFormat="1" ht="19.899999999999999" hidden="1" customHeight="1">
      <c r="B102" s="108"/>
      <c r="D102" s="109" t="s">
        <v>106</v>
      </c>
      <c r="E102" s="110"/>
      <c r="F102" s="110"/>
      <c r="G102" s="110"/>
      <c r="H102" s="110"/>
      <c r="I102" s="110"/>
      <c r="J102" s="111">
        <f>J193</f>
        <v>1985.97</v>
      </c>
      <c r="L102" s="108"/>
    </row>
    <row r="103" spans="2:12" s="1" customFormat="1" ht="21.75" hidden="1" customHeight="1">
      <c r="B103" s="32"/>
      <c r="L103" s="32"/>
    </row>
    <row r="104" spans="2:12" s="1" customFormat="1" ht="6.95" hidden="1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5" spans="2:12" hidden="1"/>
    <row r="106" spans="2:12" hidden="1"/>
    <row r="107" spans="2:12" hidden="1"/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107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15</v>
      </c>
      <c r="L111" s="32"/>
    </row>
    <row r="112" spans="2:12" s="1" customFormat="1" ht="16.5" customHeight="1">
      <c r="B112" s="32"/>
      <c r="E112" s="232" t="str">
        <f>E7</f>
        <v>Rekonstrukce chodníků Vlčí Habřina</v>
      </c>
      <c r="F112" s="233"/>
      <c r="G112" s="233"/>
      <c r="H112" s="233"/>
      <c r="L112" s="32"/>
    </row>
    <row r="113" spans="2:65" s="1" customFormat="1" ht="12" customHeight="1">
      <c r="B113" s="32"/>
      <c r="C113" s="27" t="s">
        <v>94</v>
      </c>
      <c r="L113" s="32"/>
    </row>
    <row r="114" spans="2:65" s="1" customFormat="1" ht="16.5" customHeight="1">
      <c r="B114" s="32"/>
      <c r="E114" s="215" t="str">
        <f>E9</f>
        <v>SO 01 - Chodník u domu č.p. 90</v>
      </c>
      <c r="F114" s="231"/>
      <c r="G114" s="231"/>
      <c r="H114" s="231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F12</f>
        <v xml:space="preserve"> </v>
      </c>
      <c r="I116" s="27" t="s">
        <v>21</v>
      </c>
      <c r="J116" s="52">
        <f>IF(J12="","",J12)</f>
        <v>45678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22</v>
      </c>
      <c r="F118" s="25" t="str">
        <f>E15</f>
        <v xml:space="preserve"> </v>
      </c>
      <c r="I118" s="27" t="s">
        <v>26</v>
      </c>
      <c r="J118" s="30" t="str">
        <f>E21</f>
        <v xml:space="preserve"> </v>
      </c>
      <c r="L118" s="32"/>
    </row>
    <row r="119" spans="2:65" s="1" customFormat="1" ht="15.2" customHeight="1">
      <c r="B119" s="32"/>
      <c r="C119" s="27" t="s">
        <v>25</v>
      </c>
      <c r="F119" s="25" t="str">
        <f>IF(E18="","",E18)</f>
        <v>BAUSET CZ, a.s.</v>
      </c>
      <c r="I119" s="27" t="s">
        <v>27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108</v>
      </c>
      <c r="D121" s="114" t="s">
        <v>55</v>
      </c>
      <c r="E121" s="114" t="s">
        <v>51</v>
      </c>
      <c r="F121" s="114" t="s">
        <v>52</v>
      </c>
      <c r="G121" s="114" t="s">
        <v>109</v>
      </c>
      <c r="H121" s="114" t="s">
        <v>110</v>
      </c>
      <c r="I121" s="114" t="s">
        <v>111</v>
      </c>
      <c r="J121" s="115" t="s">
        <v>98</v>
      </c>
      <c r="K121" s="116" t="s">
        <v>112</v>
      </c>
      <c r="L121" s="112"/>
      <c r="M121" s="59" t="s">
        <v>1</v>
      </c>
      <c r="N121" s="60" t="s">
        <v>34</v>
      </c>
      <c r="O121" s="60" t="s">
        <v>113</v>
      </c>
      <c r="P121" s="60" t="s">
        <v>114</v>
      </c>
      <c r="Q121" s="60" t="s">
        <v>115</v>
      </c>
      <c r="R121" s="60" t="s">
        <v>116</v>
      </c>
      <c r="S121" s="60" t="s">
        <v>117</v>
      </c>
      <c r="T121" s="61" t="s">
        <v>118</v>
      </c>
    </row>
    <row r="122" spans="2:65" s="1" customFormat="1" ht="22.9" customHeight="1">
      <c r="B122" s="32"/>
      <c r="C122" s="64" t="s">
        <v>119</v>
      </c>
      <c r="J122" s="117">
        <f>BK122</f>
        <v>69827.19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0</v>
      </c>
      <c r="S122" s="53"/>
      <c r="T122" s="119">
        <f>T123</f>
        <v>0</v>
      </c>
      <c r="AT122" s="17" t="s">
        <v>69</v>
      </c>
      <c r="AU122" s="17" t="s">
        <v>100</v>
      </c>
      <c r="BK122" s="120">
        <f>BK123</f>
        <v>69827.19</v>
      </c>
    </row>
    <row r="123" spans="2:65" s="11" customFormat="1" ht="25.9" customHeight="1">
      <c r="B123" s="121"/>
      <c r="D123" s="122" t="s">
        <v>69</v>
      </c>
      <c r="E123" s="123" t="s">
        <v>120</v>
      </c>
      <c r="F123" s="123" t="s">
        <v>121</v>
      </c>
      <c r="I123" s="124"/>
      <c r="J123" s="125">
        <f>BK123</f>
        <v>69827.19</v>
      </c>
      <c r="L123" s="121"/>
      <c r="M123" s="126"/>
      <c r="P123" s="127">
        <f>P124+P151+P177+P185+P193</f>
        <v>0</v>
      </c>
      <c r="R123" s="127">
        <f>R124+R151+R177+R185+R193</f>
        <v>0</v>
      </c>
      <c r="T123" s="128">
        <f>T124+T151+T177+T185+T193</f>
        <v>0</v>
      </c>
      <c r="AR123" s="122" t="s">
        <v>78</v>
      </c>
      <c r="AT123" s="129" t="s">
        <v>69</v>
      </c>
      <c r="AU123" s="129" t="s">
        <v>70</v>
      </c>
      <c r="AY123" s="122" t="s">
        <v>122</v>
      </c>
      <c r="BK123" s="130">
        <f>BK124+BK151+BK177+BK185+BK193</f>
        <v>69827.19</v>
      </c>
    </row>
    <row r="124" spans="2:65" s="11" customFormat="1" ht="22.9" customHeight="1">
      <c r="B124" s="121"/>
      <c r="D124" s="122" t="s">
        <v>69</v>
      </c>
      <c r="E124" s="131" t="s">
        <v>78</v>
      </c>
      <c r="F124" s="131" t="s">
        <v>123</v>
      </c>
      <c r="I124" s="124"/>
      <c r="J124" s="132">
        <f>BK124</f>
        <v>8409.2100000000009</v>
      </c>
      <c r="L124" s="121"/>
      <c r="M124" s="126"/>
      <c r="P124" s="127">
        <f>SUM(P125:P150)</f>
        <v>0</v>
      </c>
      <c r="R124" s="127">
        <f>SUM(R125:R150)</f>
        <v>0</v>
      </c>
      <c r="T124" s="128">
        <f>SUM(T125:T150)</f>
        <v>0</v>
      </c>
      <c r="AR124" s="122" t="s">
        <v>78</v>
      </c>
      <c r="AT124" s="129" t="s">
        <v>69</v>
      </c>
      <c r="AU124" s="129" t="s">
        <v>78</v>
      </c>
      <c r="AY124" s="122" t="s">
        <v>122</v>
      </c>
      <c r="BK124" s="130">
        <f>SUM(BK125:BK150)</f>
        <v>8409.2100000000009</v>
      </c>
    </row>
    <row r="125" spans="2:65" s="1" customFormat="1" ht="33" customHeight="1">
      <c r="B125" s="32"/>
      <c r="C125" s="133" t="s">
        <v>78</v>
      </c>
      <c r="D125" s="133" t="s">
        <v>124</v>
      </c>
      <c r="E125" s="134" t="s">
        <v>125</v>
      </c>
      <c r="F125" s="135" t="s">
        <v>126</v>
      </c>
      <c r="G125" s="136" t="s">
        <v>127</v>
      </c>
      <c r="H125" s="137">
        <v>13.26</v>
      </c>
      <c r="I125" s="138">
        <v>22</v>
      </c>
      <c r="J125" s="137">
        <f>ROUND(I125*H125,2)</f>
        <v>291.72000000000003</v>
      </c>
      <c r="K125" s="139"/>
      <c r="L125" s="32"/>
      <c r="M125" s="140" t="s">
        <v>1</v>
      </c>
      <c r="N125" s="141" t="s">
        <v>35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128</v>
      </c>
      <c r="AT125" s="144" t="s">
        <v>124</v>
      </c>
      <c r="AU125" s="144" t="s">
        <v>80</v>
      </c>
      <c r="AY125" s="17" t="s">
        <v>122</v>
      </c>
      <c r="BE125" s="145">
        <f>IF(N125="základní",J125,0)</f>
        <v>291.72000000000003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78</v>
      </c>
      <c r="BK125" s="145">
        <f>ROUND(I125*H125,2)</f>
        <v>291.72000000000003</v>
      </c>
      <c r="BL125" s="17" t="s">
        <v>128</v>
      </c>
      <c r="BM125" s="144" t="s">
        <v>80</v>
      </c>
    </row>
    <row r="126" spans="2:65" s="12" customFormat="1">
      <c r="B126" s="146"/>
      <c r="D126" s="147" t="s">
        <v>129</v>
      </c>
      <c r="E126" s="148" t="s">
        <v>1</v>
      </c>
      <c r="F126" s="149" t="s">
        <v>130</v>
      </c>
      <c r="H126" s="150">
        <v>13.26</v>
      </c>
      <c r="I126" s="151"/>
      <c r="L126" s="146"/>
      <c r="M126" s="152"/>
      <c r="T126" s="153"/>
      <c r="AT126" s="148" t="s">
        <v>129</v>
      </c>
      <c r="AU126" s="148" t="s">
        <v>80</v>
      </c>
      <c r="AV126" s="12" t="s">
        <v>80</v>
      </c>
      <c r="AW126" s="12" t="s">
        <v>28</v>
      </c>
      <c r="AX126" s="12" t="s">
        <v>70</v>
      </c>
      <c r="AY126" s="148" t="s">
        <v>122</v>
      </c>
    </row>
    <row r="127" spans="2:65" s="13" customFormat="1">
      <c r="B127" s="154"/>
      <c r="D127" s="147" t="s">
        <v>129</v>
      </c>
      <c r="E127" s="155" t="s">
        <v>1</v>
      </c>
      <c r="F127" s="156" t="s">
        <v>131</v>
      </c>
      <c r="H127" s="157">
        <v>13.26</v>
      </c>
      <c r="I127" s="158"/>
      <c r="L127" s="154"/>
      <c r="M127" s="159"/>
      <c r="T127" s="160"/>
      <c r="AT127" s="155" t="s">
        <v>129</v>
      </c>
      <c r="AU127" s="155" t="s">
        <v>80</v>
      </c>
      <c r="AV127" s="13" t="s">
        <v>128</v>
      </c>
      <c r="AW127" s="13" t="s">
        <v>28</v>
      </c>
      <c r="AX127" s="13" t="s">
        <v>78</v>
      </c>
      <c r="AY127" s="155" t="s">
        <v>122</v>
      </c>
    </row>
    <row r="128" spans="2:65" s="1" customFormat="1" ht="24.2" customHeight="1">
      <c r="B128" s="32"/>
      <c r="C128" s="133" t="s">
        <v>80</v>
      </c>
      <c r="D128" s="133" t="s">
        <v>124</v>
      </c>
      <c r="E128" s="134" t="s">
        <v>132</v>
      </c>
      <c r="F128" s="135" t="s">
        <v>133</v>
      </c>
      <c r="G128" s="136" t="s">
        <v>127</v>
      </c>
      <c r="H128" s="137">
        <v>13.26</v>
      </c>
      <c r="I128" s="138">
        <v>30</v>
      </c>
      <c r="J128" s="137">
        <f>ROUND(I128*H128,2)</f>
        <v>397.8</v>
      </c>
      <c r="K128" s="139"/>
      <c r="L128" s="32"/>
      <c r="M128" s="140" t="s">
        <v>1</v>
      </c>
      <c r="N128" s="141" t="s">
        <v>35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128</v>
      </c>
      <c r="AT128" s="144" t="s">
        <v>124</v>
      </c>
      <c r="AU128" s="144" t="s">
        <v>80</v>
      </c>
      <c r="AY128" s="17" t="s">
        <v>122</v>
      </c>
      <c r="BE128" s="145">
        <f>IF(N128="základní",J128,0)</f>
        <v>397.8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78</v>
      </c>
      <c r="BK128" s="145">
        <f>ROUND(I128*H128,2)</f>
        <v>397.8</v>
      </c>
      <c r="BL128" s="17" t="s">
        <v>128</v>
      </c>
      <c r="BM128" s="144" t="s">
        <v>128</v>
      </c>
    </row>
    <row r="129" spans="2:65" s="14" customFormat="1">
      <c r="B129" s="161"/>
      <c r="D129" s="147" t="s">
        <v>129</v>
      </c>
      <c r="E129" s="162" t="s">
        <v>1</v>
      </c>
      <c r="F129" s="163" t="s">
        <v>134</v>
      </c>
      <c r="H129" s="162" t="s">
        <v>1</v>
      </c>
      <c r="I129" s="164"/>
      <c r="L129" s="161"/>
      <c r="M129" s="165"/>
      <c r="T129" s="166"/>
      <c r="AT129" s="162" t="s">
        <v>129</v>
      </c>
      <c r="AU129" s="162" t="s">
        <v>80</v>
      </c>
      <c r="AV129" s="14" t="s">
        <v>78</v>
      </c>
      <c r="AW129" s="14" t="s">
        <v>28</v>
      </c>
      <c r="AX129" s="14" t="s">
        <v>70</v>
      </c>
      <c r="AY129" s="162" t="s">
        <v>122</v>
      </c>
    </row>
    <row r="130" spans="2:65" s="12" customFormat="1">
      <c r="B130" s="146"/>
      <c r="D130" s="147" t="s">
        <v>129</v>
      </c>
      <c r="E130" s="148" t="s">
        <v>1</v>
      </c>
      <c r="F130" s="149" t="s">
        <v>130</v>
      </c>
      <c r="H130" s="150">
        <v>13.26</v>
      </c>
      <c r="I130" s="151"/>
      <c r="L130" s="146"/>
      <c r="M130" s="152"/>
      <c r="T130" s="153"/>
      <c r="AT130" s="148" t="s">
        <v>129</v>
      </c>
      <c r="AU130" s="148" t="s">
        <v>80</v>
      </c>
      <c r="AV130" s="12" t="s">
        <v>80</v>
      </c>
      <c r="AW130" s="12" t="s">
        <v>28</v>
      </c>
      <c r="AX130" s="12" t="s">
        <v>70</v>
      </c>
      <c r="AY130" s="148" t="s">
        <v>122</v>
      </c>
    </row>
    <row r="131" spans="2:65" s="13" customFormat="1">
      <c r="B131" s="154"/>
      <c r="D131" s="147" t="s">
        <v>129</v>
      </c>
      <c r="E131" s="155" t="s">
        <v>1</v>
      </c>
      <c r="F131" s="156" t="s">
        <v>131</v>
      </c>
      <c r="H131" s="157">
        <v>13.26</v>
      </c>
      <c r="I131" s="158"/>
      <c r="L131" s="154"/>
      <c r="M131" s="159"/>
      <c r="T131" s="160"/>
      <c r="AT131" s="155" t="s">
        <v>129</v>
      </c>
      <c r="AU131" s="155" t="s">
        <v>80</v>
      </c>
      <c r="AV131" s="13" t="s">
        <v>128</v>
      </c>
      <c r="AW131" s="13" t="s">
        <v>28</v>
      </c>
      <c r="AX131" s="13" t="s">
        <v>78</v>
      </c>
      <c r="AY131" s="155" t="s">
        <v>122</v>
      </c>
    </row>
    <row r="132" spans="2:65" s="1" customFormat="1" ht="24.2" customHeight="1">
      <c r="B132" s="32"/>
      <c r="C132" s="133" t="s">
        <v>135</v>
      </c>
      <c r="D132" s="133" t="s">
        <v>124</v>
      </c>
      <c r="E132" s="134" t="s">
        <v>136</v>
      </c>
      <c r="F132" s="135" t="s">
        <v>137</v>
      </c>
      <c r="G132" s="136" t="s">
        <v>127</v>
      </c>
      <c r="H132" s="137">
        <v>26.25</v>
      </c>
      <c r="I132" s="138">
        <v>42</v>
      </c>
      <c r="J132" s="137">
        <f>ROUND(I132*H132,2)</f>
        <v>1102.5</v>
      </c>
      <c r="K132" s="139"/>
      <c r="L132" s="32"/>
      <c r="M132" s="140" t="s">
        <v>1</v>
      </c>
      <c r="N132" s="141" t="s">
        <v>35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128</v>
      </c>
      <c r="AT132" s="144" t="s">
        <v>124</v>
      </c>
      <c r="AU132" s="144" t="s">
        <v>80</v>
      </c>
      <c r="AY132" s="17" t="s">
        <v>122</v>
      </c>
      <c r="BE132" s="145">
        <f>IF(N132="základní",J132,0)</f>
        <v>1102.5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7" t="s">
        <v>78</v>
      </c>
      <c r="BK132" s="145">
        <f>ROUND(I132*H132,2)</f>
        <v>1102.5</v>
      </c>
      <c r="BL132" s="17" t="s">
        <v>128</v>
      </c>
      <c r="BM132" s="144" t="s">
        <v>138</v>
      </c>
    </row>
    <row r="133" spans="2:65" s="14" customFormat="1">
      <c r="B133" s="161"/>
      <c r="D133" s="147" t="s">
        <v>129</v>
      </c>
      <c r="E133" s="162" t="s">
        <v>1</v>
      </c>
      <c r="F133" s="163" t="s">
        <v>139</v>
      </c>
      <c r="H133" s="162" t="s">
        <v>1</v>
      </c>
      <c r="I133" s="164"/>
      <c r="L133" s="161"/>
      <c r="M133" s="165"/>
      <c r="T133" s="166"/>
      <c r="AT133" s="162" t="s">
        <v>129</v>
      </c>
      <c r="AU133" s="162" t="s">
        <v>80</v>
      </c>
      <c r="AV133" s="14" t="s">
        <v>78</v>
      </c>
      <c r="AW133" s="14" t="s">
        <v>28</v>
      </c>
      <c r="AX133" s="14" t="s">
        <v>70</v>
      </c>
      <c r="AY133" s="162" t="s">
        <v>122</v>
      </c>
    </row>
    <row r="134" spans="2:65" s="12" customFormat="1">
      <c r="B134" s="146"/>
      <c r="D134" s="147" t="s">
        <v>129</v>
      </c>
      <c r="E134" s="148" t="s">
        <v>1</v>
      </c>
      <c r="F134" s="149" t="s">
        <v>140</v>
      </c>
      <c r="H134" s="150">
        <v>26.25</v>
      </c>
      <c r="I134" s="151"/>
      <c r="L134" s="146"/>
      <c r="M134" s="152"/>
      <c r="T134" s="153"/>
      <c r="AT134" s="148" t="s">
        <v>129</v>
      </c>
      <c r="AU134" s="148" t="s">
        <v>80</v>
      </c>
      <c r="AV134" s="12" t="s">
        <v>80</v>
      </c>
      <c r="AW134" s="12" t="s">
        <v>28</v>
      </c>
      <c r="AX134" s="12" t="s">
        <v>70</v>
      </c>
      <c r="AY134" s="148" t="s">
        <v>122</v>
      </c>
    </row>
    <row r="135" spans="2:65" s="13" customFormat="1">
      <c r="B135" s="154"/>
      <c r="D135" s="147" t="s">
        <v>129</v>
      </c>
      <c r="E135" s="155" t="s">
        <v>1</v>
      </c>
      <c r="F135" s="156" t="s">
        <v>131</v>
      </c>
      <c r="H135" s="157">
        <v>26.25</v>
      </c>
      <c r="I135" s="158"/>
      <c r="L135" s="154"/>
      <c r="M135" s="159"/>
      <c r="T135" s="160"/>
      <c r="AT135" s="155" t="s">
        <v>129</v>
      </c>
      <c r="AU135" s="155" t="s">
        <v>80</v>
      </c>
      <c r="AV135" s="13" t="s">
        <v>128</v>
      </c>
      <c r="AW135" s="13" t="s">
        <v>28</v>
      </c>
      <c r="AX135" s="13" t="s">
        <v>78</v>
      </c>
      <c r="AY135" s="155" t="s">
        <v>122</v>
      </c>
    </row>
    <row r="136" spans="2:65" s="1" customFormat="1" ht="24.2" customHeight="1">
      <c r="B136" s="32"/>
      <c r="C136" s="133" t="s">
        <v>128</v>
      </c>
      <c r="D136" s="133" t="s">
        <v>124</v>
      </c>
      <c r="E136" s="134" t="s">
        <v>141</v>
      </c>
      <c r="F136" s="135" t="s">
        <v>142</v>
      </c>
      <c r="G136" s="136" t="s">
        <v>127</v>
      </c>
      <c r="H136" s="137">
        <v>26.25</v>
      </c>
      <c r="I136" s="138">
        <v>167</v>
      </c>
      <c r="J136" s="137">
        <f>ROUND(I136*H136,2)</f>
        <v>4383.75</v>
      </c>
      <c r="K136" s="139"/>
      <c r="L136" s="32"/>
      <c r="M136" s="140" t="s">
        <v>1</v>
      </c>
      <c r="N136" s="141" t="s">
        <v>35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128</v>
      </c>
      <c r="AT136" s="144" t="s">
        <v>124</v>
      </c>
      <c r="AU136" s="144" t="s">
        <v>80</v>
      </c>
      <c r="AY136" s="17" t="s">
        <v>122</v>
      </c>
      <c r="BE136" s="145">
        <f>IF(N136="základní",J136,0)</f>
        <v>4383.75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78</v>
      </c>
      <c r="BK136" s="145">
        <f>ROUND(I136*H136,2)</f>
        <v>4383.75</v>
      </c>
      <c r="BL136" s="17" t="s">
        <v>128</v>
      </c>
      <c r="BM136" s="144" t="s">
        <v>143</v>
      </c>
    </row>
    <row r="137" spans="2:65" s="12" customFormat="1">
      <c r="B137" s="146"/>
      <c r="D137" s="147" t="s">
        <v>129</v>
      </c>
      <c r="E137" s="148" t="s">
        <v>1</v>
      </c>
      <c r="F137" s="149" t="s">
        <v>140</v>
      </c>
      <c r="H137" s="150">
        <v>26.25</v>
      </c>
      <c r="I137" s="151"/>
      <c r="L137" s="146"/>
      <c r="M137" s="152"/>
      <c r="T137" s="153"/>
      <c r="AT137" s="148" t="s">
        <v>129</v>
      </c>
      <c r="AU137" s="148" t="s">
        <v>80</v>
      </c>
      <c r="AV137" s="12" t="s">
        <v>80</v>
      </c>
      <c r="AW137" s="12" t="s">
        <v>28</v>
      </c>
      <c r="AX137" s="12" t="s">
        <v>70</v>
      </c>
      <c r="AY137" s="148" t="s">
        <v>122</v>
      </c>
    </row>
    <row r="138" spans="2:65" s="13" customFormat="1">
      <c r="B138" s="154"/>
      <c r="D138" s="147" t="s">
        <v>129</v>
      </c>
      <c r="E138" s="155" t="s">
        <v>1</v>
      </c>
      <c r="F138" s="156" t="s">
        <v>131</v>
      </c>
      <c r="H138" s="157">
        <v>26.25</v>
      </c>
      <c r="I138" s="158"/>
      <c r="L138" s="154"/>
      <c r="M138" s="159"/>
      <c r="T138" s="160"/>
      <c r="AT138" s="155" t="s">
        <v>129</v>
      </c>
      <c r="AU138" s="155" t="s">
        <v>80</v>
      </c>
      <c r="AV138" s="13" t="s">
        <v>128</v>
      </c>
      <c r="AW138" s="13" t="s">
        <v>28</v>
      </c>
      <c r="AX138" s="13" t="s">
        <v>78</v>
      </c>
      <c r="AY138" s="155" t="s">
        <v>122</v>
      </c>
    </row>
    <row r="139" spans="2:65" s="1" customFormat="1" ht="33" customHeight="1">
      <c r="B139" s="32"/>
      <c r="C139" s="133" t="s">
        <v>144</v>
      </c>
      <c r="D139" s="133" t="s">
        <v>124</v>
      </c>
      <c r="E139" s="134" t="s">
        <v>145</v>
      </c>
      <c r="F139" s="135" t="s">
        <v>146</v>
      </c>
      <c r="G139" s="136" t="s">
        <v>147</v>
      </c>
      <c r="H139" s="137">
        <v>6.6</v>
      </c>
      <c r="I139" s="138">
        <v>204</v>
      </c>
      <c r="J139" s="137">
        <f>ROUND(I139*H139,2)</f>
        <v>1346.4</v>
      </c>
      <c r="K139" s="139"/>
      <c r="L139" s="32"/>
      <c r="M139" s="140" t="s">
        <v>1</v>
      </c>
      <c r="N139" s="141" t="s">
        <v>35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128</v>
      </c>
      <c r="AT139" s="144" t="s">
        <v>124</v>
      </c>
      <c r="AU139" s="144" t="s">
        <v>80</v>
      </c>
      <c r="AY139" s="17" t="s">
        <v>122</v>
      </c>
      <c r="BE139" s="145">
        <f>IF(N139="základní",J139,0)</f>
        <v>1346.4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78</v>
      </c>
      <c r="BK139" s="145">
        <f>ROUND(I139*H139,2)</f>
        <v>1346.4</v>
      </c>
      <c r="BL139" s="17" t="s">
        <v>128</v>
      </c>
      <c r="BM139" s="144" t="s">
        <v>148</v>
      </c>
    </row>
    <row r="140" spans="2:65" s="14" customFormat="1">
      <c r="B140" s="161"/>
      <c r="D140" s="147" t="s">
        <v>129</v>
      </c>
      <c r="E140" s="162" t="s">
        <v>1</v>
      </c>
      <c r="F140" s="163" t="s">
        <v>139</v>
      </c>
      <c r="H140" s="162" t="s">
        <v>1</v>
      </c>
      <c r="I140" s="164"/>
      <c r="L140" s="161"/>
      <c r="M140" s="165"/>
      <c r="T140" s="166"/>
      <c r="AT140" s="162" t="s">
        <v>129</v>
      </c>
      <c r="AU140" s="162" t="s">
        <v>80</v>
      </c>
      <c r="AV140" s="14" t="s">
        <v>78</v>
      </c>
      <c r="AW140" s="14" t="s">
        <v>28</v>
      </c>
      <c r="AX140" s="14" t="s">
        <v>70</v>
      </c>
      <c r="AY140" s="162" t="s">
        <v>122</v>
      </c>
    </row>
    <row r="141" spans="2:65" s="12" customFormat="1">
      <c r="B141" s="146"/>
      <c r="D141" s="147" t="s">
        <v>129</v>
      </c>
      <c r="E141" s="148" t="s">
        <v>1</v>
      </c>
      <c r="F141" s="149" t="s">
        <v>149</v>
      </c>
      <c r="H141" s="150">
        <v>2.625</v>
      </c>
      <c r="I141" s="151"/>
      <c r="L141" s="146"/>
      <c r="M141" s="152"/>
      <c r="T141" s="153"/>
      <c r="AT141" s="148" t="s">
        <v>129</v>
      </c>
      <c r="AU141" s="148" t="s">
        <v>80</v>
      </c>
      <c r="AV141" s="12" t="s">
        <v>80</v>
      </c>
      <c r="AW141" s="12" t="s">
        <v>28</v>
      </c>
      <c r="AX141" s="12" t="s">
        <v>70</v>
      </c>
      <c r="AY141" s="148" t="s">
        <v>122</v>
      </c>
    </row>
    <row r="142" spans="2:65" s="15" customFormat="1">
      <c r="B142" s="167"/>
      <c r="D142" s="147" t="s">
        <v>129</v>
      </c>
      <c r="E142" s="168" t="s">
        <v>1</v>
      </c>
      <c r="F142" s="169" t="s">
        <v>150</v>
      </c>
      <c r="H142" s="170">
        <v>2.625</v>
      </c>
      <c r="I142" s="171"/>
      <c r="L142" s="167"/>
      <c r="M142" s="172"/>
      <c r="T142" s="173"/>
      <c r="AT142" s="168" t="s">
        <v>129</v>
      </c>
      <c r="AU142" s="168" t="s">
        <v>80</v>
      </c>
      <c r="AV142" s="15" t="s">
        <v>135</v>
      </c>
      <c r="AW142" s="15" t="s">
        <v>28</v>
      </c>
      <c r="AX142" s="15" t="s">
        <v>70</v>
      </c>
      <c r="AY142" s="168" t="s">
        <v>122</v>
      </c>
    </row>
    <row r="143" spans="2:65" s="14" customFormat="1">
      <c r="B143" s="161"/>
      <c r="D143" s="147" t="s">
        <v>129</v>
      </c>
      <c r="E143" s="162" t="s">
        <v>1</v>
      </c>
      <c r="F143" s="163" t="s">
        <v>134</v>
      </c>
      <c r="H143" s="162" t="s">
        <v>1</v>
      </c>
      <c r="I143" s="164"/>
      <c r="L143" s="161"/>
      <c r="M143" s="165"/>
      <c r="T143" s="166"/>
      <c r="AT143" s="162" t="s">
        <v>129</v>
      </c>
      <c r="AU143" s="162" t="s">
        <v>80</v>
      </c>
      <c r="AV143" s="14" t="s">
        <v>78</v>
      </c>
      <c r="AW143" s="14" t="s">
        <v>28</v>
      </c>
      <c r="AX143" s="14" t="s">
        <v>70</v>
      </c>
      <c r="AY143" s="162" t="s">
        <v>122</v>
      </c>
    </row>
    <row r="144" spans="2:65" s="12" customFormat="1">
      <c r="B144" s="146"/>
      <c r="D144" s="147" t="s">
        <v>129</v>
      </c>
      <c r="E144" s="148" t="s">
        <v>1</v>
      </c>
      <c r="F144" s="149" t="s">
        <v>151</v>
      </c>
      <c r="H144" s="150">
        <v>3.9779999999999998</v>
      </c>
      <c r="I144" s="151"/>
      <c r="L144" s="146"/>
      <c r="M144" s="152"/>
      <c r="T144" s="153"/>
      <c r="AT144" s="148" t="s">
        <v>129</v>
      </c>
      <c r="AU144" s="148" t="s">
        <v>80</v>
      </c>
      <c r="AV144" s="12" t="s">
        <v>80</v>
      </c>
      <c r="AW144" s="12" t="s">
        <v>28</v>
      </c>
      <c r="AX144" s="12" t="s">
        <v>70</v>
      </c>
      <c r="AY144" s="148" t="s">
        <v>122</v>
      </c>
    </row>
    <row r="145" spans="2:65" s="15" customFormat="1">
      <c r="B145" s="167"/>
      <c r="D145" s="147" t="s">
        <v>129</v>
      </c>
      <c r="E145" s="168" t="s">
        <v>1</v>
      </c>
      <c r="F145" s="169" t="s">
        <v>150</v>
      </c>
      <c r="H145" s="170">
        <v>3.9779999999999998</v>
      </c>
      <c r="I145" s="171"/>
      <c r="L145" s="167"/>
      <c r="M145" s="172"/>
      <c r="T145" s="173"/>
      <c r="AT145" s="168" t="s">
        <v>129</v>
      </c>
      <c r="AU145" s="168" t="s">
        <v>80</v>
      </c>
      <c r="AV145" s="15" t="s">
        <v>135</v>
      </c>
      <c r="AW145" s="15" t="s">
        <v>28</v>
      </c>
      <c r="AX145" s="15" t="s">
        <v>70</v>
      </c>
      <c r="AY145" s="168" t="s">
        <v>122</v>
      </c>
    </row>
    <row r="146" spans="2:65" s="13" customFormat="1">
      <c r="B146" s="154"/>
      <c r="D146" s="147" t="s">
        <v>129</v>
      </c>
      <c r="E146" s="155" t="s">
        <v>1</v>
      </c>
      <c r="F146" s="156" t="s">
        <v>131</v>
      </c>
      <c r="H146" s="157">
        <v>6.6029999999999998</v>
      </c>
      <c r="I146" s="158"/>
      <c r="L146" s="154"/>
      <c r="M146" s="159"/>
      <c r="T146" s="160"/>
      <c r="AT146" s="155" t="s">
        <v>129</v>
      </c>
      <c r="AU146" s="155" t="s">
        <v>80</v>
      </c>
      <c r="AV146" s="13" t="s">
        <v>128</v>
      </c>
      <c r="AW146" s="13" t="s">
        <v>28</v>
      </c>
      <c r="AX146" s="13" t="s">
        <v>78</v>
      </c>
      <c r="AY146" s="155" t="s">
        <v>122</v>
      </c>
    </row>
    <row r="147" spans="2:65" s="1" customFormat="1" ht="33" customHeight="1">
      <c r="B147" s="32"/>
      <c r="C147" s="133" t="s">
        <v>138</v>
      </c>
      <c r="D147" s="133" t="s">
        <v>124</v>
      </c>
      <c r="E147" s="134" t="s">
        <v>152</v>
      </c>
      <c r="F147" s="135" t="s">
        <v>153</v>
      </c>
      <c r="G147" s="136" t="s">
        <v>147</v>
      </c>
      <c r="H147" s="137">
        <v>6.6</v>
      </c>
      <c r="I147" s="138">
        <v>111</v>
      </c>
      <c r="J147" s="137">
        <f>ROUND(I147*H147,2)</f>
        <v>732.6</v>
      </c>
      <c r="K147" s="139"/>
      <c r="L147" s="32"/>
      <c r="M147" s="140" t="s">
        <v>1</v>
      </c>
      <c r="N147" s="141" t="s">
        <v>35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128</v>
      </c>
      <c r="AT147" s="144" t="s">
        <v>124</v>
      </c>
      <c r="AU147" s="144" t="s">
        <v>80</v>
      </c>
      <c r="AY147" s="17" t="s">
        <v>122</v>
      </c>
      <c r="BE147" s="145">
        <f>IF(N147="základní",J147,0)</f>
        <v>732.6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78</v>
      </c>
      <c r="BK147" s="145">
        <f>ROUND(I147*H147,2)</f>
        <v>732.6</v>
      </c>
      <c r="BL147" s="17" t="s">
        <v>128</v>
      </c>
      <c r="BM147" s="144" t="s">
        <v>8</v>
      </c>
    </row>
    <row r="148" spans="2:65" s="1" customFormat="1" ht="16.5" customHeight="1">
      <c r="B148" s="32"/>
      <c r="C148" s="133" t="s">
        <v>154</v>
      </c>
      <c r="D148" s="133" t="s">
        <v>124</v>
      </c>
      <c r="E148" s="134" t="s">
        <v>155</v>
      </c>
      <c r="F148" s="135" t="s">
        <v>156</v>
      </c>
      <c r="G148" s="136" t="s">
        <v>147</v>
      </c>
      <c r="H148" s="137">
        <v>12.87</v>
      </c>
      <c r="I148" s="138">
        <v>12</v>
      </c>
      <c r="J148" s="137">
        <f>ROUND(I148*H148,2)</f>
        <v>154.44</v>
      </c>
      <c r="K148" s="139"/>
      <c r="L148" s="32"/>
      <c r="M148" s="140" t="s">
        <v>1</v>
      </c>
      <c r="N148" s="141" t="s">
        <v>35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128</v>
      </c>
      <c r="AT148" s="144" t="s">
        <v>124</v>
      </c>
      <c r="AU148" s="144" t="s">
        <v>80</v>
      </c>
      <c r="AY148" s="17" t="s">
        <v>122</v>
      </c>
      <c r="BE148" s="145">
        <f>IF(N148="základní",J148,0)</f>
        <v>154.44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78</v>
      </c>
      <c r="BK148" s="145">
        <f>ROUND(I148*H148,2)</f>
        <v>154.44</v>
      </c>
      <c r="BL148" s="17" t="s">
        <v>128</v>
      </c>
      <c r="BM148" s="144" t="s">
        <v>157</v>
      </c>
    </row>
    <row r="149" spans="2:65" s="12" customFormat="1">
      <c r="B149" s="146"/>
      <c r="D149" s="147" t="s">
        <v>129</v>
      </c>
      <c r="E149" s="148" t="s">
        <v>1</v>
      </c>
      <c r="F149" s="149" t="s">
        <v>158</v>
      </c>
      <c r="H149" s="150">
        <v>12.870000000000001</v>
      </c>
      <c r="I149" s="151"/>
      <c r="L149" s="146"/>
      <c r="M149" s="152"/>
      <c r="T149" s="153"/>
      <c r="AT149" s="148" t="s">
        <v>129</v>
      </c>
      <c r="AU149" s="148" t="s">
        <v>80</v>
      </c>
      <c r="AV149" s="12" t="s">
        <v>80</v>
      </c>
      <c r="AW149" s="12" t="s">
        <v>28</v>
      </c>
      <c r="AX149" s="12" t="s">
        <v>70</v>
      </c>
      <c r="AY149" s="148" t="s">
        <v>122</v>
      </c>
    </row>
    <row r="150" spans="2:65" s="13" customFormat="1">
      <c r="B150" s="154"/>
      <c r="D150" s="147" t="s">
        <v>129</v>
      </c>
      <c r="E150" s="155" t="s">
        <v>1</v>
      </c>
      <c r="F150" s="156" t="s">
        <v>131</v>
      </c>
      <c r="H150" s="157">
        <v>12.870000000000001</v>
      </c>
      <c r="I150" s="158"/>
      <c r="L150" s="154"/>
      <c r="M150" s="159"/>
      <c r="T150" s="160"/>
      <c r="AT150" s="155" t="s">
        <v>129</v>
      </c>
      <c r="AU150" s="155" t="s">
        <v>80</v>
      </c>
      <c r="AV150" s="13" t="s">
        <v>128</v>
      </c>
      <c r="AW150" s="13" t="s">
        <v>28</v>
      </c>
      <c r="AX150" s="13" t="s">
        <v>78</v>
      </c>
      <c r="AY150" s="155" t="s">
        <v>122</v>
      </c>
    </row>
    <row r="151" spans="2:65" s="11" customFormat="1" ht="22.9" customHeight="1">
      <c r="B151" s="121"/>
      <c r="D151" s="122" t="s">
        <v>69</v>
      </c>
      <c r="E151" s="131" t="s">
        <v>144</v>
      </c>
      <c r="F151" s="131" t="s">
        <v>159</v>
      </c>
      <c r="I151" s="124"/>
      <c r="J151" s="132">
        <f>BK151</f>
        <v>47016.75</v>
      </c>
      <c r="L151" s="121"/>
      <c r="M151" s="126"/>
      <c r="P151" s="127">
        <f>SUM(P152:P176)</f>
        <v>0</v>
      </c>
      <c r="R151" s="127">
        <f>SUM(R152:R176)</f>
        <v>0</v>
      </c>
      <c r="T151" s="128">
        <f>SUM(T152:T176)</f>
        <v>0</v>
      </c>
      <c r="AR151" s="122" t="s">
        <v>78</v>
      </c>
      <c r="AT151" s="129" t="s">
        <v>69</v>
      </c>
      <c r="AU151" s="129" t="s">
        <v>78</v>
      </c>
      <c r="AY151" s="122" t="s">
        <v>122</v>
      </c>
      <c r="BK151" s="130">
        <f>SUM(BK152:BK176)</f>
        <v>47016.75</v>
      </c>
    </row>
    <row r="152" spans="2:65" s="1" customFormat="1" ht="16.5" customHeight="1">
      <c r="B152" s="32"/>
      <c r="C152" s="133" t="s">
        <v>143</v>
      </c>
      <c r="D152" s="133" t="s">
        <v>124</v>
      </c>
      <c r="E152" s="134" t="s">
        <v>160</v>
      </c>
      <c r="F152" s="135" t="s">
        <v>161</v>
      </c>
      <c r="G152" s="136" t="s">
        <v>127</v>
      </c>
      <c r="H152" s="137">
        <v>12.75</v>
      </c>
      <c r="I152" s="138">
        <v>220</v>
      </c>
      <c r="J152" s="137">
        <f>ROUND(I152*H152,2)</f>
        <v>2805</v>
      </c>
      <c r="K152" s="139"/>
      <c r="L152" s="32"/>
      <c r="M152" s="140" t="s">
        <v>1</v>
      </c>
      <c r="N152" s="141" t="s">
        <v>35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128</v>
      </c>
      <c r="AT152" s="144" t="s">
        <v>124</v>
      </c>
      <c r="AU152" s="144" t="s">
        <v>80</v>
      </c>
      <c r="AY152" s="17" t="s">
        <v>122</v>
      </c>
      <c r="BE152" s="145">
        <f>IF(N152="základní",J152,0)</f>
        <v>2805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78</v>
      </c>
      <c r="BK152" s="145">
        <f>ROUND(I152*H152,2)</f>
        <v>2805</v>
      </c>
      <c r="BL152" s="17" t="s">
        <v>128</v>
      </c>
      <c r="BM152" s="144" t="s">
        <v>162</v>
      </c>
    </row>
    <row r="153" spans="2:65" s="14" customFormat="1">
      <c r="B153" s="161"/>
      <c r="D153" s="147" t="s">
        <v>129</v>
      </c>
      <c r="E153" s="162" t="s">
        <v>1</v>
      </c>
      <c r="F153" s="163" t="s">
        <v>134</v>
      </c>
      <c r="H153" s="162" t="s">
        <v>1</v>
      </c>
      <c r="I153" s="164"/>
      <c r="L153" s="161"/>
      <c r="M153" s="165"/>
      <c r="T153" s="166"/>
      <c r="AT153" s="162" t="s">
        <v>129</v>
      </c>
      <c r="AU153" s="162" t="s">
        <v>80</v>
      </c>
      <c r="AV153" s="14" t="s">
        <v>78</v>
      </c>
      <c r="AW153" s="14" t="s">
        <v>28</v>
      </c>
      <c r="AX153" s="14" t="s">
        <v>70</v>
      </c>
      <c r="AY153" s="162" t="s">
        <v>122</v>
      </c>
    </row>
    <row r="154" spans="2:65" s="12" customFormat="1">
      <c r="B154" s="146"/>
      <c r="D154" s="147" t="s">
        <v>129</v>
      </c>
      <c r="E154" s="148" t="s">
        <v>1</v>
      </c>
      <c r="F154" s="149" t="s">
        <v>163</v>
      </c>
      <c r="H154" s="150">
        <v>12.75</v>
      </c>
      <c r="I154" s="151"/>
      <c r="L154" s="146"/>
      <c r="M154" s="152"/>
      <c r="T154" s="153"/>
      <c r="AT154" s="148" t="s">
        <v>129</v>
      </c>
      <c r="AU154" s="148" t="s">
        <v>80</v>
      </c>
      <c r="AV154" s="12" t="s">
        <v>80</v>
      </c>
      <c r="AW154" s="12" t="s">
        <v>28</v>
      </c>
      <c r="AX154" s="12" t="s">
        <v>70</v>
      </c>
      <c r="AY154" s="148" t="s">
        <v>122</v>
      </c>
    </row>
    <row r="155" spans="2:65" s="13" customFormat="1">
      <c r="B155" s="154"/>
      <c r="D155" s="147" t="s">
        <v>129</v>
      </c>
      <c r="E155" s="155" t="s">
        <v>1</v>
      </c>
      <c r="F155" s="156" t="s">
        <v>131</v>
      </c>
      <c r="H155" s="157">
        <v>12.75</v>
      </c>
      <c r="I155" s="158"/>
      <c r="L155" s="154"/>
      <c r="M155" s="159"/>
      <c r="T155" s="160"/>
      <c r="AT155" s="155" t="s">
        <v>129</v>
      </c>
      <c r="AU155" s="155" t="s">
        <v>80</v>
      </c>
      <c r="AV155" s="13" t="s">
        <v>128</v>
      </c>
      <c r="AW155" s="13" t="s">
        <v>28</v>
      </c>
      <c r="AX155" s="13" t="s">
        <v>78</v>
      </c>
      <c r="AY155" s="155" t="s">
        <v>122</v>
      </c>
    </row>
    <row r="156" spans="2:65" s="1" customFormat="1" ht="16.5" customHeight="1">
      <c r="B156" s="32"/>
      <c r="C156" s="133" t="s">
        <v>164</v>
      </c>
      <c r="D156" s="133" t="s">
        <v>124</v>
      </c>
      <c r="E156" s="134" t="s">
        <v>165</v>
      </c>
      <c r="F156" s="135" t="s">
        <v>166</v>
      </c>
      <c r="G156" s="136" t="s">
        <v>127</v>
      </c>
      <c r="H156" s="137">
        <v>26.25</v>
      </c>
      <c r="I156" s="138">
        <v>280</v>
      </c>
      <c r="J156" s="137">
        <f>ROUND(I156*H156,2)</f>
        <v>7350</v>
      </c>
      <c r="K156" s="139"/>
      <c r="L156" s="32"/>
      <c r="M156" s="140" t="s">
        <v>1</v>
      </c>
      <c r="N156" s="141" t="s">
        <v>35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128</v>
      </c>
      <c r="AT156" s="144" t="s">
        <v>124</v>
      </c>
      <c r="AU156" s="144" t="s">
        <v>80</v>
      </c>
      <c r="AY156" s="17" t="s">
        <v>122</v>
      </c>
      <c r="BE156" s="145">
        <f>IF(N156="základní",J156,0)</f>
        <v>7350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78</v>
      </c>
      <c r="BK156" s="145">
        <f>ROUND(I156*H156,2)</f>
        <v>7350</v>
      </c>
      <c r="BL156" s="17" t="s">
        <v>128</v>
      </c>
      <c r="BM156" s="144" t="s">
        <v>167</v>
      </c>
    </row>
    <row r="157" spans="2:65" s="14" customFormat="1">
      <c r="B157" s="161"/>
      <c r="D157" s="147" t="s">
        <v>129</v>
      </c>
      <c r="E157" s="162" t="s">
        <v>1</v>
      </c>
      <c r="F157" s="163" t="s">
        <v>168</v>
      </c>
      <c r="H157" s="162" t="s">
        <v>1</v>
      </c>
      <c r="I157" s="164"/>
      <c r="L157" s="161"/>
      <c r="M157" s="165"/>
      <c r="T157" s="166"/>
      <c r="AT157" s="162" t="s">
        <v>129</v>
      </c>
      <c r="AU157" s="162" t="s">
        <v>80</v>
      </c>
      <c r="AV157" s="14" t="s">
        <v>78</v>
      </c>
      <c r="AW157" s="14" t="s">
        <v>28</v>
      </c>
      <c r="AX157" s="14" t="s">
        <v>70</v>
      </c>
      <c r="AY157" s="162" t="s">
        <v>122</v>
      </c>
    </row>
    <row r="158" spans="2:65" s="12" customFormat="1">
      <c r="B158" s="146"/>
      <c r="D158" s="147" t="s">
        <v>129</v>
      </c>
      <c r="E158" s="148" t="s">
        <v>1</v>
      </c>
      <c r="F158" s="149" t="s">
        <v>140</v>
      </c>
      <c r="H158" s="150">
        <v>26.25</v>
      </c>
      <c r="I158" s="151"/>
      <c r="L158" s="146"/>
      <c r="M158" s="152"/>
      <c r="T158" s="153"/>
      <c r="AT158" s="148" t="s">
        <v>129</v>
      </c>
      <c r="AU158" s="148" t="s">
        <v>80</v>
      </c>
      <c r="AV158" s="12" t="s">
        <v>80</v>
      </c>
      <c r="AW158" s="12" t="s">
        <v>28</v>
      </c>
      <c r="AX158" s="12" t="s">
        <v>70</v>
      </c>
      <c r="AY158" s="148" t="s">
        <v>122</v>
      </c>
    </row>
    <row r="159" spans="2:65" s="13" customFormat="1">
      <c r="B159" s="154"/>
      <c r="D159" s="147" t="s">
        <v>129</v>
      </c>
      <c r="E159" s="155" t="s">
        <v>1</v>
      </c>
      <c r="F159" s="156" t="s">
        <v>131</v>
      </c>
      <c r="H159" s="157">
        <v>26.25</v>
      </c>
      <c r="I159" s="158"/>
      <c r="L159" s="154"/>
      <c r="M159" s="159"/>
      <c r="T159" s="160"/>
      <c r="AT159" s="155" t="s">
        <v>129</v>
      </c>
      <c r="AU159" s="155" t="s">
        <v>80</v>
      </c>
      <c r="AV159" s="13" t="s">
        <v>128</v>
      </c>
      <c r="AW159" s="13" t="s">
        <v>28</v>
      </c>
      <c r="AX159" s="13" t="s">
        <v>78</v>
      </c>
      <c r="AY159" s="155" t="s">
        <v>122</v>
      </c>
    </row>
    <row r="160" spans="2:65" s="1" customFormat="1" ht="24.2" customHeight="1">
      <c r="B160" s="32"/>
      <c r="C160" s="133" t="s">
        <v>148</v>
      </c>
      <c r="D160" s="133" t="s">
        <v>124</v>
      </c>
      <c r="E160" s="134" t="s">
        <v>169</v>
      </c>
      <c r="F160" s="135" t="s">
        <v>170</v>
      </c>
      <c r="G160" s="136" t="s">
        <v>127</v>
      </c>
      <c r="H160" s="137">
        <v>26.25</v>
      </c>
      <c r="I160" s="138">
        <v>295</v>
      </c>
      <c r="J160" s="137">
        <f>ROUND(I160*H160,2)</f>
        <v>7743.75</v>
      </c>
      <c r="K160" s="139"/>
      <c r="L160" s="32"/>
      <c r="M160" s="140" t="s">
        <v>1</v>
      </c>
      <c r="N160" s="141" t="s">
        <v>35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128</v>
      </c>
      <c r="AT160" s="144" t="s">
        <v>124</v>
      </c>
      <c r="AU160" s="144" t="s">
        <v>80</v>
      </c>
      <c r="AY160" s="17" t="s">
        <v>122</v>
      </c>
      <c r="BE160" s="145">
        <f>IF(N160="základní",J160,0)</f>
        <v>7743.75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7" t="s">
        <v>78</v>
      </c>
      <c r="BK160" s="145">
        <f>ROUND(I160*H160,2)</f>
        <v>7743.75</v>
      </c>
      <c r="BL160" s="17" t="s">
        <v>128</v>
      </c>
      <c r="BM160" s="144" t="s">
        <v>171</v>
      </c>
    </row>
    <row r="161" spans="2:65" s="12" customFormat="1">
      <c r="B161" s="146"/>
      <c r="D161" s="147" t="s">
        <v>129</v>
      </c>
      <c r="E161" s="148" t="s">
        <v>1</v>
      </c>
      <c r="F161" s="149" t="s">
        <v>140</v>
      </c>
      <c r="H161" s="150">
        <v>26.25</v>
      </c>
      <c r="I161" s="151"/>
      <c r="L161" s="146"/>
      <c r="M161" s="152"/>
      <c r="T161" s="153"/>
      <c r="AT161" s="148" t="s">
        <v>129</v>
      </c>
      <c r="AU161" s="148" t="s">
        <v>80</v>
      </c>
      <c r="AV161" s="12" t="s">
        <v>80</v>
      </c>
      <c r="AW161" s="12" t="s">
        <v>28</v>
      </c>
      <c r="AX161" s="12" t="s">
        <v>70</v>
      </c>
      <c r="AY161" s="148" t="s">
        <v>122</v>
      </c>
    </row>
    <row r="162" spans="2:65" s="13" customFormat="1">
      <c r="B162" s="154"/>
      <c r="D162" s="147" t="s">
        <v>129</v>
      </c>
      <c r="E162" s="155" t="s">
        <v>1</v>
      </c>
      <c r="F162" s="156" t="s">
        <v>131</v>
      </c>
      <c r="H162" s="157">
        <v>26.25</v>
      </c>
      <c r="I162" s="158"/>
      <c r="L162" s="154"/>
      <c r="M162" s="159"/>
      <c r="T162" s="160"/>
      <c r="AT162" s="155" t="s">
        <v>129</v>
      </c>
      <c r="AU162" s="155" t="s">
        <v>80</v>
      </c>
      <c r="AV162" s="13" t="s">
        <v>128</v>
      </c>
      <c r="AW162" s="13" t="s">
        <v>28</v>
      </c>
      <c r="AX162" s="13" t="s">
        <v>78</v>
      </c>
      <c r="AY162" s="155" t="s">
        <v>122</v>
      </c>
    </row>
    <row r="163" spans="2:65" s="1" customFormat="1" ht="24.2" customHeight="1">
      <c r="B163" s="32"/>
      <c r="C163" s="133" t="s">
        <v>172</v>
      </c>
      <c r="D163" s="133" t="s">
        <v>124</v>
      </c>
      <c r="E163" s="134" t="s">
        <v>173</v>
      </c>
      <c r="F163" s="135" t="s">
        <v>174</v>
      </c>
      <c r="G163" s="136" t="s">
        <v>127</v>
      </c>
      <c r="H163" s="137">
        <v>12.75</v>
      </c>
      <c r="I163" s="138">
        <v>383</v>
      </c>
      <c r="J163" s="137">
        <f>ROUND(I163*H163,2)</f>
        <v>4883.25</v>
      </c>
      <c r="K163" s="139"/>
      <c r="L163" s="32"/>
      <c r="M163" s="140" t="s">
        <v>1</v>
      </c>
      <c r="N163" s="141" t="s">
        <v>35</v>
      </c>
      <c r="P163" s="142">
        <f>O163*H163</f>
        <v>0</v>
      </c>
      <c r="Q163" s="142">
        <v>0</v>
      </c>
      <c r="R163" s="142">
        <f>Q163*H163</f>
        <v>0</v>
      </c>
      <c r="S163" s="142">
        <v>0</v>
      </c>
      <c r="T163" s="143">
        <f>S163*H163</f>
        <v>0</v>
      </c>
      <c r="AR163" s="144" t="s">
        <v>128</v>
      </c>
      <c r="AT163" s="144" t="s">
        <v>124</v>
      </c>
      <c r="AU163" s="144" t="s">
        <v>80</v>
      </c>
      <c r="AY163" s="17" t="s">
        <v>122</v>
      </c>
      <c r="BE163" s="145">
        <f>IF(N163="základní",J163,0)</f>
        <v>4883.25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7" t="s">
        <v>78</v>
      </c>
      <c r="BK163" s="145">
        <f>ROUND(I163*H163,2)</f>
        <v>4883.25</v>
      </c>
      <c r="BL163" s="17" t="s">
        <v>128</v>
      </c>
      <c r="BM163" s="144" t="s">
        <v>175</v>
      </c>
    </row>
    <row r="164" spans="2:65" s="12" customFormat="1">
      <c r="B164" s="146"/>
      <c r="D164" s="147" t="s">
        <v>129</v>
      </c>
      <c r="E164" s="148" t="s">
        <v>1</v>
      </c>
      <c r="F164" s="149" t="s">
        <v>163</v>
      </c>
      <c r="H164" s="150">
        <v>12.75</v>
      </c>
      <c r="I164" s="151"/>
      <c r="L164" s="146"/>
      <c r="M164" s="152"/>
      <c r="T164" s="153"/>
      <c r="AT164" s="148" t="s">
        <v>129</v>
      </c>
      <c r="AU164" s="148" t="s">
        <v>80</v>
      </c>
      <c r="AV164" s="12" t="s">
        <v>80</v>
      </c>
      <c r="AW164" s="12" t="s">
        <v>28</v>
      </c>
      <c r="AX164" s="12" t="s">
        <v>70</v>
      </c>
      <c r="AY164" s="148" t="s">
        <v>122</v>
      </c>
    </row>
    <row r="165" spans="2:65" s="13" customFormat="1">
      <c r="B165" s="154"/>
      <c r="D165" s="147" t="s">
        <v>129</v>
      </c>
      <c r="E165" s="155" t="s">
        <v>1</v>
      </c>
      <c r="F165" s="156" t="s">
        <v>131</v>
      </c>
      <c r="H165" s="157">
        <v>12.75</v>
      </c>
      <c r="I165" s="158"/>
      <c r="L165" s="154"/>
      <c r="M165" s="159"/>
      <c r="T165" s="160"/>
      <c r="AT165" s="155" t="s">
        <v>129</v>
      </c>
      <c r="AU165" s="155" t="s">
        <v>80</v>
      </c>
      <c r="AV165" s="13" t="s">
        <v>128</v>
      </c>
      <c r="AW165" s="13" t="s">
        <v>28</v>
      </c>
      <c r="AX165" s="13" t="s">
        <v>78</v>
      </c>
      <c r="AY165" s="155" t="s">
        <v>122</v>
      </c>
    </row>
    <row r="166" spans="2:65" s="1" customFormat="1" ht="16.5" customHeight="1">
      <c r="B166" s="32"/>
      <c r="C166" s="174" t="s">
        <v>8</v>
      </c>
      <c r="D166" s="174" t="s">
        <v>176</v>
      </c>
      <c r="E166" s="175" t="s">
        <v>177</v>
      </c>
      <c r="F166" s="176" t="s">
        <v>178</v>
      </c>
      <c r="G166" s="177" t="s">
        <v>127</v>
      </c>
      <c r="H166" s="178">
        <v>12.75</v>
      </c>
      <c r="I166" s="179">
        <v>285</v>
      </c>
      <c r="J166" s="178">
        <f>ROUND(I166*H166,2)</f>
        <v>3633.75</v>
      </c>
      <c r="K166" s="180"/>
      <c r="L166" s="181"/>
      <c r="M166" s="182" t="s">
        <v>1</v>
      </c>
      <c r="N166" s="183" t="s">
        <v>35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143</v>
      </c>
      <c r="AT166" s="144" t="s">
        <v>176</v>
      </c>
      <c r="AU166" s="144" t="s">
        <v>80</v>
      </c>
      <c r="AY166" s="17" t="s">
        <v>122</v>
      </c>
      <c r="BE166" s="145">
        <f>IF(N166="základní",J166,0)</f>
        <v>3633.75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78</v>
      </c>
      <c r="BK166" s="145">
        <f>ROUND(I166*H166,2)</f>
        <v>3633.75</v>
      </c>
      <c r="BL166" s="17" t="s">
        <v>128</v>
      </c>
      <c r="BM166" s="144" t="s">
        <v>179</v>
      </c>
    </row>
    <row r="167" spans="2:65" s="1" customFormat="1" ht="24.2" customHeight="1">
      <c r="B167" s="32"/>
      <c r="C167" s="133" t="s">
        <v>180</v>
      </c>
      <c r="D167" s="133" t="s">
        <v>124</v>
      </c>
      <c r="E167" s="134" t="s">
        <v>181</v>
      </c>
      <c r="F167" s="135" t="s">
        <v>182</v>
      </c>
      <c r="G167" s="136" t="s">
        <v>127</v>
      </c>
      <c r="H167" s="137">
        <v>26.25</v>
      </c>
      <c r="I167" s="138">
        <v>355</v>
      </c>
      <c r="J167" s="137">
        <f>ROUND(I167*H167,2)</f>
        <v>9318.75</v>
      </c>
      <c r="K167" s="139"/>
      <c r="L167" s="32"/>
      <c r="M167" s="140" t="s">
        <v>1</v>
      </c>
      <c r="N167" s="141" t="s">
        <v>35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128</v>
      </c>
      <c r="AT167" s="144" t="s">
        <v>124</v>
      </c>
      <c r="AU167" s="144" t="s">
        <v>80</v>
      </c>
      <c r="AY167" s="17" t="s">
        <v>122</v>
      </c>
      <c r="BE167" s="145">
        <f>IF(N167="základní",J167,0)</f>
        <v>9318.75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78</v>
      </c>
      <c r="BK167" s="145">
        <f>ROUND(I167*H167,2)</f>
        <v>9318.75</v>
      </c>
      <c r="BL167" s="17" t="s">
        <v>128</v>
      </c>
      <c r="BM167" s="144" t="s">
        <v>183</v>
      </c>
    </row>
    <row r="168" spans="2:65" s="14" customFormat="1">
      <c r="B168" s="161"/>
      <c r="D168" s="147" t="s">
        <v>129</v>
      </c>
      <c r="E168" s="162" t="s">
        <v>1</v>
      </c>
      <c r="F168" s="163" t="s">
        <v>139</v>
      </c>
      <c r="H168" s="162" t="s">
        <v>1</v>
      </c>
      <c r="I168" s="164"/>
      <c r="L168" s="161"/>
      <c r="M168" s="165"/>
      <c r="T168" s="166"/>
      <c r="AT168" s="162" t="s">
        <v>129</v>
      </c>
      <c r="AU168" s="162" t="s">
        <v>80</v>
      </c>
      <c r="AV168" s="14" t="s">
        <v>78</v>
      </c>
      <c r="AW168" s="14" t="s">
        <v>28</v>
      </c>
      <c r="AX168" s="14" t="s">
        <v>70</v>
      </c>
      <c r="AY168" s="162" t="s">
        <v>122</v>
      </c>
    </row>
    <row r="169" spans="2:65" s="12" customFormat="1">
      <c r="B169" s="146"/>
      <c r="D169" s="147" t="s">
        <v>129</v>
      </c>
      <c r="E169" s="148" t="s">
        <v>1</v>
      </c>
      <c r="F169" s="149" t="s">
        <v>140</v>
      </c>
      <c r="H169" s="150">
        <v>26.25</v>
      </c>
      <c r="I169" s="151"/>
      <c r="L169" s="146"/>
      <c r="M169" s="152"/>
      <c r="T169" s="153"/>
      <c r="AT169" s="148" t="s">
        <v>129</v>
      </c>
      <c r="AU169" s="148" t="s">
        <v>80</v>
      </c>
      <c r="AV169" s="12" t="s">
        <v>80</v>
      </c>
      <c r="AW169" s="12" t="s">
        <v>28</v>
      </c>
      <c r="AX169" s="12" t="s">
        <v>70</v>
      </c>
      <c r="AY169" s="148" t="s">
        <v>122</v>
      </c>
    </row>
    <row r="170" spans="2:65" s="13" customFormat="1">
      <c r="B170" s="154"/>
      <c r="D170" s="147" t="s">
        <v>129</v>
      </c>
      <c r="E170" s="155" t="s">
        <v>1</v>
      </c>
      <c r="F170" s="156" t="s">
        <v>131</v>
      </c>
      <c r="H170" s="157">
        <v>26.25</v>
      </c>
      <c r="I170" s="158"/>
      <c r="L170" s="154"/>
      <c r="M170" s="159"/>
      <c r="T170" s="160"/>
      <c r="AT170" s="155" t="s">
        <v>129</v>
      </c>
      <c r="AU170" s="155" t="s">
        <v>80</v>
      </c>
      <c r="AV170" s="13" t="s">
        <v>128</v>
      </c>
      <c r="AW170" s="13" t="s">
        <v>28</v>
      </c>
      <c r="AX170" s="13" t="s">
        <v>78</v>
      </c>
      <c r="AY170" s="155" t="s">
        <v>122</v>
      </c>
    </row>
    <row r="171" spans="2:65" s="1" customFormat="1" ht="16.5" customHeight="1">
      <c r="B171" s="32"/>
      <c r="C171" s="174" t="s">
        <v>157</v>
      </c>
      <c r="D171" s="174" t="s">
        <v>176</v>
      </c>
      <c r="E171" s="175" t="s">
        <v>184</v>
      </c>
      <c r="F171" s="176" t="s">
        <v>185</v>
      </c>
      <c r="G171" s="177" t="s">
        <v>127</v>
      </c>
      <c r="H171" s="178">
        <v>26.25</v>
      </c>
      <c r="I171" s="179">
        <v>365</v>
      </c>
      <c r="J171" s="178">
        <f>ROUND(I171*H171,2)</f>
        <v>9581.25</v>
      </c>
      <c r="K171" s="180"/>
      <c r="L171" s="181"/>
      <c r="M171" s="182" t="s">
        <v>1</v>
      </c>
      <c r="N171" s="183" t="s">
        <v>35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143</v>
      </c>
      <c r="AT171" s="144" t="s">
        <v>176</v>
      </c>
      <c r="AU171" s="144" t="s">
        <v>80</v>
      </c>
      <c r="AY171" s="17" t="s">
        <v>122</v>
      </c>
      <c r="BE171" s="145">
        <f>IF(N171="základní",J171,0)</f>
        <v>9581.25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78</v>
      </c>
      <c r="BK171" s="145">
        <f>ROUND(I171*H171,2)</f>
        <v>9581.25</v>
      </c>
      <c r="BL171" s="17" t="s">
        <v>128</v>
      </c>
      <c r="BM171" s="144" t="s">
        <v>186</v>
      </c>
    </row>
    <row r="172" spans="2:65" s="12" customFormat="1">
      <c r="B172" s="146"/>
      <c r="D172" s="147" t="s">
        <v>129</v>
      </c>
      <c r="E172" s="148" t="s">
        <v>1</v>
      </c>
      <c r="F172" s="149" t="s">
        <v>187</v>
      </c>
      <c r="H172" s="150">
        <v>26.25</v>
      </c>
      <c r="I172" s="151"/>
      <c r="L172" s="146"/>
      <c r="M172" s="152"/>
      <c r="T172" s="153"/>
      <c r="AT172" s="148" t="s">
        <v>129</v>
      </c>
      <c r="AU172" s="148" t="s">
        <v>80</v>
      </c>
      <c r="AV172" s="12" t="s">
        <v>80</v>
      </c>
      <c r="AW172" s="12" t="s">
        <v>28</v>
      </c>
      <c r="AX172" s="12" t="s">
        <v>70</v>
      </c>
      <c r="AY172" s="148" t="s">
        <v>122</v>
      </c>
    </row>
    <row r="173" spans="2:65" s="13" customFormat="1">
      <c r="B173" s="154"/>
      <c r="D173" s="147" t="s">
        <v>129</v>
      </c>
      <c r="E173" s="155" t="s">
        <v>1</v>
      </c>
      <c r="F173" s="156" t="s">
        <v>131</v>
      </c>
      <c r="H173" s="157">
        <v>26.25</v>
      </c>
      <c r="I173" s="158"/>
      <c r="L173" s="154"/>
      <c r="M173" s="159"/>
      <c r="T173" s="160"/>
      <c r="AT173" s="155" t="s">
        <v>129</v>
      </c>
      <c r="AU173" s="155" t="s">
        <v>80</v>
      </c>
      <c r="AV173" s="13" t="s">
        <v>128</v>
      </c>
      <c r="AW173" s="13" t="s">
        <v>28</v>
      </c>
      <c r="AX173" s="13" t="s">
        <v>78</v>
      </c>
      <c r="AY173" s="155" t="s">
        <v>122</v>
      </c>
    </row>
    <row r="174" spans="2:65" s="1" customFormat="1" ht="24.2" customHeight="1">
      <c r="B174" s="32"/>
      <c r="C174" s="174" t="s">
        <v>188</v>
      </c>
      <c r="D174" s="174" t="s">
        <v>176</v>
      </c>
      <c r="E174" s="175" t="s">
        <v>189</v>
      </c>
      <c r="F174" s="176" t="s">
        <v>190</v>
      </c>
      <c r="G174" s="177" t="s">
        <v>127</v>
      </c>
      <c r="H174" s="178">
        <v>3.15</v>
      </c>
      <c r="I174" s="179">
        <v>540</v>
      </c>
      <c r="J174" s="178">
        <f>ROUND(I174*H174,2)</f>
        <v>1701</v>
      </c>
      <c r="K174" s="180"/>
      <c r="L174" s="181"/>
      <c r="M174" s="182" t="s">
        <v>1</v>
      </c>
      <c r="N174" s="183" t="s">
        <v>35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143</v>
      </c>
      <c r="AT174" s="144" t="s">
        <v>176</v>
      </c>
      <c r="AU174" s="144" t="s">
        <v>80</v>
      </c>
      <c r="AY174" s="17" t="s">
        <v>122</v>
      </c>
      <c r="BE174" s="145">
        <f>IF(N174="základní",J174,0)</f>
        <v>1701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78</v>
      </c>
      <c r="BK174" s="145">
        <f>ROUND(I174*H174,2)</f>
        <v>1701</v>
      </c>
      <c r="BL174" s="17" t="s">
        <v>128</v>
      </c>
      <c r="BM174" s="144" t="s">
        <v>191</v>
      </c>
    </row>
    <row r="175" spans="2:65" s="12" customFormat="1">
      <c r="B175" s="146"/>
      <c r="D175" s="147" t="s">
        <v>129</v>
      </c>
      <c r="E175" s="148" t="s">
        <v>1</v>
      </c>
      <c r="F175" s="149" t="s">
        <v>192</v>
      </c>
      <c r="H175" s="150">
        <v>3.15</v>
      </c>
      <c r="I175" s="151"/>
      <c r="L175" s="146"/>
      <c r="M175" s="152"/>
      <c r="T175" s="153"/>
      <c r="AT175" s="148" t="s">
        <v>129</v>
      </c>
      <c r="AU175" s="148" t="s">
        <v>80</v>
      </c>
      <c r="AV175" s="12" t="s">
        <v>80</v>
      </c>
      <c r="AW175" s="12" t="s">
        <v>28</v>
      </c>
      <c r="AX175" s="12" t="s">
        <v>70</v>
      </c>
      <c r="AY175" s="148" t="s">
        <v>122</v>
      </c>
    </row>
    <row r="176" spans="2:65" s="13" customFormat="1">
      <c r="B176" s="154"/>
      <c r="D176" s="147" t="s">
        <v>129</v>
      </c>
      <c r="E176" s="155" t="s">
        <v>1</v>
      </c>
      <c r="F176" s="156" t="s">
        <v>131</v>
      </c>
      <c r="H176" s="157">
        <v>3.15</v>
      </c>
      <c r="I176" s="158"/>
      <c r="L176" s="154"/>
      <c r="M176" s="159"/>
      <c r="T176" s="160"/>
      <c r="AT176" s="155" t="s">
        <v>129</v>
      </c>
      <c r="AU176" s="155" t="s">
        <v>80</v>
      </c>
      <c r="AV176" s="13" t="s">
        <v>128</v>
      </c>
      <c r="AW176" s="13" t="s">
        <v>28</v>
      </c>
      <c r="AX176" s="13" t="s">
        <v>78</v>
      </c>
      <c r="AY176" s="155" t="s">
        <v>122</v>
      </c>
    </row>
    <row r="177" spans="2:65" s="11" customFormat="1" ht="22.9" customHeight="1">
      <c r="B177" s="121"/>
      <c r="D177" s="122" t="s">
        <v>69</v>
      </c>
      <c r="E177" s="131" t="s">
        <v>164</v>
      </c>
      <c r="F177" s="131" t="s">
        <v>193</v>
      </c>
      <c r="I177" s="124"/>
      <c r="J177" s="132">
        <f>BK177</f>
        <v>3045</v>
      </c>
      <c r="L177" s="121"/>
      <c r="M177" s="126"/>
      <c r="P177" s="127">
        <f>SUM(P178:P184)</f>
        <v>0</v>
      </c>
      <c r="R177" s="127">
        <f>SUM(R178:R184)</f>
        <v>0</v>
      </c>
      <c r="T177" s="128">
        <f>SUM(T178:T184)</f>
        <v>0</v>
      </c>
      <c r="AR177" s="122" t="s">
        <v>78</v>
      </c>
      <c r="AT177" s="129" t="s">
        <v>69</v>
      </c>
      <c r="AU177" s="129" t="s">
        <v>78</v>
      </c>
      <c r="AY177" s="122" t="s">
        <v>122</v>
      </c>
      <c r="BK177" s="130">
        <f>SUM(BK178:BK184)</f>
        <v>3045</v>
      </c>
    </row>
    <row r="178" spans="2:65" s="1" customFormat="1" ht="33" customHeight="1">
      <c r="B178" s="32"/>
      <c r="C178" s="133" t="s">
        <v>162</v>
      </c>
      <c r="D178" s="133" t="s">
        <v>124</v>
      </c>
      <c r="E178" s="134" t="s">
        <v>194</v>
      </c>
      <c r="F178" s="135" t="s">
        <v>195</v>
      </c>
      <c r="G178" s="136" t="s">
        <v>196</v>
      </c>
      <c r="H178" s="137">
        <v>7.5</v>
      </c>
      <c r="I178" s="138">
        <v>200</v>
      </c>
      <c r="J178" s="137">
        <f>ROUND(I178*H178,2)</f>
        <v>1500</v>
      </c>
      <c r="K178" s="139"/>
      <c r="L178" s="32"/>
      <c r="M178" s="140" t="s">
        <v>1</v>
      </c>
      <c r="N178" s="141" t="s">
        <v>35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128</v>
      </c>
      <c r="AT178" s="144" t="s">
        <v>124</v>
      </c>
      <c r="AU178" s="144" t="s">
        <v>80</v>
      </c>
      <c r="AY178" s="17" t="s">
        <v>122</v>
      </c>
      <c r="BE178" s="145">
        <f>IF(N178="základní",J178,0)</f>
        <v>1500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78</v>
      </c>
      <c r="BK178" s="145">
        <f>ROUND(I178*H178,2)</f>
        <v>1500</v>
      </c>
      <c r="BL178" s="17" t="s">
        <v>128</v>
      </c>
      <c r="BM178" s="144" t="s">
        <v>197</v>
      </c>
    </row>
    <row r="179" spans="2:65" s="12" customFormat="1">
      <c r="B179" s="146"/>
      <c r="D179" s="147" t="s">
        <v>129</v>
      </c>
      <c r="E179" s="148" t="s">
        <v>1</v>
      </c>
      <c r="F179" s="149" t="s">
        <v>198</v>
      </c>
      <c r="H179" s="150">
        <v>7.5</v>
      </c>
      <c r="I179" s="151"/>
      <c r="L179" s="146"/>
      <c r="M179" s="152"/>
      <c r="T179" s="153"/>
      <c r="AT179" s="148" t="s">
        <v>129</v>
      </c>
      <c r="AU179" s="148" t="s">
        <v>80</v>
      </c>
      <c r="AV179" s="12" t="s">
        <v>80</v>
      </c>
      <c r="AW179" s="12" t="s">
        <v>28</v>
      </c>
      <c r="AX179" s="12" t="s">
        <v>70</v>
      </c>
      <c r="AY179" s="148" t="s">
        <v>122</v>
      </c>
    </row>
    <row r="180" spans="2:65" s="13" customFormat="1">
      <c r="B180" s="154"/>
      <c r="D180" s="147" t="s">
        <v>129</v>
      </c>
      <c r="E180" s="155" t="s">
        <v>1</v>
      </c>
      <c r="F180" s="156" t="s">
        <v>131</v>
      </c>
      <c r="H180" s="157">
        <v>7.5</v>
      </c>
      <c r="I180" s="158"/>
      <c r="L180" s="154"/>
      <c r="M180" s="159"/>
      <c r="T180" s="160"/>
      <c r="AT180" s="155" t="s">
        <v>129</v>
      </c>
      <c r="AU180" s="155" t="s">
        <v>80</v>
      </c>
      <c r="AV180" s="13" t="s">
        <v>128</v>
      </c>
      <c r="AW180" s="13" t="s">
        <v>28</v>
      </c>
      <c r="AX180" s="13" t="s">
        <v>78</v>
      </c>
      <c r="AY180" s="155" t="s">
        <v>122</v>
      </c>
    </row>
    <row r="181" spans="2:65" s="1" customFormat="1" ht="16.5" customHeight="1">
      <c r="B181" s="32"/>
      <c r="C181" s="174" t="s">
        <v>199</v>
      </c>
      <c r="D181" s="174" t="s">
        <v>176</v>
      </c>
      <c r="E181" s="175" t="s">
        <v>200</v>
      </c>
      <c r="F181" s="176" t="s">
        <v>201</v>
      </c>
      <c r="G181" s="177" t="s">
        <v>202</v>
      </c>
      <c r="H181" s="178">
        <v>15</v>
      </c>
      <c r="I181" s="179">
        <v>40</v>
      </c>
      <c r="J181" s="178">
        <f>ROUND(I181*H181,2)</f>
        <v>600</v>
      </c>
      <c r="K181" s="180"/>
      <c r="L181" s="181"/>
      <c r="M181" s="182" t="s">
        <v>1</v>
      </c>
      <c r="N181" s="183" t="s">
        <v>35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143</v>
      </c>
      <c r="AT181" s="144" t="s">
        <v>176</v>
      </c>
      <c r="AU181" s="144" t="s">
        <v>80</v>
      </c>
      <c r="AY181" s="17" t="s">
        <v>122</v>
      </c>
      <c r="BE181" s="145">
        <f>IF(N181="základní",J181,0)</f>
        <v>600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78</v>
      </c>
      <c r="BK181" s="145">
        <f>ROUND(I181*H181,2)</f>
        <v>600</v>
      </c>
      <c r="BL181" s="17" t="s">
        <v>128</v>
      </c>
      <c r="BM181" s="144" t="s">
        <v>203</v>
      </c>
    </row>
    <row r="182" spans="2:65" s="1" customFormat="1" ht="24.2" customHeight="1">
      <c r="B182" s="32"/>
      <c r="C182" s="133" t="s">
        <v>167</v>
      </c>
      <c r="D182" s="133" t="s">
        <v>124</v>
      </c>
      <c r="E182" s="134" t="s">
        <v>204</v>
      </c>
      <c r="F182" s="135" t="s">
        <v>205</v>
      </c>
      <c r="G182" s="136" t="s">
        <v>147</v>
      </c>
      <c r="H182" s="137">
        <v>0.3</v>
      </c>
      <c r="I182" s="138">
        <v>3150</v>
      </c>
      <c r="J182" s="137">
        <f>ROUND(I182*H182,2)</f>
        <v>945</v>
      </c>
      <c r="K182" s="139"/>
      <c r="L182" s="32"/>
      <c r="M182" s="140" t="s">
        <v>1</v>
      </c>
      <c r="N182" s="141" t="s">
        <v>35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128</v>
      </c>
      <c r="AT182" s="144" t="s">
        <v>124</v>
      </c>
      <c r="AU182" s="144" t="s">
        <v>80</v>
      </c>
      <c r="AY182" s="17" t="s">
        <v>122</v>
      </c>
      <c r="BE182" s="145">
        <f>IF(N182="základní",J182,0)</f>
        <v>945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78</v>
      </c>
      <c r="BK182" s="145">
        <f>ROUND(I182*H182,2)</f>
        <v>945</v>
      </c>
      <c r="BL182" s="17" t="s">
        <v>128</v>
      </c>
      <c r="BM182" s="144" t="s">
        <v>206</v>
      </c>
    </row>
    <row r="183" spans="2:65" s="12" customFormat="1">
      <c r="B183" s="146"/>
      <c r="D183" s="147" t="s">
        <v>129</v>
      </c>
      <c r="E183" s="148" t="s">
        <v>1</v>
      </c>
      <c r="F183" s="149" t="s">
        <v>207</v>
      </c>
      <c r="H183" s="150">
        <v>0.30000000000000004</v>
      </c>
      <c r="I183" s="151"/>
      <c r="L183" s="146"/>
      <c r="M183" s="152"/>
      <c r="T183" s="153"/>
      <c r="AT183" s="148" t="s">
        <v>129</v>
      </c>
      <c r="AU183" s="148" t="s">
        <v>80</v>
      </c>
      <c r="AV183" s="12" t="s">
        <v>80</v>
      </c>
      <c r="AW183" s="12" t="s">
        <v>28</v>
      </c>
      <c r="AX183" s="12" t="s">
        <v>70</v>
      </c>
      <c r="AY183" s="148" t="s">
        <v>122</v>
      </c>
    </row>
    <row r="184" spans="2:65" s="13" customFormat="1">
      <c r="B184" s="154"/>
      <c r="D184" s="147" t="s">
        <v>129</v>
      </c>
      <c r="E184" s="155" t="s">
        <v>1</v>
      </c>
      <c r="F184" s="156" t="s">
        <v>131</v>
      </c>
      <c r="H184" s="157">
        <v>0.30000000000000004</v>
      </c>
      <c r="I184" s="158"/>
      <c r="L184" s="154"/>
      <c r="M184" s="159"/>
      <c r="T184" s="160"/>
      <c r="AT184" s="155" t="s">
        <v>129</v>
      </c>
      <c r="AU184" s="155" t="s">
        <v>80</v>
      </c>
      <c r="AV184" s="13" t="s">
        <v>128</v>
      </c>
      <c r="AW184" s="13" t="s">
        <v>28</v>
      </c>
      <c r="AX184" s="13" t="s">
        <v>78</v>
      </c>
      <c r="AY184" s="155" t="s">
        <v>122</v>
      </c>
    </row>
    <row r="185" spans="2:65" s="11" customFormat="1" ht="22.9" customHeight="1">
      <c r="B185" s="121"/>
      <c r="D185" s="122" t="s">
        <v>69</v>
      </c>
      <c r="E185" s="131" t="s">
        <v>208</v>
      </c>
      <c r="F185" s="131" t="s">
        <v>209</v>
      </c>
      <c r="I185" s="124"/>
      <c r="J185" s="132">
        <f>BK185</f>
        <v>9370.26</v>
      </c>
      <c r="L185" s="121"/>
      <c r="M185" s="126"/>
      <c r="P185" s="127">
        <f>SUM(P186:P192)</f>
        <v>0</v>
      </c>
      <c r="R185" s="127">
        <f>SUM(R186:R192)</f>
        <v>0</v>
      </c>
      <c r="T185" s="128">
        <f>SUM(T186:T192)</f>
        <v>0</v>
      </c>
      <c r="AR185" s="122" t="s">
        <v>78</v>
      </c>
      <c r="AT185" s="129" t="s">
        <v>69</v>
      </c>
      <c r="AU185" s="129" t="s">
        <v>78</v>
      </c>
      <c r="AY185" s="122" t="s">
        <v>122</v>
      </c>
      <c r="BK185" s="130">
        <f>SUM(BK186:BK192)</f>
        <v>9370.26</v>
      </c>
    </row>
    <row r="186" spans="2:65" s="1" customFormat="1" ht="24.2" customHeight="1">
      <c r="B186" s="32"/>
      <c r="C186" s="133" t="s">
        <v>210</v>
      </c>
      <c r="D186" s="133" t="s">
        <v>124</v>
      </c>
      <c r="E186" s="134" t="s">
        <v>211</v>
      </c>
      <c r="F186" s="135" t="s">
        <v>212</v>
      </c>
      <c r="G186" s="136" t="s">
        <v>213</v>
      </c>
      <c r="H186" s="137">
        <v>6.3</v>
      </c>
      <c r="I186" s="138">
        <v>220</v>
      </c>
      <c r="J186" s="137">
        <f t="shared" ref="J186:J192" si="0">ROUND(I186*H186,2)</f>
        <v>1386</v>
      </c>
      <c r="K186" s="139"/>
      <c r="L186" s="32"/>
      <c r="M186" s="140" t="s">
        <v>1</v>
      </c>
      <c r="N186" s="141" t="s">
        <v>35</v>
      </c>
      <c r="P186" s="142">
        <f t="shared" ref="P186:P192" si="1">O186*H186</f>
        <v>0</v>
      </c>
      <c r="Q186" s="142">
        <v>0</v>
      </c>
      <c r="R186" s="142">
        <f t="shared" ref="R186:R192" si="2">Q186*H186</f>
        <v>0</v>
      </c>
      <c r="S186" s="142">
        <v>0</v>
      </c>
      <c r="T186" s="143">
        <f t="shared" ref="T186:T192" si="3">S186*H186</f>
        <v>0</v>
      </c>
      <c r="AR186" s="144" t="s">
        <v>128</v>
      </c>
      <c r="AT186" s="144" t="s">
        <v>124</v>
      </c>
      <c r="AU186" s="144" t="s">
        <v>80</v>
      </c>
      <c r="AY186" s="17" t="s">
        <v>122</v>
      </c>
      <c r="BE186" s="145">
        <f t="shared" ref="BE186:BE192" si="4">IF(N186="základní",J186,0)</f>
        <v>1386</v>
      </c>
      <c r="BF186" s="145">
        <f t="shared" ref="BF186:BF192" si="5">IF(N186="snížená",J186,0)</f>
        <v>0</v>
      </c>
      <c r="BG186" s="145">
        <f t="shared" ref="BG186:BG192" si="6">IF(N186="zákl. přenesená",J186,0)</f>
        <v>0</v>
      </c>
      <c r="BH186" s="145">
        <f t="shared" ref="BH186:BH192" si="7">IF(N186="sníž. přenesená",J186,0)</f>
        <v>0</v>
      </c>
      <c r="BI186" s="145">
        <f t="shared" ref="BI186:BI192" si="8">IF(N186="nulová",J186,0)</f>
        <v>0</v>
      </c>
      <c r="BJ186" s="17" t="s">
        <v>78</v>
      </c>
      <c r="BK186" s="145">
        <f t="shared" ref="BK186:BK192" si="9">ROUND(I186*H186,2)</f>
        <v>1386</v>
      </c>
      <c r="BL186" s="17" t="s">
        <v>128</v>
      </c>
      <c r="BM186" s="144" t="s">
        <v>214</v>
      </c>
    </row>
    <row r="187" spans="2:65" s="1" customFormat="1" ht="21.75" customHeight="1">
      <c r="B187" s="32"/>
      <c r="C187" s="133" t="s">
        <v>171</v>
      </c>
      <c r="D187" s="133" t="s">
        <v>124</v>
      </c>
      <c r="E187" s="134" t="s">
        <v>215</v>
      </c>
      <c r="F187" s="135" t="s">
        <v>216</v>
      </c>
      <c r="G187" s="136" t="s">
        <v>213</v>
      </c>
      <c r="H187" s="137">
        <v>10.26</v>
      </c>
      <c r="I187" s="138">
        <v>85</v>
      </c>
      <c r="J187" s="137">
        <f t="shared" si="0"/>
        <v>872.1</v>
      </c>
      <c r="K187" s="139"/>
      <c r="L187" s="32"/>
      <c r="M187" s="140" t="s">
        <v>1</v>
      </c>
      <c r="N187" s="141" t="s">
        <v>35</v>
      </c>
      <c r="P187" s="142">
        <f t="shared" si="1"/>
        <v>0</v>
      </c>
      <c r="Q187" s="142">
        <v>0</v>
      </c>
      <c r="R187" s="142">
        <f t="shared" si="2"/>
        <v>0</v>
      </c>
      <c r="S187" s="142">
        <v>0</v>
      </c>
      <c r="T187" s="143">
        <f t="shared" si="3"/>
        <v>0</v>
      </c>
      <c r="AR187" s="144" t="s">
        <v>128</v>
      </c>
      <c r="AT187" s="144" t="s">
        <v>124</v>
      </c>
      <c r="AU187" s="144" t="s">
        <v>80</v>
      </c>
      <c r="AY187" s="17" t="s">
        <v>122</v>
      </c>
      <c r="BE187" s="145">
        <f t="shared" si="4"/>
        <v>872.1</v>
      </c>
      <c r="BF187" s="145">
        <f t="shared" si="5"/>
        <v>0</v>
      </c>
      <c r="BG187" s="145">
        <f t="shared" si="6"/>
        <v>0</v>
      </c>
      <c r="BH187" s="145">
        <f t="shared" si="7"/>
        <v>0</v>
      </c>
      <c r="BI187" s="145">
        <f t="shared" si="8"/>
        <v>0</v>
      </c>
      <c r="BJ187" s="17" t="s">
        <v>78</v>
      </c>
      <c r="BK187" s="145">
        <f t="shared" si="9"/>
        <v>872.1</v>
      </c>
      <c r="BL187" s="17" t="s">
        <v>128</v>
      </c>
      <c r="BM187" s="144" t="s">
        <v>217</v>
      </c>
    </row>
    <row r="188" spans="2:65" s="1" customFormat="1" ht="24.2" customHeight="1">
      <c r="B188" s="32"/>
      <c r="C188" s="133" t="s">
        <v>7</v>
      </c>
      <c r="D188" s="133" t="s">
        <v>124</v>
      </c>
      <c r="E188" s="134" t="s">
        <v>218</v>
      </c>
      <c r="F188" s="135" t="s">
        <v>219</v>
      </c>
      <c r="G188" s="136" t="s">
        <v>213</v>
      </c>
      <c r="H188" s="137">
        <v>153.93</v>
      </c>
      <c r="I188" s="138">
        <v>12</v>
      </c>
      <c r="J188" s="137">
        <f t="shared" si="0"/>
        <v>1847.16</v>
      </c>
      <c r="K188" s="139"/>
      <c r="L188" s="32"/>
      <c r="M188" s="140" t="s">
        <v>1</v>
      </c>
      <c r="N188" s="141" t="s">
        <v>35</v>
      </c>
      <c r="P188" s="142">
        <f t="shared" si="1"/>
        <v>0</v>
      </c>
      <c r="Q188" s="142">
        <v>0</v>
      </c>
      <c r="R188" s="142">
        <f t="shared" si="2"/>
        <v>0</v>
      </c>
      <c r="S188" s="142">
        <v>0</v>
      </c>
      <c r="T188" s="143">
        <f t="shared" si="3"/>
        <v>0</v>
      </c>
      <c r="AR188" s="144" t="s">
        <v>128</v>
      </c>
      <c r="AT188" s="144" t="s">
        <v>124</v>
      </c>
      <c r="AU188" s="144" t="s">
        <v>80</v>
      </c>
      <c r="AY188" s="17" t="s">
        <v>122</v>
      </c>
      <c r="BE188" s="145">
        <f t="shared" si="4"/>
        <v>1847.16</v>
      </c>
      <c r="BF188" s="145">
        <f t="shared" si="5"/>
        <v>0</v>
      </c>
      <c r="BG188" s="145">
        <f t="shared" si="6"/>
        <v>0</v>
      </c>
      <c r="BH188" s="145">
        <f t="shared" si="7"/>
        <v>0</v>
      </c>
      <c r="BI188" s="145">
        <f t="shared" si="8"/>
        <v>0</v>
      </c>
      <c r="BJ188" s="17" t="s">
        <v>78</v>
      </c>
      <c r="BK188" s="145">
        <f t="shared" si="9"/>
        <v>1847.16</v>
      </c>
      <c r="BL188" s="17" t="s">
        <v>128</v>
      </c>
      <c r="BM188" s="144" t="s">
        <v>220</v>
      </c>
    </row>
    <row r="189" spans="2:65" s="1" customFormat="1" ht="21.75" customHeight="1">
      <c r="B189" s="32"/>
      <c r="C189" s="133" t="s">
        <v>175</v>
      </c>
      <c r="D189" s="133" t="s">
        <v>124</v>
      </c>
      <c r="E189" s="134" t="s">
        <v>221</v>
      </c>
      <c r="F189" s="135" t="s">
        <v>222</v>
      </c>
      <c r="G189" s="136" t="s">
        <v>213</v>
      </c>
      <c r="H189" s="137">
        <v>6.3</v>
      </c>
      <c r="I189" s="138">
        <v>90</v>
      </c>
      <c r="J189" s="137">
        <f t="shared" si="0"/>
        <v>567</v>
      </c>
      <c r="K189" s="139"/>
      <c r="L189" s="32"/>
      <c r="M189" s="140" t="s">
        <v>1</v>
      </c>
      <c r="N189" s="141" t="s">
        <v>35</v>
      </c>
      <c r="P189" s="142">
        <f t="shared" si="1"/>
        <v>0</v>
      </c>
      <c r="Q189" s="142">
        <v>0</v>
      </c>
      <c r="R189" s="142">
        <f t="shared" si="2"/>
        <v>0</v>
      </c>
      <c r="S189" s="142">
        <v>0</v>
      </c>
      <c r="T189" s="143">
        <f t="shared" si="3"/>
        <v>0</v>
      </c>
      <c r="AR189" s="144" t="s">
        <v>128</v>
      </c>
      <c r="AT189" s="144" t="s">
        <v>124</v>
      </c>
      <c r="AU189" s="144" t="s">
        <v>80</v>
      </c>
      <c r="AY189" s="17" t="s">
        <v>122</v>
      </c>
      <c r="BE189" s="145">
        <f t="shared" si="4"/>
        <v>567</v>
      </c>
      <c r="BF189" s="145">
        <f t="shared" si="5"/>
        <v>0</v>
      </c>
      <c r="BG189" s="145">
        <f t="shared" si="6"/>
        <v>0</v>
      </c>
      <c r="BH189" s="145">
        <f t="shared" si="7"/>
        <v>0</v>
      </c>
      <c r="BI189" s="145">
        <f t="shared" si="8"/>
        <v>0</v>
      </c>
      <c r="BJ189" s="17" t="s">
        <v>78</v>
      </c>
      <c r="BK189" s="145">
        <f t="shared" si="9"/>
        <v>567</v>
      </c>
      <c r="BL189" s="17" t="s">
        <v>128</v>
      </c>
      <c r="BM189" s="144" t="s">
        <v>223</v>
      </c>
    </row>
    <row r="190" spans="2:65" s="1" customFormat="1" ht="24.2" customHeight="1">
      <c r="B190" s="32"/>
      <c r="C190" s="133" t="s">
        <v>224</v>
      </c>
      <c r="D190" s="133" t="s">
        <v>124</v>
      </c>
      <c r="E190" s="134" t="s">
        <v>225</v>
      </c>
      <c r="F190" s="135" t="s">
        <v>226</v>
      </c>
      <c r="G190" s="136" t="s">
        <v>213</v>
      </c>
      <c r="H190" s="137">
        <v>94.5</v>
      </c>
      <c r="I190" s="138">
        <v>15</v>
      </c>
      <c r="J190" s="137">
        <f t="shared" si="0"/>
        <v>1417.5</v>
      </c>
      <c r="K190" s="139"/>
      <c r="L190" s="32"/>
      <c r="M190" s="140" t="s">
        <v>1</v>
      </c>
      <c r="N190" s="141" t="s">
        <v>35</v>
      </c>
      <c r="P190" s="142">
        <f t="shared" si="1"/>
        <v>0</v>
      </c>
      <c r="Q190" s="142">
        <v>0</v>
      </c>
      <c r="R190" s="142">
        <f t="shared" si="2"/>
        <v>0</v>
      </c>
      <c r="S190" s="142">
        <v>0</v>
      </c>
      <c r="T190" s="143">
        <f t="shared" si="3"/>
        <v>0</v>
      </c>
      <c r="AR190" s="144" t="s">
        <v>128</v>
      </c>
      <c r="AT190" s="144" t="s">
        <v>124</v>
      </c>
      <c r="AU190" s="144" t="s">
        <v>80</v>
      </c>
      <c r="AY190" s="17" t="s">
        <v>122</v>
      </c>
      <c r="BE190" s="145">
        <f t="shared" si="4"/>
        <v>1417.5</v>
      </c>
      <c r="BF190" s="145">
        <f t="shared" si="5"/>
        <v>0</v>
      </c>
      <c r="BG190" s="145">
        <f t="shared" si="6"/>
        <v>0</v>
      </c>
      <c r="BH190" s="145">
        <f t="shared" si="7"/>
        <v>0</v>
      </c>
      <c r="BI190" s="145">
        <f t="shared" si="8"/>
        <v>0</v>
      </c>
      <c r="BJ190" s="17" t="s">
        <v>78</v>
      </c>
      <c r="BK190" s="145">
        <f t="shared" si="9"/>
        <v>1417.5</v>
      </c>
      <c r="BL190" s="17" t="s">
        <v>128</v>
      </c>
      <c r="BM190" s="144" t="s">
        <v>227</v>
      </c>
    </row>
    <row r="191" spans="2:65" s="1" customFormat="1" ht="33" customHeight="1">
      <c r="B191" s="32"/>
      <c r="C191" s="133" t="s">
        <v>179</v>
      </c>
      <c r="D191" s="133" t="s">
        <v>124</v>
      </c>
      <c r="E191" s="134" t="s">
        <v>228</v>
      </c>
      <c r="F191" s="135" t="s">
        <v>229</v>
      </c>
      <c r="G191" s="136" t="s">
        <v>213</v>
      </c>
      <c r="H191" s="137">
        <v>6.3</v>
      </c>
      <c r="I191" s="138">
        <v>195</v>
      </c>
      <c r="J191" s="137">
        <f t="shared" si="0"/>
        <v>1228.5</v>
      </c>
      <c r="K191" s="139"/>
      <c r="L191" s="32"/>
      <c r="M191" s="140" t="s">
        <v>1</v>
      </c>
      <c r="N191" s="141" t="s">
        <v>35</v>
      </c>
      <c r="P191" s="142">
        <f t="shared" si="1"/>
        <v>0</v>
      </c>
      <c r="Q191" s="142">
        <v>0</v>
      </c>
      <c r="R191" s="142">
        <f t="shared" si="2"/>
        <v>0</v>
      </c>
      <c r="S191" s="142">
        <v>0</v>
      </c>
      <c r="T191" s="143">
        <f t="shared" si="3"/>
        <v>0</v>
      </c>
      <c r="AR191" s="144" t="s">
        <v>128</v>
      </c>
      <c r="AT191" s="144" t="s">
        <v>124</v>
      </c>
      <c r="AU191" s="144" t="s">
        <v>80</v>
      </c>
      <c r="AY191" s="17" t="s">
        <v>122</v>
      </c>
      <c r="BE191" s="145">
        <f t="shared" si="4"/>
        <v>1228.5</v>
      </c>
      <c r="BF191" s="145">
        <f t="shared" si="5"/>
        <v>0</v>
      </c>
      <c r="BG191" s="145">
        <f t="shared" si="6"/>
        <v>0</v>
      </c>
      <c r="BH191" s="145">
        <f t="shared" si="7"/>
        <v>0</v>
      </c>
      <c r="BI191" s="145">
        <f t="shared" si="8"/>
        <v>0</v>
      </c>
      <c r="BJ191" s="17" t="s">
        <v>78</v>
      </c>
      <c r="BK191" s="145">
        <f t="shared" si="9"/>
        <v>1228.5</v>
      </c>
      <c r="BL191" s="17" t="s">
        <v>128</v>
      </c>
      <c r="BM191" s="144" t="s">
        <v>230</v>
      </c>
    </row>
    <row r="192" spans="2:65" s="1" customFormat="1" ht="24.2" customHeight="1">
      <c r="B192" s="32"/>
      <c r="C192" s="133" t="s">
        <v>231</v>
      </c>
      <c r="D192" s="133" t="s">
        <v>124</v>
      </c>
      <c r="E192" s="134" t="s">
        <v>232</v>
      </c>
      <c r="F192" s="135" t="s">
        <v>233</v>
      </c>
      <c r="G192" s="136" t="s">
        <v>213</v>
      </c>
      <c r="H192" s="137">
        <v>10.26</v>
      </c>
      <c r="I192" s="138">
        <v>200</v>
      </c>
      <c r="J192" s="137">
        <f t="shared" si="0"/>
        <v>2052</v>
      </c>
      <c r="K192" s="139"/>
      <c r="L192" s="32"/>
      <c r="M192" s="140" t="s">
        <v>1</v>
      </c>
      <c r="N192" s="141" t="s">
        <v>35</v>
      </c>
      <c r="P192" s="142">
        <f t="shared" si="1"/>
        <v>0</v>
      </c>
      <c r="Q192" s="142">
        <v>0</v>
      </c>
      <c r="R192" s="142">
        <f t="shared" si="2"/>
        <v>0</v>
      </c>
      <c r="S192" s="142">
        <v>0</v>
      </c>
      <c r="T192" s="143">
        <f t="shared" si="3"/>
        <v>0</v>
      </c>
      <c r="AR192" s="144" t="s">
        <v>128</v>
      </c>
      <c r="AT192" s="144" t="s">
        <v>124</v>
      </c>
      <c r="AU192" s="144" t="s">
        <v>80</v>
      </c>
      <c r="AY192" s="17" t="s">
        <v>122</v>
      </c>
      <c r="BE192" s="145">
        <f t="shared" si="4"/>
        <v>2052</v>
      </c>
      <c r="BF192" s="145">
        <f t="shared" si="5"/>
        <v>0</v>
      </c>
      <c r="BG192" s="145">
        <f t="shared" si="6"/>
        <v>0</v>
      </c>
      <c r="BH192" s="145">
        <f t="shared" si="7"/>
        <v>0</v>
      </c>
      <c r="BI192" s="145">
        <f t="shared" si="8"/>
        <v>0</v>
      </c>
      <c r="BJ192" s="17" t="s">
        <v>78</v>
      </c>
      <c r="BK192" s="145">
        <f t="shared" si="9"/>
        <v>2052</v>
      </c>
      <c r="BL192" s="17" t="s">
        <v>128</v>
      </c>
      <c r="BM192" s="144" t="s">
        <v>234</v>
      </c>
    </row>
    <row r="193" spans="2:65" s="11" customFormat="1" ht="22.9" customHeight="1">
      <c r="B193" s="121"/>
      <c r="D193" s="122" t="s">
        <v>69</v>
      </c>
      <c r="E193" s="131" t="s">
        <v>235</v>
      </c>
      <c r="F193" s="131" t="s">
        <v>236</v>
      </c>
      <c r="I193" s="124"/>
      <c r="J193" s="132">
        <f>BK193</f>
        <v>1985.97</v>
      </c>
      <c r="L193" s="121"/>
      <c r="M193" s="126"/>
      <c r="P193" s="127">
        <f>P194</f>
        <v>0</v>
      </c>
      <c r="R193" s="127">
        <f>R194</f>
        <v>0</v>
      </c>
      <c r="T193" s="128">
        <f>T194</f>
        <v>0</v>
      </c>
      <c r="AR193" s="122" t="s">
        <v>78</v>
      </c>
      <c r="AT193" s="129" t="s">
        <v>69</v>
      </c>
      <c r="AU193" s="129" t="s">
        <v>78</v>
      </c>
      <c r="AY193" s="122" t="s">
        <v>122</v>
      </c>
      <c r="BK193" s="130">
        <f>BK194</f>
        <v>1985.97</v>
      </c>
    </row>
    <row r="194" spans="2:65" s="1" customFormat="1" ht="24.2" customHeight="1">
      <c r="B194" s="32"/>
      <c r="C194" s="133" t="s">
        <v>183</v>
      </c>
      <c r="D194" s="133" t="s">
        <v>124</v>
      </c>
      <c r="E194" s="134" t="s">
        <v>237</v>
      </c>
      <c r="F194" s="135" t="s">
        <v>238</v>
      </c>
      <c r="G194" s="136" t="s">
        <v>213</v>
      </c>
      <c r="H194" s="137">
        <v>10.29</v>
      </c>
      <c r="I194" s="138">
        <v>193</v>
      </c>
      <c r="J194" s="137">
        <f>ROUND(I194*H194,2)</f>
        <v>1985.97</v>
      </c>
      <c r="K194" s="139"/>
      <c r="L194" s="32"/>
      <c r="M194" s="184" t="s">
        <v>1</v>
      </c>
      <c r="N194" s="185" t="s">
        <v>35</v>
      </c>
      <c r="O194" s="186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AR194" s="144" t="s">
        <v>128</v>
      </c>
      <c r="AT194" s="144" t="s">
        <v>124</v>
      </c>
      <c r="AU194" s="144" t="s">
        <v>80</v>
      </c>
      <c r="AY194" s="17" t="s">
        <v>122</v>
      </c>
      <c r="BE194" s="145">
        <f>IF(N194="základní",J194,0)</f>
        <v>1985.97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78</v>
      </c>
      <c r="BK194" s="145">
        <f>ROUND(I194*H194,2)</f>
        <v>1985.97</v>
      </c>
      <c r="BL194" s="17" t="s">
        <v>128</v>
      </c>
      <c r="BM194" s="144" t="s">
        <v>239</v>
      </c>
    </row>
    <row r="195" spans="2:65" s="1" customFormat="1" ht="6.95" customHeight="1">
      <c r="B195" s="44"/>
      <c r="C195" s="45"/>
      <c r="D195" s="45"/>
      <c r="E195" s="45"/>
      <c r="F195" s="45"/>
      <c r="G195" s="45"/>
      <c r="H195" s="45"/>
      <c r="I195" s="45"/>
      <c r="J195" s="45"/>
      <c r="K195" s="45"/>
      <c r="L195" s="32"/>
    </row>
  </sheetData>
  <sheetProtection algorithmName="SHA-512" hashValue="G4kqpsXtDdxpko960y0j72nZtiZBvwuJx6FvVppRCZ78UwHcPsI5fZ7xKdyfYeFw7M0Hg3CBL5ir1Xyka07k2g==" saltValue="Z2boyoKaxnCXfv1u3rQOCghotZYlTPI5Jz8mWyD5m1qW0hoNAlH6QOH5RRYN4C7/N7InmEsQiXp95HoR2/KORQ==" spinCount="100000" sheet="1" objects="1" scenarios="1" formatColumns="0" formatRows="0" autoFilter="0"/>
  <autoFilter ref="C121:K194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2"/>
  <sheetViews>
    <sheetView showGridLines="0" workbookViewId="0">
      <selection activeCell="J30" sqref="J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32" t="str">
        <f>'Rekapitulace stavby'!K6</f>
        <v>Rekonstrukce chodníků Vlčí Habřina</v>
      </c>
      <c r="F7" s="233"/>
      <c r="G7" s="233"/>
      <c r="H7" s="233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15" t="s">
        <v>240</v>
      </c>
      <c r="F9" s="231"/>
      <c r="G9" s="231"/>
      <c r="H9" s="2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45678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24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'Rekapitulace stavby'!AN13</f>
        <v>63217139</v>
      </c>
      <c r="L17" s="32"/>
    </row>
    <row r="18" spans="2:12" s="1" customFormat="1" ht="18" customHeight="1">
      <c r="B18" s="32"/>
      <c r="E18" s="234" t="str">
        <f>'Rekapitulace stavby'!E14</f>
        <v>BAUSET CZ, a.s.</v>
      </c>
      <c r="F18" s="204"/>
      <c r="G18" s="204"/>
      <c r="H18" s="204"/>
      <c r="I18" s="27" t="s">
        <v>24</v>
      </c>
      <c r="J18" s="28" t="str">
        <f>'Rekapitulace stavby'!AN14</f>
        <v>63217139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24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27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29</v>
      </c>
      <c r="L26" s="32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30</v>
      </c>
      <c r="J30" s="66">
        <f>ROUND(J122, 2)</f>
        <v>94372.79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5" customHeight="1">
      <c r="B33" s="32"/>
      <c r="D33" s="55" t="s">
        <v>34</v>
      </c>
      <c r="E33" s="27" t="s">
        <v>35</v>
      </c>
      <c r="F33" s="91">
        <f>ROUND((SUM(BE122:BE201)),  2)</f>
        <v>94372.79</v>
      </c>
      <c r="I33" s="92">
        <v>0.21</v>
      </c>
      <c r="J33" s="91">
        <f>ROUND(((SUM(BE122:BE201))*I33),  2)</f>
        <v>19818.29</v>
      </c>
      <c r="L33" s="32"/>
    </row>
    <row r="34" spans="2:12" s="1" customFormat="1" ht="14.45" customHeight="1">
      <c r="B34" s="32"/>
      <c r="E34" s="27" t="s">
        <v>36</v>
      </c>
      <c r="F34" s="91">
        <f>ROUND((SUM(BF122:BF201)),  2)</f>
        <v>0</v>
      </c>
      <c r="I34" s="92">
        <v>0.12</v>
      </c>
      <c r="J34" s="91">
        <f>ROUND(((SUM(BF122:BF201))*I34),  2)</f>
        <v>0</v>
      </c>
      <c r="L34" s="32"/>
    </row>
    <row r="35" spans="2:12" s="1" customFormat="1" ht="14.45" hidden="1" customHeight="1">
      <c r="B35" s="32"/>
      <c r="E35" s="27" t="s">
        <v>37</v>
      </c>
      <c r="F35" s="91">
        <f>ROUND((SUM(BG122:BG201)),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38</v>
      </c>
      <c r="F36" s="91">
        <f>ROUND((SUM(BH122:BH201)),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39</v>
      </c>
      <c r="F37" s="91">
        <f>ROUND((SUM(BI122:BI201)),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114191.07999999999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96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32" t="str">
        <f>E7</f>
        <v>Rekonstrukce chodníků Vlčí Habřina</v>
      </c>
      <c r="F85" s="233"/>
      <c r="G85" s="233"/>
      <c r="H85" s="233"/>
      <c r="L85" s="32"/>
    </row>
    <row r="86" spans="2:47" s="1" customFormat="1" ht="12" hidden="1" customHeight="1">
      <c r="B86" s="32"/>
      <c r="C86" s="27" t="s">
        <v>94</v>
      </c>
      <c r="L86" s="32"/>
    </row>
    <row r="87" spans="2:47" s="1" customFormat="1" ht="16.5" hidden="1" customHeight="1">
      <c r="B87" s="32"/>
      <c r="E87" s="215" t="str">
        <f>E9</f>
        <v>SO 02 - Chodník u domu č.p. 73</v>
      </c>
      <c r="F87" s="231"/>
      <c r="G87" s="231"/>
      <c r="H87" s="231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45678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22</v>
      </c>
      <c r="F91" s="25" t="str">
        <f>E15</f>
        <v xml:space="preserve"> </v>
      </c>
      <c r="I91" s="27" t="s">
        <v>26</v>
      </c>
      <c r="J91" s="30" t="str">
        <f>E21</f>
        <v xml:space="preserve"> </v>
      </c>
      <c r="L91" s="32"/>
    </row>
    <row r="92" spans="2:47" s="1" customFormat="1" ht="15.2" hidden="1" customHeight="1">
      <c r="B92" s="32"/>
      <c r="C92" s="27" t="s">
        <v>25</v>
      </c>
      <c r="F92" s="25" t="str">
        <f>IF(E18="","",E18)</f>
        <v>BAUSET CZ, a.s.</v>
      </c>
      <c r="I92" s="27" t="s">
        <v>27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97</v>
      </c>
      <c r="D94" s="93"/>
      <c r="E94" s="93"/>
      <c r="F94" s="93"/>
      <c r="G94" s="93"/>
      <c r="H94" s="93"/>
      <c r="I94" s="93"/>
      <c r="J94" s="102" t="s">
        <v>98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99</v>
      </c>
      <c r="J96" s="66">
        <f>J122</f>
        <v>94372.790000000008</v>
      </c>
      <c r="L96" s="32"/>
      <c r="AU96" s="17" t="s">
        <v>100</v>
      </c>
    </row>
    <row r="97" spans="2:12" s="8" customFormat="1" ht="24.95" hidden="1" customHeight="1">
      <c r="B97" s="104"/>
      <c r="D97" s="105" t="s">
        <v>101</v>
      </c>
      <c r="E97" s="106"/>
      <c r="F97" s="106"/>
      <c r="G97" s="106"/>
      <c r="H97" s="106"/>
      <c r="I97" s="106"/>
      <c r="J97" s="107">
        <f>J123</f>
        <v>94372.790000000008</v>
      </c>
      <c r="L97" s="104"/>
    </row>
    <row r="98" spans="2:12" s="9" customFormat="1" ht="19.899999999999999" hidden="1" customHeight="1">
      <c r="B98" s="108"/>
      <c r="D98" s="109" t="s">
        <v>102</v>
      </c>
      <c r="E98" s="110"/>
      <c r="F98" s="110"/>
      <c r="G98" s="110"/>
      <c r="H98" s="110"/>
      <c r="I98" s="110"/>
      <c r="J98" s="111">
        <f>J124</f>
        <v>5990.57</v>
      </c>
      <c r="L98" s="108"/>
    </row>
    <row r="99" spans="2:12" s="9" customFormat="1" ht="19.899999999999999" hidden="1" customHeight="1">
      <c r="B99" s="108"/>
      <c r="D99" s="109" t="s">
        <v>103</v>
      </c>
      <c r="E99" s="110"/>
      <c r="F99" s="110"/>
      <c r="G99" s="110"/>
      <c r="H99" s="110"/>
      <c r="I99" s="110"/>
      <c r="J99" s="111">
        <f>J153</f>
        <v>59653.06</v>
      </c>
      <c r="L99" s="108"/>
    </row>
    <row r="100" spans="2:12" s="9" customFormat="1" ht="19.899999999999999" hidden="1" customHeight="1">
      <c r="B100" s="108"/>
      <c r="D100" s="109" t="s">
        <v>104</v>
      </c>
      <c r="E100" s="110"/>
      <c r="F100" s="110"/>
      <c r="G100" s="110"/>
      <c r="H100" s="110"/>
      <c r="I100" s="110"/>
      <c r="J100" s="111">
        <f>J182</f>
        <v>12014</v>
      </c>
      <c r="L100" s="108"/>
    </row>
    <row r="101" spans="2:12" s="9" customFormat="1" ht="19.899999999999999" hidden="1" customHeight="1">
      <c r="B101" s="108"/>
      <c r="D101" s="109" t="s">
        <v>105</v>
      </c>
      <c r="E101" s="110"/>
      <c r="F101" s="110"/>
      <c r="G101" s="110"/>
      <c r="H101" s="110"/>
      <c r="I101" s="110"/>
      <c r="J101" s="111">
        <f>J192</f>
        <v>13768.05</v>
      </c>
      <c r="L101" s="108"/>
    </row>
    <row r="102" spans="2:12" s="9" customFormat="1" ht="19.899999999999999" hidden="1" customHeight="1">
      <c r="B102" s="108"/>
      <c r="D102" s="109" t="s">
        <v>106</v>
      </c>
      <c r="E102" s="110"/>
      <c r="F102" s="110"/>
      <c r="G102" s="110"/>
      <c r="H102" s="110"/>
      <c r="I102" s="110"/>
      <c r="J102" s="111">
        <f>J200</f>
        <v>2947.11</v>
      </c>
      <c r="L102" s="108"/>
    </row>
    <row r="103" spans="2:12" s="1" customFormat="1" ht="21.75" hidden="1" customHeight="1">
      <c r="B103" s="32"/>
      <c r="L103" s="32"/>
    </row>
    <row r="104" spans="2:12" s="1" customFormat="1" ht="6.95" hidden="1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5" spans="2:12" hidden="1"/>
    <row r="106" spans="2:12" hidden="1"/>
    <row r="107" spans="2:12" hidden="1"/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107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15</v>
      </c>
      <c r="L111" s="32"/>
    </row>
    <row r="112" spans="2:12" s="1" customFormat="1" ht="16.5" customHeight="1">
      <c r="B112" s="32"/>
      <c r="E112" s="232" t="str">
        <f>E7</f>
        <v>Rekonstrukce chodníků Vlčí Habřina</v>
      </c>
      <c r="F112" s="233"/>
      <c r="G112" s="233"/>
      <c r="H112" s="233"/>
      <c r="L112" s="32"/>
    </row>
    <row r="113" spans="2:65" s="1" customFormat="1" ht="12" customHeight="1">
      <c r="B113" s="32"/>
      <c r="C113" s="27" t="s">
        <v>94</v>
      </c>
      <c r="L113" s="32"/>
    </row>
    <row r="114" spans="2:65" s="1" customFormat="1" ht="16.5" customHeight="1">
      <c r="B114" s="32"/>
      <c r="E114" s="215" t="str">
        <f>E9</f>
        <v>SO 02 - Chodník u domu č.p. 73</v>
      </c>
      <c r="F114" s="231"/>
      <c r="G114" s="231"/>
      <c r="H114" s="231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F12</f>
        <v xml:space="preserve"> </v>
      </c>
      <c r="I116" s="27" t="s">
        <v>21</v>
      </c>
      <c r="J116" s="52">
        <f>IF(J12="","",J12)</f>
        <v>45678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22</v>
      </c>
      <c r="F118" s="25" t="str">
        <f>E15</f>
        <v xml:space="preserve"> </v>
      </c>
      <c r="I118" s="27" t="s">
        <v>26</v>
      </c>
      <c r="J118" s="30" t="str">
        <f>E21</f>
        <v xml:space="preserve"> </v>
      </c>
      <c r="L118" s="32"/>
    </row>
    <row r="119" spans="2:65" s="1" customFormat="1" ht="15.2" customHeight="1">
      <c r="B119" s="32"/>
      <c r="C119" s="27" t="s">
        <v>25</v>
      </c>
      <c r="F119" s="25" t="str">
        <f>IF(E18="","",E18)</f>
        <v>BAUSET CZ, a.s.</v>
      </c>
      <c r="I119" s="27" t="s">
        <v>27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108</v>
      </c>
      <c r="D121" s="114" t="s">
        <v>55</v>
      </c>
      <c r="E121" s="114" t="s">
        <v>51</v>
      </c>
      <c r="F121" s="114" t="s">
        <v>52</v>
      </c>
      <c r="G121" s="114" t="s">
        <v>109</v>
      </c>
      <c r="H121" s="114" t="s">
        <v>110</v>
      </c>
      <c r="I121" s="114" t="s">
        <v>111</v>
      </c>
      <c r="J121" s="115" t="s">
        <v>98</v>
      </c>
      <c r="K121" s="116" t="s">
        <v>112</v>
      </c>
      <c r="L121" s="112"/>
      <c r="M121" s="59" t="s">
        <v>1</v>
      </c>
      <c r="N121" s="60" t="s">
        <v>34</v>
      </c>
      <c r="O121" s="60" t="s">
        <v>113</v>
      </c>
      <c r="P121" s="60" t="s">
        <v>114</v>
      </c>
      <c r="Q121" s="60" t="s">
        <v>115</v>
      </c>
      <c r="R121" s="60" t="s">
        <v>116</v>
      </c>
      <c r="S121" s="60" t="s">
        <v>117</v>
      </c>
      <c r="T121" s="61" t="s">
        <v>118</v>
      </c>
    </row>
    <row r="122" spans="2:65" s="1" customFormat="1" ht="22.9" customHeight="1">
      <c r="B122" s="32"/>
      <c r="C122" s="64" t="s">
        <v>119</v>
      </c>
      <c r="J122" s="117">
        <f>BK122</f>
        <v>94372.790000000008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0</v>
      </c>
      <c r="S122" s="53"/>
      <c r="T122" s="119">
        <f>T123</f>
        <v>0</v>
      </c>
      <c r="AT122" s="17" t="s">
        <v>69</v>
      </c>
      <c r="AU122" s="17" t="s">
        <v>100</v>
      </c>
      <c r="BK122" s="120">
        <f>BK123</f>
        <v>94372.790000000008</v>
      </c>
    </row>
    <row r="123" spans="2:65" s="11" customFormat="1" ht="25.9" customHeight="1">
      <c r="B123" s="121"/>
      <c r="D123" s="122" t="s">
        <v>69</v>
      </c>
      <c r="E123" s="123" t="s">
        <v>120</v>
      </c>
      <c r="F123" s="123" t="s">
        <v>121</v>
      </c>
      <c r="I123" s="124"/>
      <c r="J123" s="125">
        <f>BK123</f>
        <v>94372.790000000008</v>
      </c>
      <c r="L123" s="121"/>
      <c r="M123" s="126"/>
      <c r="P123" s="127">
        <f>P124+P153+P182+P192+P200</f>
        <v>0</v>
      </c>
      <c r="R123" s="127">
        <f>R124+R153+R182+R192+R200</f>
        <v>0</v>
      </c>
      <c r="T123" s="128">
        <f>T124+T153+T182+T192+T200</f>
        <v>0</v>
      </c>
      <c r="AR123" s="122" t="s">
        <v>78</v>
      </c>
      <c r="AT123" s="129" t="s">
        <v>69</v>
      </c>
      <c r="AU123" s="129" t="s">
        <v>70</v>
      </c>
      <c r="AY123" s="122" t="s">
        <v>122</v>
      </c>
      <c r="BK123" s="130">
        <f>BK124+BK153+BK182+BK192+BK200</f>
        <v>94372.790000000008</v>
      </c>
    </row>
    <row r="124" spans="2:65" s="11" customFormat="1" ht="22.9" customHeight="1">
      <c r="B124" s="121"/>
      <c r="D124" s="122" t="s">
        <v>69</v>
      </c>
      <c r="E124" s="131" t="s">
        <v>78</v>
      </c>
      <c r="F124" s="131" t="s">
        <v>123</v>
      </c>
      <c r="I124" s="124"/>
      <c r="J124" s="132">
        <f>BK124</f>
        <v>5990.57</v>
      </c>
      <c r="L124" s="121"/>
      <c r="M124" s="126"/>
      <c r="P124" s="127">
        <f>SUM(P125:P152)</f>
        <v>0</v>
      </c>
      <c r="R124" s="127">
        <f>SUM(R125:R152)</f>
        <v>0</v>
      </c>
      <c r="T124" s="128">
        <f>SUM(T125:T152)</f>
        <v>0</v>
      </c>
      <c r="AR124" s="122" t="s">
        <v>78</v>
      </c>
      <c r="AT124" s="129" t="s">
        <v>69</v>
      </c>
      <c r="AU124" s="129" t="s">
        <v>78</v>
      </c>
      <c r="AY124" s="122" t="s">
        <v>122</v>
      </c>
      <c r="BK124" s="130">
        <f>SUM(BK125:BK152)</f>
        <v>5990.57</v>
      </c>
    </row>
    <row r="125" spans="2:65" s="1" customFormat="1" ht="33" customHeight="1">
      <c r="B125" s="32"/>
      <c r="C125" s="133" t="s">
        <v>78</v>
      </c>
      <c r="D125" s="133" t="s">
        <v>124</v>
      </c>
      <c r="E125" s="134" t="s">
        <v>125</v>
      </c>
      <c r="F125" s="135" t="s">
        <v>126</v>
      </c>
      <c r="G125" s="136" t="s">
        <v>127</v>
      </c>
      <c r="H125" s="137">
        <v>24.02</v>
      </c>
      <c r="I125" s="138">
        <v>22</v>
      </c>
      <c r="J125" s="137">
        <f>ROUND(I125*H125,2)</f>
        <v>528.44000000000005</v>
      </c>
      <c r="K125" s="139"/>
      <c r="L125" s="32"/>
      <c r="M125" s="140" t="s">
        <v>1</v>
      </c>
      <c r="N125" s="141" t="s">
        <v>35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128</v>
      </c>
      <c r="AT125" s="144" t="s">
        <v>124</v>
      </c>
      <c r="AU125" s="144" t="s">
        <v>80</v>
      </c>
      <c r="AY125" s="17" t="s">
        <v>122</v>
      </c>
      <c r="BE125" s="145">
        <f>IF(N125="základní",J125,0)</f>
        <v>528.44000000000005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78</v>
      </c>
      <c r="BK125" s="145">
        <f>ROUND(I125*H125,2)</f>
        <v>528.44000000000005</v>
      </c>
      <c r="BL125" s="17" t="s">
        <v>128</v>
      </c>
      <c r="BM125" s="144" t="s">
        <v>80</v>
      </c>
    </row>
    <row r="126" spans="2:65" s="12" customFormat="1">
      <c r="B126" s="146"/>
      <c r="D126" s="147" t="s">
        <v>129</v>
      </c>
      <c r="E126" s="148" t="s">
        <v>1</v>
      </c>
      <c r="F126" s="149" t="s">
        <v>241</v>
      </c>
      <c r="H126" s="150">
        <v>5.78</v>
      </c>
      <c r="I126" s="151"/>
      <c r="L126" s="146"/>
      <c r="M126" s="152"/>
      <c r="T126" s="153"/>
      <c r="AT126" s="148" t="s">
        <v>129</v>
      </c>
      <c r="AU126" s="148" t="s">
        <v>80</v>
      </c>
      <c r="AV126" s="12" t="s">
        <v>80</v>
      </c>
      <c r="AW126" s="12" t="s">
        <v>28</v>
      </c>
      <c r="AX126" s="12" t="s">
        <v>70</v>
      </c>
      <c r="AY126" s="148" t="s">
        <v>122</v>
      </c>
    </row>
    <row r="127" spans="2:65" s="15" customFormat="1">
      <c r="B127" s="167"/>
      <c r="D127" s="147" t="s">
        <v>129</v>
      </c>
      <c r="E127" s="168" t="s">
        <v>1</v>
      </c>
      <c r="F127" s="169" t="s">
        <v>150</v>
      </c>
      <c r="H127" s="170">
        <v>5.78</v>
      </c>
      <c r="I127" s="171"/>
      <c r="L127" s="167"/>
      <c r="M127" s="172"/>
      <c r="T127" s="173"/>
      <c r="AT127" s="168" t="s">
        <v>129</v>
      </c>
      <c r="AU127" s="168" t="s">
        <v>80</v>
      </c>
      <c r="AV127" s="15" t="s">
        <v>135</v>
      </c>
      <c r="AW127" s="15" t="s">
        <v>28</v>
      </c>
      <c r="AX127" s="15" t="s">
        <v>70</v>
      </c>
      <c r="AY127" s="168" t="s">
        <v>122</v>
      </c>
    </row>
    <row r="128" spans="2:65" s="12" customFormat="1">
      <c r="B128" s="146"/>
      <c r="D128" s="147" t="s">
        <v>129</v>
      </c>
      <c r="E128" s="148" t="s">
        <v>1</v>
      </c>
      <c r="F128" s="149" t="s">
        <v>242</v>
      </c>
      <c r="H128" s="150">
        <v>18.239999999999998</v>
      </c>
      <c r="I128" s="151"/>
      <c r="L128" s="146"/>
      <c r="M128" s="152"/>
      <c r="T128" s="153"/>
      <c r="AT128" s="148" t="s">
        <v>129</v>
      </c>
      <c r="AU128" s="148" t="s">
        <v>80</v>
      </c>
      <c r="AV128" s="12" t="s">
        <v>80</v>
      </c>
      <c r="AW128" s="12" t="s">
        <v>28</v>
      </c>
      <c r="AX128" s="12" t="s">
        <v>70</v>
      </c>
      <c r="AY128" s="148" t="s">
        <v>122</v>
      </c>
    </row>
    <row r="129" spans="2:65" s="15" customFormat="1">
      <c r="B129" s="167"/>
      <c r="D129" s="147" t="s">
        <v>129</v>
      </c>
      <c r="E129" s="168" t="s">
        <v>1</v>
      </c>
      <c r="F129" s="169" t="s">
        <v>150</v>
      </c>
      <c r="H129" s="170">
        <v>18.239999999999998</v>
      </c>
      <c r="I129" s="171"/>
      <c r="L129" s="167"/>
      <c r="M129" s="172"/>
      <c r="T129" s="173"/>
      <c r="AT129" s="168" t="s">
        <v>129</v>
      </c>
      <c r="AU129" s="168" t="s">
        <v>80</v>
      </c>
      <c r="AV129" s="15" t="s">
        <v>135</v>
      </c>
      <c r="AW129" s="15" t="s">
        <v>28</v>
      </c>
      <c r="AX129" s="15" t="s">
        <v>70</v>
      </c>
      <c r="AY129" s="168" t="s">
        <v>122</v>
      </c>
    </row>
    <row r="130" spans="2:65" s="13" customFormat="1">
      <c r="B130" s="154"/>
      <c r="D130" s="147" t="s">
        <v>129</v>
      </c>
      <c r="E130" s="155" t="s">
        <v>1</v>
      </c>
      <c r="F130" s="156" t="s">
        <v>131</v>
      </c>
      <c r="H130" s="157">
        <v>24.02</v>
      </c>
      <c r="I130" s="158"/>
      <c r="L130" s="154"/>
      <c r="M130" s="159"/>
      <c r="T130" s="160"/>
      <c r="AT130" s="155" t="s">
        <v>129</v>
      </c>
      <c r="AU130" s="155" t="s">
        <v>80</v>
      </c>
      <c r="AV130" s="13" t="s">
        <v>128</v>
      </c>
      <c r="AW130" s="13" t="s">
        <v>28</v>
      </c>
      <c r="AX130" s="13" t="s">
        <v>78</v>
      </c>
      <c r="AY130" s="155" t="s">
        <v>122</v>
      </c>
    </row>
    <row r="131" spans="2:65" s="1" customFormat="1" ht="24.2" customHeight="1">
      <c r="B131" s="32"/>
      <c r="C131" s="133" t="s">
        <v>80</v>
      </c>
      <c r="D131" s="133" t="s">
        <v>124</v>
      </c>
      <c r="E131" s="134" t="s">
        <v>132</v>
      </c>
      <c r="F131" s="135" t="s">
        <v>133</v>
      </c>
      <c r="G131" s="136" t="s">
        <v>127</v>
      </c>
      <c r="H131" s="137">
        <v>24.02</v>
      </c>
      <c r="I131" s="138">
        <v>30</v>
      </c>
      <c r="J131" s="137">
        <f>ROUND(I131*H131,2)</f>
        <v>720.6</v>
      </c>
      <c r="K131" s="139"/>
      <c r="L131" s="32"/>
      <c r="M131" s="140" t="s">
        <v>1</v>
      </c>
      <c r="N131" s="141" t="s">
        <v>35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128</v>
      </c>
      <c r="AT131" s="144" t="s">
        <v>124</v>
      </c>
      <c r="AU131" s="144" t="s">
        <v>80</v>
      </c>
      <c r="AY131" s="17" t="s">
        <v>122</v>
      </c>
      <c r="BE131" s="145">
        <f>IF(N131="základní",J131,0)</f>
        <v>720.6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7" t="s">
        <v>78</v>
      </c>
      <c r="BK131" s="145">
        <f>ROUND(I131*H131,2)</f>
        <v>720.6</v>
      </c>
      <c r="BL131" s="17" t="s">
        <v>128</v>
      </c>
      <c r="BM131" s="144" t="s">
        <v>128</v>
      </c>
    </row>
    <row r="132" spans="2:65" s="14" customFormat="1">
      <c r="B132" s="161"/>
      <c r="D132" s="147" t="s">
        <v>129</v>
      </c>
      <c r="E132" s="162" t="s">
        <v>1</v>
      </c>
      <c r="F132" s="163" t="s">
        <v>134</v>
      </c>
      <c r="H132" s="162" t="s">
        <v>1</v>
      </c>
      <c r="I132" s="164"/>
      <c r="L132" s="161"/>
      <c r="M132" s="165"/>
      <c r="T132" s="166"/>
      <c r="AT132" s="162" t="s">
        <v>129</v>
      </c>
      <c r="AU132" s="162" t="s">
        <v>80</v>
      </c>
      <c r="AV132" s="14" t="s">
        <v>78</v>
      </c>
      <c r="AW132" s="14" t="s">
        <v>28</v>
      </c>
      <c r="AX132" s="14" t="s">
        <v>70</v>
      </c>
      <c r="AY132" s="162" t="s">
        <v>122</v>
      </c>
    </row>
    <row r="133" spans="2:65" s="12" customFormat="1">
      <c r="B133" s="146"/>
      <c r="D133" s="147" t="s">
        <v>129</v>
      </c>
      <c r="E133" s="148" t="s">
        <v>1</v>
      </c>
      <c r="F133" s="149" t="s">
        <v>243</v>
      </c>
      <c r="H133" s="150">
        <v>24.02</v>
      </c>
      <c r="I133" s="151"/>
      <c r="L133" s="146"/>
      <c r="M133" s="152"/>
      <c r="T133" s="153"/>
      <c r="AT133" s="148" t="s">
        <v>129</v>
      </c>
      <c r="AU133" s="148" t="s">
        <v>80</v>
      </c>
      <c r="AV133" s="12" t="s">
        <v>80</v>
      </c>
      <c r="AW133" s="12" t="s">
        <v>28</v>
      </c>
      <c r="AX133" s="12" t="s">
        <v>70</v>
      </c>
      <c r="AY133" s="148" t="s">
        <v>122</v>
      </c>
    </row>
    <row r="134" spans="2:65" s="13" customFormat="1">
      <c r="B134" s="154"/>
      <c r="D134" s="147" t="s">
        <v>129</v>
      </c>
      <c r="E134" s="155" t="s">
        <v>1</v>
      </c>
      <c r="F134" s="156" t="s">
        <v>131</v>
      </c>
      <c r="H134" s="157">
        <v>24.02</v>
      </c>
      <c r="I134" s="158"/>
      <c r="L134" s="154"/>
      <c r="M134" s="159"/>
      <c r="T134" s="160"/>
      <c r="AT134" s="155" t="s">
        <v>129</v>
      </c>
      <c r="AU134" s="155" t="s">
        <v>80</v>
      </c>
      <c r="AV134" s="13" t="s">
        <v>128</v>
      </c>
      <c r="AW134" s="13" t="s">
        <v>28</v>
      </c>
      <c r="AX134" s="13" t="s">
        <v>78</v>
      </c>
      <c r="AY134" s="155" t="s">
        <v>122</v>
      </c>
    </row>
    <row r="135" spans="2:65" s="1" customFormat="1" ht="24.2" customHeight="1">
      <c r="B135" s="32"/>
      <c r="C135" s="133" t="s">
        <v>135</v>
      </c>
      <c r="D135" s="133" t="s">
        <v>124</v>
      </c>
      <c r="E135" s="134" t="s">
        <v>136</v>
      </c>
      <c r="F135" s="135" t="s">
        <v>137</v>
      </c>
      <c r="G135" s="136" t="s">
        <v>127</v>
      </c>
      <c r="H135" s="137">
        <v>24.32</v>
      </c>
      <c r="I135" s="138">
        <v>42</v>
      </c>
      <c r="J135" s="137">
        <f>ROUND(I135*H135,2)</f>
        <v>1021.44</v>
      </c>
      <c r="K135" s="139"/>
      <c r="L135" s="32"/>
      <c r="M135" s="140" t="s">
        <v>1</v>
      </c>
      <c r="N135" s="141" t="s">
        <v>35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128</v>
      </c>
      <c r="AT135" s="144" t="s">
        <v>124</v>
      </c>
      <c r="AU135" s="144" t="s">
        <v>80</v>
      </c>
      <c r="AY135" s="17" t="s">
        <v>122</v>
      </c>
      <c r="BE135" s="145">
        <f>IF(N135="základní",J135,0)</f>
        <v>1021.44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78</v>
      </c>
      <c r="BK135" s="145">
        <f>ROUND(I135*H135,2)</f>
        <v>1021.44</v>
      </c>
      <c r="BL135" s="17" t="s">
        <v>128</v>
      </c>
      <c r="BM135" s="144" t="s">
        <v>138</v>
      </c>
    </row>
    <row r="136" spans="2:65" s="14" customFormat="1">
      <c r="B136" s="161"/>
      <c r="D136" s="147" t="s">
        <v>129</v>
      </c>
      <c r="E136" s="162" t="s">
        <v>1</v>
      </c>
      <c r="F136" s="163" t="s">
        <v>139</v>
      </c>
      <c r="H136" s="162" t="s">
        <v>1</v>
      </c>
      <c r="I136" s="164"/>
      <c r="L136" s="161"/>
      <c r="M136" s="165"/>
      <c r="T136" s="166"/>
      <c r="AT136" s="162" t="s">
        <v>129</v>
      </c>
      <c r="AU136" s="162" t="s">
        <v>80</v>
      </c>
      <c r="AV136" s="14" t="s">
        <v>78</v>
      </c>
      <c r="AW136" s="14" t="s">
        <v>28</v>
      </c>
      <c r="AX136" s="14" t="s">
        <v>70</v>
      </c>
      <c r="AY136" s="162" t="s">
        <v>122</v>
      </c>
    </row>
    <row r="137" spans="2:65" s="12" customFormat="1">
      <c r="B137" s="146"/>
      <c r="D137" s="147" t="s">
        <v>129</v>
      </c>
      <c r="E137" s="148" t="s">
        <v>1</v>
      </c>
      <c r="F137" s="149" t="s">
        <v>241</v>
      </c>
      <c r="H137" s="150">
        <v>5.78</v>
      </c>
      <c r="I137" s="151"/>
      <c r="L137" s="146"/>
      <c r="M137" s="152"/>
      <c r="T137" s="153"/>
      <c r="AT137" s="148" t="s">
        <v>129</v>
      </c>
      <c r="AU137" s="148" t="s">
        <v>80</v>
      </c>
      <c r="AV137" s="12" t="s">
        <v>80</v>
      </c>
      <c r="AW137" s="12" t="s">
        <v>28</v>
      </c>
      <c r="AX137" s="12" t="s">
        <v>70</v>
      </c>
      <c r="AY137" s="148" t="s">
        <v>122</v>
      </c>
    </row>
    <row r="138" spans="2:65" s="12" customFormat="1">
      <c r="B138" s="146"/>
      <c r="D138" s="147" t="s">
        <v>129</v>
      </c>
      <c r="E138" s="148" t="s">
        <v>1</v>
      </c>
      <c r="F138" s="149" t="s">
        <v>244</v>
      </c>
      <c r="H138" s="150">
        <v>18.540000000000003</v>
      </c>
      <c r="I138" s="151"/>
      <c r="L138" s="146"/>
      <c r="M138" s="152"/>
      <c r="T138" s="153"/>
      <c r="AT138" s="148" t="s">
        <v>129</v>
      </c>
      <c r="AU138" s="148" t="s">
        <v>80</v>
      </c>
      <c r="AV138" s="12" t="s">
        <v>80</v>
      </c>
      <c r="AW138" s="12" t="s">
        <v>28</v>
      </c>
      <c r="AX138" s="12" t="s">
        <v>70</v>
      </c>
      <c r="AY138" s="148" t="s">
        <v>122</v>
      </c>
    </row>
    <row r="139" spans="2:65" s="13" customFormat="1">
      <c r="B139" s="154"/>
      <c r="D139" s="147" t="s">
        <v>129</v>
      </c>
      <c r="E139" s="155" t="s">
        <v>1</v>
      </c>
      <c r="F139" s="156" t="s">
        <v>131</v>
      </c>
      <c r="H139" s="157">
        <v>24.320000000000004</v>
      </c>
      <c r="I139" s="158"/>
      <c r="L139" s="154"/>
      <c r="M139" s="159"/>
      <c r="T139" s="160"/>
      <c r="AT139" s="155" t="s">
        <v>129</v>
      </c>
      <c r="AU139" s="155" t="s">
        <v>80</v>
      </c>
      <c r="AV139" s="13" t="s">
        <v>128</v>
      </c>
      <c r="AW139" s="13" t="s">
        <v>28</v>
      </c>
      <c r="AX139" s="13" t="s">
        <v>78</v>
      </c>
      <c r="AY139" s="155" t="s">
        <v>122</v>
      </c>
    </row>
    <row r="140" spans="2:65" s="1" customFormat="1" ht="33" customHeight="1">
      <c r="B140" s="32"/>
      <c r="C140" s="133" t="s">
        <v>128</v>
      </c>
      <c r="D140" s="133" t="s">
        <v>124</v>
      </c>
      <c r="E140" s="134" t="s">
        <v>145</v>
      </c>
      <c r="F140" s="135" t="s">
        <v>146</v>
      </c>
      <c r="G140" s="136" t="s">
        <v>147</v>
      </c>
      <c r="H140" s="137">
        <v>11.11</v>
      </c>
      <c r="I140" s="138">
        <v>204</v>
      </c>
      <c r="J140" s="137">
        <f>ROUND(I140*H140,2)</f>
        <v>2266.44</v>
      </c>
      <c r="K140" s="139"/>
      <c r="L140" s="32"/>
      <c r="M140" s="140" t="s">
        <v>1</v>
      </c>
      <c r="N140" s="141" t="s">
        <v>35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128</v>
      </c>
      <c r="AT140" s="144" t="s">
        <v>124</v>
      </c>
      <c r="AU140" s="144" t="s">
        <v>80</v>
      </c>
      <c r="AY140" s="17" t="s">
        <v>122</v>
      </c>
      <c r="BE140" s="145">
        <f>IF(N140="základní",J140,0)</f>
        <v>2266.44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78</v>
      </c>
      <c r="BK140" s="145">
        <f>ROUND(I140*H140,2)</f>
        <v>2266.44</v>
      </c>
      <c r="BL140" s="17" t="s">
        <v>128</v>
      </c>
      <c r="BM140" s="144" t="s">
        <v>143</v>
      </c>
    </row>
    <row r="141" spans="2:65" s="14" customFormat="1">
      <c r="B141" s="161"/>
      <c r="D141" s="147" t="s">
        <v>129</v>
      </c>
      <c r="E141" s="162" t="s">
        <v>1</v>
      </c>
      <c r="F141" s="163" t="s">
        <v>139</v>
      </c>
      <c r="H141" s="162" t="s">
        <v>1</v>
      </c>
      <c r="I141" s="164"/>
      <c r="L141" s="161"/>
      <c r="M141" s="165"/>
      <c r="T141" s="166"/>
      <c r="AT141" s="162" t="s">
        <v>129</v>
      </c>
      <c r="AU141" s="162" t="s">
        <v>80</v>
      </c>
      <c r="AV141" s="14" t="s">
        <v>78</v>
      </c>
      <c r="AW141" s="14" t="s">
        <v>28</v>
      </c>
      <c r="AX141" s="14" t="s">
        <v>70</v>
      </c>
      <c r="AY141" s="162" t="s">
        <v>122</v>
      </c>
    </row>
    <row r="142" spans="2:65" s="12" customFormat="1">
      <c r="B142" s="146"/>
      <c r="D142" s="147" t="s">
        <v>129</v>
      </c>
      <c r="E142" s="148" t="s">
        <v>1</v>
      </c>
      <c r="F142" s="149" t="s">
        <v>245</v>
      </c>
      <c r="H142" s="150">
        <v>1.8540000000000003</v>
      </c>
      <c r="I142" s="151"/>
      <c r="L142" s="146"/>
      <c r="M142" s="152"/>
      <c r="T142" s="153"/>
      <c r="AT142" s="148" t="s">
        <v>129</v>
      </c>
      <c r="AU142" s="148" t="s">
        <v>80</v>
      </c>
      <c r="AV142" s="12" t="s">
        <v>80</v>
      </c>
      <c r="AW142" s="12" t="s">
        <v>28</v>
      </c>
      <c r="AX142" s="12" t="s">
        <v>70</v>
      </c>
      <c r="AY142" s="148" t="s">
        <v>122</v>
      </c>
    </row>
    <row r="143" spans="2:65" s="15" customFormat="1">
      <c r="B143" s="167"/>
      <c r="D143" s="147" t="s">
        <v>129</v>
      </c>
      <c r="E143" s="168" t="s">
        <v>1</v>
      </c>
      <c r="F143" s="169" t="s">
        <v>150</v>
      </c>
      <c r="H143" s="170">
        <v>1.8540000000000003</v>
      </c>
      <c r="I143" s="171"/>
      <c r="L143" s="167"/>
      <c r="M143" s="172"/>
      <c r="T143" s="173"/>
      <c r="AT143" s="168" t="s">
        <v>129</v>
      </c>
      <c r="AU143" s="168" t="s">
        <v>80</v>
      </c>
      <c r="AV143" s="15" t="s">
        <v>135</v>
      </c>
      <c r="AW143" s="15" t="s">
        <v>28</v>
      </c>
      <c r="AX143" s="15" t="s">
        <v>70</v>
      </c>
      <c r="AY143" s="168" t="s">
        <v>122</v>
      </c>
    </row>
    <row r="144" spans="2:65" s="14" customFormat="1">
      <c r="B144" s="161"/>
      <c r="D144" s="147" t="s">
        <v>129</v>
      </c>
      <c r="E144" s="162" t="s">
        <v>1</v>
      </c>
      <c r="F144" s="163" t="s">
        <v>134</v>
      </c>
      <c r="H144" s="162" t="s">
        <v>1</v>
      </c>
      <c r="I144" s="164"/>
      <c r="L144" s="161"/>
      <c r="M144" s="165"/>
      <c r="T144" s="166"/>
      <c r="AT144" s="162" t="s">
        <v>129</v>
      </c>
      <c r="AU144" s="162" t="s">
        <v>80</v>
      </c>
      <c r="AV144" s="14" t="s">
        <v>78</v>
      </c>
      <c r="AW144" s="14" t="s">
        <v>28</v>
      </c>
      <c r="AX144" s="14" t="s">
        <v>70</v>
      </c>
      <c r="AY144" s="162" t="s">
        <v>122</v>
      </c>
    </row>
    <row r="145" spans="2:65" s="12" customFormat="1">
      <c r="B145" s="146"/>
      <c r="D145" s="147" t="s">
        <v>129</v>
      </c>
      <c r="E145" s="148" t="s">
        <v>1</v>
      </c>
      <c r="F145" s="149" t="s">
        <v>246</v>
      </c>
      <c r="H145" s="150">
        <v>0.92400000000000027</v>
      </c>
      <c r="I145" s="151"/>
      <c r="L145" s="146"/>
      <c r="M145" s="152"/>
      <c r="T145" s="153"/>
      <c r="AT145" s="148" t="s">
        <v>129</v>
      </c>
      <c r="AU145" s="148" t="s">
        <v>80</v>
      </c>
      <c r="AV145" s="12" t="s">
        <v>80</v>
      </c>
      <c r="AW145" s="12" t="s">
        <v>28</v>
      </c>
      <c r="AX145" s="12" t="s">
        <v>70</v>
      </c>
      <c r="AY145" s="148" t="s">
        <v>122</v>
      </c>
    </row>
    <row r="146" spans="2:65" s="12" customFormat="1">
      <c r="B146" s="146"/>
      <c r="D146" s="147" t="s">
        <v>129</v>
      </c>
      <c r="E146" s="148" t="s">
        <v>1</v>
      </c>
      <c r="F146" s="149" t="s">
        <v>247</v>
      </c>
      <c r="H146" s="150">
        <v>3.1980000000000004</v>
      </c>
      <c r="I146" s="151"/>
      <c r="L146" s="146"/>
      <c r="M146" s="152"/>
      <c r="T146" s="153"/>
      <c r="AT146" s="148" t="s">
        <v>129</v>
      </c>
      <c r="AU146" s="148" t="s">
        <v>80</v>
      </c>
      <c r="AV146" s="12" t="s">
        <v>80</v>
      </c>
      <c r="AW146" s="12" t="s">
        <v>28</v>
      </c>
      <c r="AX146" s="12" t="s">
        <v>70</v>
      </c>
      <c r="AY146" s="148" t="s">
        <v>122</v>
      </c>
    </row>
    <row r="147" spans="2:65" s="12" customFormat="1">
      <c r="B147" s="146"/>
      <c r="D147" s="147" t="s">
        <v>129</v>
      </c>
      <c r="E147" s="148" t="s">
        <v>1</v>
      </c>
      <c r="F147" s="149" t="s">
        <v>248</v>
      </c>
      <c r="H147" s="150">
        <v>2.996</v>
      </c>
      <c r="I147" s="151"/>
      <c r="L147" s="146"/>
      <c r="M147" s="152"/>
      <c r="T147" s="153"/>
      <c r="AT147" s="148" t="s">
        <v>129</v>
      </c>
      <c r="AU147" s="148" t="s">
        <v>80</v>
      </c>
      <c r="AV147" s="12" t="s">
        <v>80</v>
      </c>
      <c r="AW147" s="12" t="s">
        <v>28</v>
      </c>
      <c r="AX147" s="12" t="s">
        <v>70</v>
      </c>
      <c r="AY147" s="148" t="s">
        <v>122</v>
      </c>
    </row>
    <row r="148" spans="2:65" s="12" customFormat="1">
      <c r="B148" s="146"/>
      <c r="D148" s="147" t="s">
        <v>129</v>
      </c>
      <c r="E148" s="148" t="s">
        <v>1</v>
      </c>
      <c r="F148" s="149" t="s">
        <v>249</v>
      </c>
      <c r="H148" s="150">
        <v>2.1360000000000001</v>
      </c>
      <c r="I148" s="151"/>
      <c r="L148" s="146"/>
      <c r="M148" s="152"/>
      <c r="T148" s="153"/>
      <c r="AT148" s="148" t="s">
        <v>129</v>
      </c>
      <c r="AU148" s="148" t="s">
        <v>80</v>
      </c>
      <c r="AV148" s="12" t="s">
        <v>80</v>
      </c>
      <c r="AW148" s="12" t="s">
        <v>28</v>
      </c>
      <c r="AX148" s="12" t="s">
        <v>70</v>
      </c>
      <c r="AY148" s="148" t="s">
        <v>122</v>
      </c>
    </row>
    <row r="149" spans="2:65" s="15" customFormat="1">
      <c r="B149" s="167"/>
      <c r="D149" s="147" t="s">
        <v>129</v>
      </c>
      <c r="E149" s="168" t="s">
        <v>1</v>
      </c>
      <c r="F149" s="169" t="s">
        <v>150</v>
      </c>
      <c r="H149" s="170">
        <v>9.2540000000000013</v>
      </c>
      <c r="I149" s="171"/>
      <c r="L149" s="167"/>
      <c r="M149" s="172"/>
      <c r="T149" s="173"/>
      <c r="AT149" s="168" t="s">
        <v>129</v>
      </c>
      <c r="AU149" s="168" t="s">
        <v>80</v>
      </c>
      <c r="AV149" s="15" t="s">
        <v>135</v>
      </c>
      <c r="AW149" s="15" t="s">
        <v>28</v>
      </c>
      <c r="AX149" s="15" t="s">
        <v>70</v>
      </c>
      <c r="AY149" s="168" t="s">
        <v>122</v>
      </c>
    </row>
    <row r="150" spans="2:65" s="13" customFormat="1">
      <c r="B150" s="154"/>
      <c r="D150" s="147" t="s">
        <v>129</v>
      </c>
      <c r="E150" s="155" t="s">
        <v>1</v>
      </c>
      <c r="F150" s="156" t="s">
        <v>131</v>
      </c>
      <c r="H150" s="157">
        <v>11.108000000000001</v>
      </c>
      <c r="I150" s="158"/>
      <c r="L150" s="154"/>
      <c r="M150" s="159"/>
      <c r="T150" s="160"/>
      <c r="AT150" s="155" t="s">
        <v>129</v>
      </c>
      <c r="AU150" s="155" t="s">
        <v>80</v>
      </c>
      <c r="AV150" s="13" t="s">
        <v>128</v>
      </c>
      <c r="AW150" s="13" t="s">
        <v>28</v>
      </c>
      <c r="AX150" s="13" t="s">
        <v>78</v>
      </c>
      <c r="AY150" s="155" t="s">
        <v>122</v>
      </c>
    </row>
    <row r="151" spans="2:65" s="1" customFormat="1" ht="33" customHeight="1">
      <c r="B151" s="32"/>
      <c r="C151" s="133" t="s">
        <v>144</v>
      </c>
      <c r="D151" s="133" t="s">
        <v>124</v>
      </c>
      <c r="E151" s="134" t="s">
        <v>152</v>
      </c>
      <c r="F151" s="135" t="s">
        <v>153</v>
      </c>
      <c r="G151" s="136" t="s">
        <v>147</v>
      </c>
      <c r="H151" s="137">
        <v>11.11</v>
      </c>
      <c r="I151" s="138">
        <v>111</v>
      </c>
      <c r="J151" s="137">
        <f>ROUND(I151*H151,2)</f>
        <v>1233.21</v>
      </c>
      <c r="K151" s="139"/>
      <c r="L151" s="32"/>
      <c r="M151" s="140" t="s">
        <v>1</v>
      </c>
      <c r="N151" s="141" t="s">
        <v>35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128</v>
      </c>
      <c r="AT151" s="144" t="s">
        <v>124</v>
      </c>
      <c r="AU151" s="144" t="s">
        <v>80</v>
      </c>
      <c r="AY151" s="17" t="s">
        <v>122</v>
      </c>
      <c r="BE151" s="145">
        <f>IF(N151="základní",J151,0)</f>
        <v>1233.21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78</v>
      </c>
      <c r="BK151" s="145">
        <f>ROUND(I151*H151,2)</f>
        <v>1233.21</v>
      </c>
      <c r="BL151" s="17" t="s">
        <v>128</v>
      </c>
      <c r="BM151" s="144" t="s">
        <v>148</v>
      </c>
    </row>
    <row r="152" spans="2:65" s="1" customFormat="1" ht="16.5" customHeight="1">
      <c r="B152" s="32"/>
      <c r="C152" s="133" t="s">
        <v>138</v>
      </c>
      <c r="D152" s="133" t="s">
        <v>124</v>
      </c>
      <c r="E152" s="134" t="s">
        <v>155</v>
      </c>
      <c r="F152" s="135" t="s">
        <v>156</v>
      </c>
      <c r="G152" s="136" t="s">
        <v>147</v>
      </c>
      <c r="H152" s="137">
        <v>18.37</v>
      </c>
      <c r="I152" s="138">
        <v>12</v>
      </c>
      <c r="J152" s="137">
        <f>ROUND(I152*H152,2)</f>
        <v>220.44</v>
      </c>
      <c r="K152" s="139"/>
      <c r="L152" s="32"/>
      <c r="M152" s="140" t="s">
        <v>1</v>
      </c>
      <c r="N152" s="141" t="s">
        <v>35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128</v>
      </c>
      <c r="AT152" s="144" t="s">
        <v>124</v>
      </c>
      <c r="AU152" s="144" t="s">
        <v>80</v>
      </c>
      <c r="AY152" s="17" t="s">
        <v>122</v>
      </c>
      <c r="BE152" s="145">
        <f>IF(N152="základní",J152,0)</f>
        <v>220.44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78</v>
      </c>
      <c r="BK152" s="145">
        <f>ROUND(I152*H152,2)</f>
        <v>220.44</v>
      </c>
      <c r="BL152" s="17" t="s">
        <v>128</v>
      </c>
      <c r="BM152" s="144" t="s">
        <v>8</v>
      </c>
    </row>
    <row r="153" spans="2:65" s="11" customFormat="1" ht="22.9" customHeight="1">
      <c r="B153" s="121"/>
      <c r="D153" s="122" t="s">
        <v>69</v>
      </c>
      <c r="E153" s="131" t="s">
        <v>144</v>
      </c>
      <c r="F153" s="131" t="s">
        <v>159</v>
      </c>
      <c r="I153" s="124"/>
      <c r="J153" s="132">
        <f>BK153</f>
        <v>59653.06</v>
      </c>
      <c r="L153" s="121"/>
      <c r="M153" s="126"/>
      <c r="P153" s="127">
        <f>SUM(P154:P181)</f>
        <v>0</v>
      </c>
      <c r="R153" s="127">
        <f>SUM(R154:R181)</f>
        <v>0</v>
      </c>
      <c r="T153" s="128">
        <f>SUM(T154:T181)</f>
        <v>0</v>
      </c>
      <c r="AR153" s="122" t="s">
        <v>78</v>
      </c>
      <c r="AT153" s="129" t="s">
        <v>69</v>
      </c>
      <c r="AU153" s="129" t="s">
        <v>78</v>
      </c>
      <c r="AY153" s="122" t="s">
        <v>122</v>
      </c>
      <c r="BK153" s="130">
        <f>SUM(BK154:BK181)</f>
        <v>59653.06</v>
      </c>
    </row>
    <row r="154" spans="2:65" s="1" customFormat="1" ht="16.5" customHeight="1">
      <c r="B154" s="32"/>
      <c r="C154" s="133" t="s">
        <v>154</v>
      </c>
      <c r="D154" s="133" t="s">
        <v>124</v>
      </c>
      <c r="E154" s="134" t="s">
        <v>160</v>
      </c>
      <c r="F154" s="135" t="s">
        <v>161</v>
      </c>
      <c r="G154" s="136" t="s">
        <v>127</v>
      </c>
      <c r="H154" s="137">
        <v>32.200000000000003</v>
      </c>
      <c r="I154" s="138">
        <v>220</v>
      </c>
      <c r="J154" s="137">
        <f>ROUND(I154*H154,2)</f>
        <v>7084</v>
      </c>
      <c r="K154" s="139"/>
      <c r="L154" s="32"/>
      <c r="M154" s="140" t="s">
        <v>1</v>
      </c>
      <c r="N154" s="141" t="s">
        <v>35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128</v>
      </c>
      <c r="AT154" s="144" t="s">
        <v>124</v>
      </c>
      <c r="AU154" s="144" t="s">
        <v>80</v>
      </c>
      <c r="AY154" s="17" t="s">
        <v>122</v>
      </c>
      <c r="BE154" s="145">
        <f>IF(N154="základní",J154,0)</f>
        <v>7084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78</v>
      </c>
      <c r="BK154" s="145">
        <f>ROUND(I154*H154,2)</f>
        <v>7084</v>
      </c>
      <c r="BL154" s="17" t="s">
        <v>128</v>
      </c>
      <c r="BM154" s="144" t="s">
        <v>157</v>
      </c>
    </row>
    <row r="155" spans="2:65" s="14" customFormat="1">
      <c r="B155" s="161"/>
      <c r="D155" s="147" t="s">
        <v>129</v>
      </c>
      <c r="E155" s="162" t="s">
        <v>1</v>
      </c>
      <c r="F155" s="163" t="s">
        <v>134</v>
      </c>
      <c r="H155" s="162" t="s">
        <v>1</v>
      </c>
      <c r="I155" s="164"/>
      <c r="L155" s="161"/>
      <c r="M155" s="165"/>
      <c r="T155" s="166"/>
      <c r="AT155" s="162" t="s">
        <v>129</v>
      </c>
      <c r="AU155" s="162" t="s">
        <v>80</v>
      </c>
      <c r="AV155" s="14" t="s">
        <v>78</v>
      </c>
      <c r="AW155" s="14" t="s">
        <v>28</v>
      </c>
      <c r="AX155" s="14" t="s">
        <v>70</v>
      </c>
      <c r="AY155" s="162" t="s">
        <v>122</v>
      </c>
    </row>
    <row r="156" spans="2:65" s="12" customFormat="1">
      <c r="B156" s="146"/>
      <c r="D156" s="147" t="s">
        <v>129</v>
      </c>
      <c r="E156" s="148" t="s">
        <v>1</v>
      </c>
      <c r="F156" s="149" t="s">
        <v>250</v>
      </c>
      <c r="H156" s="150">
        <v>14.979999999999999</v>
      </c>
      <c r="I156" s="151"/>
      <c r="L156" s="146"/>
      <c r="M156" s="152"/>
      <c r="T156" s="153"/>
      <c r="AT156" s="148" t="s">
        <v>129</v>
      </c>
      <c r="AU156" s="148" t="s">
        <v>80</v>
      </c>
      <c r="AV156" s="12" t="s">
        <v>80</v>
      </c>
      <c r="AW156" s="12" t="s">
        <v>28</v>
      </c>
      <c r="AX156" s="12" t="s">
        <v>70</v>
      </c>
      <c r="AY156" s="148" t="s">
        <v>122</v>
      </c>
    </row>
    <row r="157" spans="2:65" s="12" customFormat="1">
      <c r="B157" s="146"/>
      <c r="D157" s="147" t="s">
        <v>129</v>
      </c>
      <c r="E157" s="148" t="s">
        <v>1</v>
      </c>
      <c r="F157" s="149" t="s">
        <v>251</v>
      </c>
      <c r="H157" s="150">
        <v>17.22</v>
      </c>
      <c r="I157" s="151"/>
      <c r="L157" s="146"/>
      <c r="M157" s="152"/>
      <c r="T157" s="153"/>
      <c r="AT157" s="148" t="s">
        <v>129</v>
      </c>
      <c r="AU157" s="148" t="s">
        <v>80</v>
      </c>
      <c r="AV157" s="12" t="s">
        <v>80</v>
      </c>
      <c r="AW157" s="12" t="s">
        <v>28</v>
      </c>
      <c r="AX157" s="12" t="s">
        <v>70</v>
      </c>
      <c r="AY157" s="148" t="s">
        <v>122</v>
      </c>
    </row>
    <row r="158" spans="2:65" s="13" customFormat="1">
      <c r="B158" s="154"/>
      <c r="D158" s="147" t="s">
        <v>129</v>
      </c>
      <c r="E158" s="155" t="s">
        <v>1</v>
      </c>
      <c r="F158" s="156" t="s">
        <v>131</v>
      </c>
      <c r="H158" s="157">
        <v>32.199999999999996</v>
      </c>
      <c r="I158" s="158"/>
      <c r="L158" s="154"/>
      <c r="M158" s="159"/>
      <c r="T158" s="160"/>
      <c r="AT158" s="155" t="s">
        <v>129</v>
      </c>
      <c r="AU158" s="155" t="s">
        <v>80</v>
      </c>
      <c r="AV158" s="13" t="s">
        <v>128</v>
      </c>
      <c r="AW158" s="13" t="s">
        <v>28</v>
      </c>
      <c r="AX158" s="13" t="s">
        <v>78</v>
      </c>
      <c r="AY158" s="155" t="s">
        <v>122</v>
      </c>
    </row>
    <row r="159" spans="2:65" s="1" customFormat="1" ht="16.5" customHeight="1">
      <c r="B159" s="32"/>
      <c r="C159" s="133" t="s">
        <v>143</v>
      </c>
      <c r="D159" s="133" t="s">
        <v>124</v>
      </c>
      <c r="E159" s="134" t="s">
        <v>165</v>
      </c>
      <c r="F159" s="135" t="s">
        <v>166</v>
      </c>
      <c r="G159" s="136" t="s">
        <v>127</v>
      </c>
      <c r="H159" s="137">
        <v>24.32</v>
      </c>
      <c r="I159" s="138">
        <v>280</v>
      </c>
      <c r="J159" s="137">
        <f>ROUND(I159*H159,2)</f>
        <v>6809.6</v>
      </c>
      <c r="K159" s="139"/>
      <c r="L159" s="32"/>
      <c r="M159" s="140" t="s">
        <v>1</v>
      </c>
      <c r="N159" s="141" t="s">
        <v>35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128</v>
      </c>
      <c r="AT159" s="144" t="s">
        <v>124</v>
      </c>
      <c r="AU159" s="144" t="s">
        <v>80</v>
      </c>
      <c r="AY159" s="17" t="s">
        <v>122</v>
      </c>
      <c r="BE159" s="145">
        <f>IF(N159="základní",J159,0)</f>
        <v>6809.6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78</v>
      </c>
      <c r="BK159" s="145">
        <f>ROUND(I159*H159,2)</f>
        <v>6809.6</v>
      </c>
      <c r="BL159" s="17" t="s">
        <v>128</v>
      </c>
      <c r="BM159" s="144" t="s">
        <v>162</v>
      </c>
    </row>
    <row r="160" spans="2:65" s="14" customFormat="1">
      <c r="B160" s="161"/>
      <c r="D160" s="147" t="s">
        <v>129</v>
      </c>
      <c r="E160" s="162" t="s">
        <v>1</v>
      </c>
      <c r="F160" s="163" t="s">
        <v>139</v>
      </c>
      <c r="H160" s="162" t="s">
        <v>1</v>
      </c>
      <c r="I160" s="164"/>
      <c r="L160" s="161"/>
      <c r="M160" s="165"/>
      <c r="T160" s="166"/>
      <c r="AT160" s="162" t="s">
        <v>129</v>
      </c>
      <c r="AU160" s="162" t="s">
        <v>80</v>
      </c>
      <c r="AV160" s="14" t="s">
        <v>78</v>
      </c>
      <c r="AW160" s="14" t="s">
        <v>28</v>
      </c>
      <c r="AX160" s="14" t="s">
        <v>70</v>
      </c>
      <c r="AY160" s="162" t="s">
        <v>122</v>
      </c>
    </row>
    <row r="161" spans="2:65" s="12" customFormat="1">
      <c r="B161" s="146"/>
      <c r="D161" s="147" t="s">
        <v>129</v>
      </c>
      <c r="E161" s="148" t="s">
        <v>1</v>
      </c>
      <c r="F161" s="149" t="s">
        <v>244</v>
      </c>
      <c r="H161" s="150">
        <v>18.540000000000003</v>
      </c>
      <c r="I161" s="151"/>
      <c r="L161" s="146"/>
      <c r="M161" s="152"/>
      <c r="T161" s="153"/>
      <c r="AT161" s="148" t="s">
        <v>129</v>
      </c>
      <c r="AU161" s="148" t="s">
        <v>80</v>
      </c>
      <c r="AV161" s="12" t="s">
        <v>80</v>
      </c>
      <c r="AW161" s="12" t="s">
        <v>28</v>
      </c>
      <c r="AX161" s="12" t="s">
        <v>70</v>
      </c>
      <c r="AY161" s="148" t="s">
        <v>122</v>
      </c>
    </row>
    <row r="162" spans="2:65" s="12" customFormat="1">
      <c r="B162" s="146"/>
      <c r="D162" s="147" t="s">
        <v>129</v>
      </c>
      <c r="E162" s="148" t="s">
        <v>1</v>
      </c>
      <c r="F162" s="149" t="s">
        <v>241</v>
      </c>
      <c r="H162" s="150">
        <v>5.78</v>
      </c>
      <c r="I162" s="151"/>
      <c r="L162" s="146"/>
      <c r="M162" s="152"/>
      <c r="T162" s="153"/>
      <c r="AT162" s="148" t="s">
        <v>129</v>
      </c>
      <c r="AU162" s="148" t="s">
        <v>80</v>
      </c>
      <c r="AV162" s="12" t="s">
        <v>80</v>
      </c>
      <c r="AW162" s="12" t="s">
        <v>28</v>
      </c>
      <c r="AX162" s="12" t="s">
        <v>70</v>
      </c>
      <c r="AY162" s="148" t="s">
        <v>122</v>
      </c>
    </row>
    <row r="163" spans="2:65" s="13" customFormat="1">
      <c r="B163" s="154"/>
      <c r="D163" s="147" t="s">
        <v>129</v>
      </c>
      <c r="E163" s="155" t="s">
        <v>1</v>
      </c>
      <c r="F163" s="156" t="s">
        <v>131</v>
      </c>
      <c r="H163" s="157">
        <v>24.320000000000004</v>
      </c>
      <c r="I163" s="158"/>
      <c r="L163" s="154"/>
      <c r="M163" s="159"/>
      <c r="T163" s="160"/>
      <c r="AT163" s="155" t="s">
        <v>129</v>
      </c>
      <c r="AU163" s="155" t="s">
        <v>80</v>
      </c>
      <c r="AV163" s="13" t="s">
        <v>128</v>
      </c>
      <c r="AW163" s="13" t="s">
        <v>28</v>
      </c>
      <c r="AX163" s="13" t="s">
        <v>78</v>
      </c>
      <c r="AY163" s="155" t="s">
        <v>122</v>
      </c>
    </row>
    <row r="164" spans="2:65" s="1" customFormat="1" ht="24.2" customHeight="1">
      <c r="B164" s="32"/>
      <c r="C164" s="133" t="s">
        <v>164</v>
      </c>
      <c r="D164" s="133" t="s">
        <v>124</v>
      </c>
      <c r="E164" s="134" t="s">
        <v>169</v>
      </c>
      <c r="F164" s="135" t="s">
        <v>170</v>
      </c>
      <c r="G164" s="136" t="s">
        <v>127</v>
      </c>
      <c r="H164" s="137">
        <v>25.1</v>
      </c>
      <c r="I164" s="138">
        <v>295</v>
      </c>
      <c r="J164" s="137">
        <f>ROUND(I164*H164,2)</f>
        <v>7404.5</v>
      </c>
      <c r="K164" s="139"/>
      <c r="L164" s="32"/>
      <c r="M164" s="140" t="s">
        <v>1</v>
      </c>
      <c r="N164" s="141" t="s">
        <v>35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128</v>
      </c>
      <c r="AT164" s="144" t="s">
        <v>124</v>
      </c>
      <c r="AU164" s="144" t="s">
        <v>80</v>
      </c>
      <c r="AY164" s="17" t="s">
        <v>122</v>
      </c>
      <c r="BE164" s="145">
        <f>IF(N164="základní",J164,0)</f>
        <v>7404.5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78</v>
      </c>
      <c r="BK164" s="145">
        <f>ROUND(I164*H164,2)</f>
        <v>7404.5</v>
      </c>
      <c r="BL164" s="17" t="s">
        <v>128</v>
      </c>
      <c r="BM164" s="144" t="s">
        <v>167</v>
      </c>
    </row>
    <row r="165" spans="2:65" s="1" customFormat="1" ht="24.2" customHeight="1">
      <c r="B165" s="32"/>
      <c r="C165" s="133" t="s">
        <v>148</v>
      </c>
      <c r="D165" s="133" t="s">
        <v>124</v>
      </c>
      <c r="E165" s="134" t="s">
        <v>173</v>
      </c>
      <c r="F165" s="135" t="s">
        <v>174</v>
      </c>
      <c r="G165" s="136" t="s">
        <v>127</v>
      </c>
      <c r="H165" s="137">
        <v>30.97</v>
      </c>
      <c r="I165" s="138">
        <v>383</v>
      </c>
      <c r="J165" s="137">
        <f>ROUND(I165*H165,2)</f>
        <v>11861.51</v>
      </c>
      <c r="K165" s="139"/>
      <c r="L165" s="32"/>
      <c r="M165" s="140" t="s">
        <v>1</v>
      </c>
      <c r="N165" s="141" t="s">
        <v>35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128</v>
      </c>
      <c r="AT165" s="144" t="s">
        <v>124</v>
      </c>
      <c r="AU165" s="144" t="s">
        <v>80</v>
      </c>
      <c r="AY165" s="17" t="s">
        <v>122</v>
      </c>
      <c r="BE165" s="145">
        <f>IF(N165="základní",J165,0)</f>
        <v>11861.51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78</v>
      </c>
      <c r="BK165" s="145">
        <f>ROUND(I165*H165,2)</f>
        <v>11861.51</v>
      </c>
      <c r="BL165" s="17" t="s">
        <v>128</v>
      </c>
      <c r="BM165" s="144" t="s">
        <v>171</v>
      </c>
    </row>
    <row r="166" spans="2:65" s="14" customFormat="1">
      <c r="B166" s="161"/>
      <c r="D166" s="147" t="s">
        <v>129</v>
      </c>
      <c r="E166" s="162" t="s">
        <v>1</v>
      </c>
      <c r="F166" s="163" t="s">
        <v>134</v>
      </c>
      <c r="H166" s="162" t="s">
        <v>1</v>
      </c>
      <c r="I166" s="164"/>
      <c r="L166" s="161"/>
      <c r="M166" s="165"/>
      <c r="T166" s="166"/>
      <c r="AT166" s="162" t="s">
        <v>129</v>
      </c>
      <c r="AU166" s="162" t="s">
        <v>80</v>
      </c>
      <c r="AV166" s="14" t="s">
        <v>78</v>
      </c>
      <c r="AW166" s="14" t="s">
        <v>28</v>
      </c>
      <c r="AX166" s="14" t="s">
        <v>70</v>
      </c>
      <c r="AY166" s="162" t="s">
        <v>122</v>
      </c>
    </row>
    <row r="167" spans="2:65" s="12" customFormat="1">
      <c r="B167" s="146"/>
      <c r="D167" s="147" t="s">
        <v>129</v>
      </c>
      <c r="E167" s="148" t="s">
        <v>1</v>
      </c>
      <c r="F167" s="149" t="s">
        <v>252</v>
      </c>
      <c r="H167" s="150">
        <v>15.990000000000002</v>
      </c>
      <c r="I167" s="151"/>
      <c r="L167" s="146"/>
      <c r="M167" s="152"/>
      <c r="T167" s="153"/>
      <c r="AT167" s="148" t="s">
        <v>129</v>
      </c>
      <c r="AU167" s="148" t="s">
        <v>80</v>
      </c>
      <c r="AV167" s="12" t="s">
        <v>80</v>
      </c>
      <c r="AW167" s="12" t="s">
        <v>28</v>
      </c>
      <c r="AX167" s="12" t="s">
        <v>70</v>
      </c>
      <c r="AY167" s="148" t="s">
        <v>122</v>
      </c>
    </row>
    <row r="168" spans="2:65" s="15" customFormat="1">
      <c r="B168" s="167"/>
      <c r="D168" s="147" t="s">
        <v>129</v>
      </c>
      <c r="E168" s="168" t="s">
        <v>1</v>
      </c>
      <c r="F168" s="169" t="s">
        <v>150</v>
      </c>
      <c r="H168" s="170">
        <v>15.990000000000002</v>
      </c>
      <c r="I168" s="171"/>
      <c r="L168" s="167"/>
      <c r="M168" s="172"/>
      <c r="T168" s="173"/>
      <c r="AT168" s="168" t="s">
        <v>129</v>
      </c>
      <c r="AU168" s="168" t="s">
        <v>80</v>
      </c>
      <c r="AV168" s="15" t="s">
        <v>135</v>
      </c>
      <c r="AW168" s="15" t="s">
        <v>28</v>
      </c>
      <c r="AX168" s="15" t="s">
        <v>70</v>
      </c>
      <c r="AY168" s="168" t="s">
        <v>122</v>
      </c>
    </row>
    <row r="169" spans="2:65" s="12" customFormat="1">
      <c r="B169" s="146"/>
      <c r="D169" s="147" t="s">
        <v>129</v>
      </c>
      <c r="E169" s="148" t="s">
        <v>1</v>
      </c>
      <c r="F169" s="149" t="s">
        <v>253</v>
      </c>
      <c r="H169" s="150">
        <v>14.979999999999999</v>
      </c>
      <c r="I169" s="151"/>
      <c r="L169" s="146"/>
      <c r="M169" s="152"/>
      <c r="T169" s="153"/>
      <c r="AT169" s="148" t="s">
        <v>129</v>
      </c>
      <c r="AU169" s="148" t="s">
        <v>80</v>
      </c>
      <c r="AV169" s="12" t="s">
        <v>80</v>
      </c>
      <c r="AW169" s="12" t="s">
        <v>28</v>
      </c>
      <c r="AX169" s="12" t="s">
        <v>70</v>
      </c>
      <c r="AY169" s="148" t="s">
        <v>122</v>
      </c>
    </row>
    <row r="170" spans="2:65" s="15" customFormat="1">
      <c r="B170" s="167"/>
      <c r="D170" s="147" t="s">
        <v>129</v>
      </c>
      <c r="E170" s="168" t="s">
        <v>1</v>
      </c>
      <c r="F170" s="169" t="s">
        <v>150</v>
      </c>
      <c r="H170" s="170">
        <v>14.979999999999999</v>
      </c>
      <c r="I170" s="171"/>
      <c r="L170" s="167"/>
      <c r="M170" s="172"/>
      <c r="T170" s="173"/>
      <c r="AT170" s="168" t="s">
        <v>129</v>
      </c>
      <c r="AU170" s="168" t="s">
        <v>80</v>
      </c>
      <c r="AV170" s="15" t="s">
        <v>135</v>
      </c>
      <c r="AW170" s="15" t="s">
        <v>28</v>
      </c>
      <c r="AX170" s="15" t="s">
        <v>70</v>
      </c>
      <c r="AY170" s="168" t="s">
        <v>122</v>
      </c>
    </row>
    <row r="171" spans="2:65" s="13" customFormat="1">
      <c r="B171" s="154"/>
      <c r="D171" s="147" t="s">
        <v>129</v>
      </c>
      <c r="E171" s="155" t="s">
        <v>1</v>
      </c>
      <c r="F171" s="156" t="s">
        <v>131</v>
      </c>
      <c r="H171" s="157">
        <v>30.97</v>
      </c>
      <c r="I171" s="158"/>
      <c r="L171" s="154"/>
      <c r="M171" s="159"/>
      <c r="T171" s="160"/>
      <c r="AT171" s="155" t="s">
        <v>129</v>
      </c>
      <c r="AU171" s="155" t="s">
        <v>80</v>
      </c>
      <c r="AV171" s="13" t="s">
        <v>128</v>
      </c>
      <c r="AW171" s="13" t="s">
        <v>28</v>
      </c>
      <c r="AX171" s="13" t="s">
        <v>78</v>
      </c>
      <c r="AY171" s="155" t="s">
        <v>122</v>
      </c>
    </row>
    <row r="172" spans="2:65" s="1" customFormat="1" ht="16.5" customHeight="1">
      <c r="B172" s="32"/>
      <c r="C172" s="174" t="s">
        <v>172</v>
      </c>
      <c r="D172" s="174" t="s">
        <v>176</v>
      </c>
      <c r="E172" s="175" t="s">
        <v>177</v>
      </c>
      <c r="F172" s="176" t="s">
        <v>178</v>
      </c>
      <c r="G172" s="177" t="s">
        <v>127</v>
      </c>
      <c r="H172" s="178">
        <v>30.97</v>
      </c>
      <c r="I172" s="179">
        <v>285</v>
      </c>
      <c r="J172" s="178">
        <f>ROUND(I172*H172,2)</f>
        <v>8826.4500000000007</v>
      </c>
      <c r="K172" s="180"/>
      <c r="L172" s="181"/>
      <c r="M172" s="182" t="s">
        <v>1</v>
      </c>
      <c r="N172" s="183" t="s">
        <v>35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143</v>
      </c>
      <c r="AT172" s="144" t="s">
        <v>176</v>
      </c>
      <c r="AU172" s="144" t="s">
        <v>80</v>
      </c>
      <c r="AY172" s="17" t="s">
        <v>122</v>
      </c>
      <c r="BE172" s="145">
        <f>IF(N172="základní",J172,0)</f>
        <v>8826.4500000000007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78</v>
      </c>
      <c r="BK172" s="145">
        <f>ROUND(I172*H172,2)</f>
        <v>8826.4500000000007</v>
      </c>
      <c r="BL172" s="17" t="s">
        <v>128</v>
      </c>
      <c r="BM172" s="144" t="s">
        <v>175</v>
      </c>
    </row>
    <row r="173" spans="2:65" s="1" customFormat="1" ht="24.2" customHeight="1">
      <c r="B173" s="32"/>
      <c r="C173" s="133" t="s">
        <v>8</v>
      </c>
      <c r="D173" s="133" t="s">
        <v>124</v>
      </c>
      <c r="E173" s="134" t="s">
        <v>181</v>
      </c>
      <c r="F173" s="135" t="s">
        <v>182</v>
      </c>
      <c r="G173" s="136" t="s">
        <v>127</v>
      </c>
      <c r="H173" s="137">
        <v>22.85</v>
      </c>
      <c r="I173" s="138">
        <v>355</v>
      </c>
      <c r="J173" s="137">
        <f>ROUND(I173*H173,2)</f>
        <v>8111.75</v>
      </c>
      <c r="K173" s="139"/>
      <c r="L173" s="32"/>
      <c r="M173" s="140" t="s">
        <v>1</v>
      </c>
      <c r="N173" s="141" t="s">
        <v>35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128</v>
      </c>
      <c r="AT173" s="144" t="s">
        <v>124</v>
      </c>
      <c r="AU173" s="144" t="s">
        <v>80</v>
      </c>
      <c r="AY173" s="17" t="s">
        <v>122</v>
      </c>
      <c r="BE173" s="145">
        <f>IF(N173="základní",J173,0)</f>
        <v>8111.75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78</v>
      </c>
      <c r="BK173" s="145">
        <f>ROUND(I173*H173,2)</f>
        <v>8111.75</v>
      </c>
      <c r="BL173" s="17" t="s">
        <v>128</v>
      </c>
      <c r="BM173" s="144" t="s">
        <v>179</v>
      </c>
    </row>
    <row r="174" spans="2:65" s="14" customFormat="1">
      <c r="B174" s="161"/>
      <c r="D174" s="147" t="s">
        <v>129</v>
      </c>
      <c r="E174" s="162" t="s">
        <v>1</v>
      </c>
      <c r="F174" s="163" t="s">
        <v>139</v>
      </c>
      <c r="H174" s="162" t="s">
        <v>1</v>
      </c>
      <c r="I174" s="164"/>
      <c r="L174" s="161"/>
      <c r="M174" s="165"/>
      <c r="T174" s="166"/>
      <c r="AT174" s="162" t="s">
        <v>129</v>
      </c>
      <c r="AU174" s="162" t="s">
        <v>80</v>
      </c>
      <c r="AV174" s="14" t="s">
        <v>78</v>
      </c>
      <c r="AW174" s="14" t="s">
        <v>28</v>
      </c>
      <c r="AX174" s="14" t="s">
        <v>70</v>
      </c>
      <c r="AY174" s="162" t="s">
        <v>122</v>
      </c>
    </row>
    <row r="175" spans="2:65" s="12" customFormat="1">
      <c r="B175" s="146"/>
      <c r="D175" s="147" t="s">
        <v>129</v>
      </c>
      <c r="E175" s="148" t="s">
        <v>1</v>
      </c>
      <c r="F175" s="149" t="s">
        <v>244</v>
      </c>
      <c r="H175" s="150">
        <v>18.540000000000003</v>
      </c>
      <c r="I175" s="151"/>
      <c r="L175" s="146"/>
      <c r="M175" s="152"/>
      <c r="T175" s="153"/>
      <c r="AT175" s="148" t="s">
        <v>129</v>
      </c>
      <c r="AU175" s="148" t="s">
        <v>80</v>
      </c>
      <c r="AV175" s="12" t="s">
        <v>80</v>
      </c>
      <c r="AW175" s="12" t="s">
        <v>28</v>
      </c>
      <c r="AX175" s="12" t="s">
        <v>70</v>
      </c>
      <c r="AY175" s="148" t="s">
        <v>122</v>
      </c>
    </row>
    <row r="176" spans="2:65" s="12" customFormat="1">
      <c r="B176" s="146"/>
      <c r="D176" s="147" t="s">
        <v>129</v>
      </c>
      <c r="E176" s="148" t="s">
        <v>1</v>
      </c>
      <c r="F176" s="149" t="s">
        <v>254</v>
      </c>
      <c r="H176" s="150">
        <v>4.3100000000000005</v>
      </c>
      <c r="I176" s="151"/>
      <c r="L176" s="146"/>
      <c r="M176" s="152"/>
      <c r="T176" s="153"/>
      <c r="AT176" s="148" t="s">
        <v>129</v>
      </c>
      <c r="AU176" s="148" t="s">
        <v>80</v>
      </c>
      <c r="AV176" s="12" t="s">
        <v>80</v>
      </c>
      <c r="AW176" s="12" t="s">
        <v>28</v>
      </c>
      <c r="AX176" s="12" t="s">
        <v>70</v>
      </c>
      <c r="AY176" s="148" t="s">
        <v>122</v>
      </c>
    </row>
    <row r="177" spans="2:65" s="13" customFormat="1">
      <c r="B177" s="154"/>
      <c r="D177" s="147" t="s">
        <v>129</v>
      </c>
      <c r="E177" s="155" t="s">
        <v>1</v>
      </c>
      <c r="F177" s="156" t="s">
        <v>131</v>
      </c>
      <c r="H177" s="157">
        <v>22.85</v>
      </c>
      <c r="I177" s="158"/>
      <c r="L177" s="154"/>
      <c r="M177" s="159"/>
      <c r="T177" s="160"/>
      <c r="AT177" s="155" t="s">
        <v>129</v>
      </c>
      <c r="AU177" s="155" t="s">
        <v>80</v>
      </c>
      <c r="AV177" s="13" t="s">
        <v>128</v>
      </c>
      <c r="AW177" s="13" t="s">
        <v>28</v>
      </c>
      <c r="AX177" s="13" t="s">
        <v>78</v>
      </c>
      <c r="AY177" s="155" t="s">
        <v>122</v>
      </c>
    </row>
    <row r="178" spans="2:65" s="1" customFormat="1" ht="16.5" customHeight="1">
      <c r="B178" s="32"/>
      <c r="C178" s="174" t="s">
        <v>180</v>
      </c>
      <c r="D178" s="174" t="s">
        <v>176</v>
      </c>
      <c r="E178" s="175" t="s">
        <v>184</v>
      </c>
      <c r="F178" s="176" t="s">
        <v>185</v>
      </c>
      <c r="G178" s="177" t="s">
        <v>127</v>
      </c>
      <c r="H178" s="178">
        <v>22.85</v>
      </c>
      <c r="I178" s="179">
        <v>365</v>
      </c>
      <c r="J178" s="178">
        <f>ROUND(I178*H178,2)</f>
        <v>8340.25</v>
      </c>
      <c r="K178" s="180"/>
      <c r="L178" s="181"/>
      <c r="M178" s="182" t="s">
        <v>1</v>
      </c>
      <c r="N178" s="183" t="s">
        <v>35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143</v>
      </c>
      <c r="AT178" s="144" t="s">
        <v>176</v>
      </c>
      <c r="AU178" s="144" t="s">
        <v>80</v>
      </c>
      <c r="AY178" s="17" t="s">
        <v>122</v>
      </c>
      <c r="BE178" s="145">
        <f>IF(N178="základní",J178,0)</f>
        <v>8340.25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78</v>
      </c>
      <c r="BK178" s="145">
        <f>ROUND(I178*H178,2)</f>
        <v>8340.25</v>
      </c>
      <c r="BL178" s="17" t="s">
        <v>128</v>
      </c>
      <c r="BM178" s="144" t="s">
        <v>183</v>
      </c>
    </row>
    <row r="179" spans="2:65" s="1" customFormat="1" ht="24.2" customHeight="1">
      <c r="B179" s="32"/>
      <c r="C179" s="174" t="s">
        <v>157</v>
      </c>
      <c r="D179" s="174" t="s">
        <v>176</v>
      </c>
      <c r="E179" s="175" t="s">
        <v>189</v>
      </c>
      <c r="F179" s="176" t="s">
        <v>190</v>
      </c>
      <c r="G179" s="177" t="s">
        <v>127</v>
      </c>
      <c r="H179" s="178">
        <v>2.25</v>
      </c>
      <c r="I179" s="179">
        <v>540</v>
      </c>
      <c r="J179" s="178">
        <f>ROUND(I179*H179,2)</f>
        <v>1215</v>
      </c>
      <c r="K179" s="180"/>
      <c r="L179" s="181"/>
      <c r="M179" s="182" t="s">
        <v>1</v>
      </c>
      <c r="N179" s="183" t="s">
        <v>35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143</v>
      </c>
      <c r="AT179" s="144" t="s">
        <v>176</v>
      </c>
      <c r="AU179" s="144" t="s">
        <v>80</v>
      </c>
      <c r="AY179" s="17" t="s">
        <v>122</v>
      </c>
      <c r="BE179" s="145">
        <f>IF(N179="základní",J179,0)</f>
        <v>1215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7" t="s">
        <v>78</v>
      </c>
      <c r="BK179" s="145">
        <f>ROUND(I179*H179,2)</f>
        <v>1215</v>
      </c>
      <c r="BL179" s="17" t="s">
        <v>128</v>
      </c>
      <c r="BM179" s="144" t="s">
        <v>186</v>
      </c>
    </row>
    <row r="180" spans="2:65" s="12" customFormat="1">
      <c r="B180" s="146"/>
      <c r="D180" s="147" t="s">
        <v>129</v>
      </c>
      <c r="E180" s="148" t="s">
        <v>1</v>
      </c>
      <c r="F180" s="149" t="s">
        <v>255</v>
      </c>
      <c r="H180" s="150">
        <v>2.25</v>
      </c>
      <c r="I180" s="151"/>
      <c r="L180" s="146"/>
      <c r="M180" s="152"/>
      <c r="T180" s="153"/>
      <c r="AT180" s="148" t="s">
        <v>129</v>
      </c>
      <c r="AU180" s="148" t="s">
        <v>80</v>
      </c>
      <c r="AV180" s="12" t="s">
        <v>80</v>
      </c>
      <c r="AW180" s="12" t="s">
        <v>28</v>
      </c>
      <c r="AX180" s="12" t="s">
        <v>70</v>
      </c>
      <c r="AY180" s="148" t="s">
        <v>122</v>
      </c>
    </row>
    <row r="181" spans="2:65" s="13" customFormat="1">
      <c r="B181" s="154"/>
      <c r="D181" s="147" t="s">
        <v>129</v>
      </c>
      <c r="E181" s="155" t="s">
        <v>1</v>
      </c>
      <c r="F181" s="156" t="s">
        <v>131</v>
      </c>
      <c r="H181" s="157">
        <v>2.25</v>
      </c>
      <c r="I181" s="158"/>
      <c r="L181" s="154"/>
      <c r="M181" s="159"/>
      <c r="T181" s="160"/>
      <c r="AT181" s="155" t="s">
        <v>129</v>
      </c>
      <c r="AU181" s="155" t="s">
        <v>80</v>
      </c>
      <c r="AV181" s="13" t="s">
        <v>128</v>
      </c>
      <c r="AW181" s="13" t="s">
        <v>28</v>
      </c>
      <c r="AX181" s="13" t="s">
        <v>78</v>
      </c>
      <c r="AY181" s="155" t="s">
        <v>122</v>
      </c>
    </row>
    <row r="182" spans="2:65" s="11" customFormat="1" ht="22.9" customHeight="1">
      <c r="B182" s="121"/>
      <c r="D182" s="122" t="s">
        <v>69</v>
      </c>
      <c r="E182" s="131" t="s">
        <v>164</v>
      </c>
      <c r="F182" s="131" t="s">
        <v>193</v>
      </c>
      <c r="I182" s="124"/>
      <c r="J182" s="132">
        <f>BK182</f>
        <v>12014</v>
      </c>
      <c r="L182" s="121"/>
      <c r="M182" s="126"/>
      <c r="P182" s="127">
        <f>SUM(P183:P191)</f>
        <v>0</v>
      </c>
      <c r="R182" s="127">
        <f>SUM(R183:R191)</f>
        <v>0</v>
      </c>
      <c r="T182" s="128">
        <f>SUM(T183:T191)</f>
        <v>0</v>
      </c>
      <c r="AR182" s="122" t="s">
        <v>78</v>
      </c>
      <c r="AT182" s="129" t="s">
        <v>69</v>
      </c>
      <c r="AU182" s="129" t="s">
        <v>78</v>
      </c>
      <c r="AY182" s="122" t="s">
        <v>122</v>
      </c>
      <c r="BK182" s="130">
        <f>SUM(BK183:BK191)</f>
        <v>12014</v>
      </c>
    </row>
    <row r="183" spans="2:65" s="1" customFormat="1" ht="33" customHeight="1">
      <c r="B183" s="32"/>
      <c r="C183" s="133" t="s">
        <v>188</v>
      </c>
      <c r="D183" s="133" t="s">
        <v>124</v>
      </c>
      <c r="E183" s="134" t="s">
        <v>194</v>
      </c>
      <c r="F183" s="135" t="s">
        <v>195</v>
      </c>
      <c r="G183" s="136" t="s">
        <v>196</v>
      </c>
      <c r="H183" s="137">
        <v>15.1</v>
      </c>
      <c r="I183" s="138">
        <v>200</v>
      </c>
      <c r="J183" s="137">
        <f>ROUND(I183*H183,2)</f>
        <v>3020</v>
      </c>
      <c r="K183" s="139"/>
      <c r="L183" s="32"/>
      <c r="M183" s="140" t="s">
        <v>1</v>
      </c>
      <c r="N183" s="141" t="s">
        <v>35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128</v>
      </c>
      <c r="AT183" s="144" t="s">
        <v>124</v>
      </c>
      <c r="AU183" s="144" t="s">
        <v>80</v>
      </c>
      <c r="AY183" s="17" t="s">
        <v>122</v>
      </c>
      <c r="BE183" s="145">
        <f>IF(N183="základní",J183,0)</f>
        <v>3020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78</v>
      </c>
      <c r="BK183" s="145">
        <f>ROUND(I183*H183,2)</f>
        <v>3020</v>
      </c>
      <c r="BL183" s="17" t="s">
        <v>128</v>
      </c>
      <c r="BM183" s="144" t="s">
        <v>191</v>
      </c>
    </row>
    <row r="184" spans="2:65" s="12" customFormat="1">
      <c r="B184" s="146"/>
      <c r="D184" s="147" t="s">
        <v>129</v>
      </c>
      <c r="E184" s="148" t="s">
        <v>1</v>
      </c>
      <c r="F184" s="149" t="s">
        <v>256</v>
      </c>
      <c r="H184" s="150">
        <v>15.100000000000001</v>
      </c>
      <c r="I184" s="151"/>
      <c r="L184" s="146"/>
      <c r="M184" s="152"/>
      <c r="T184" s="153"/>
      <c r="AT184" s="148" t="s">
        <v>129</v>
      </c>
      <c r="AU184" s="148" t="s">
        <v>80</v>
      </c>
      <c r="AV184" s="12" t="s">
        <v>80</v>
      </c>
      <c r="AW184" s="12" t="s">
        <v>28</v>
      </c>
      <c r="AX184" s="12" t="s">
        <v>70</v>
      </c>
      <c r="AY184" s="148" t="s">
        <v>122</v>
      </c>
    </row>
    <row r="185" spans="2:65" s="13" customFormat="1">
      <c r="B185" s="154"/>
      <c r="D185" s="147" t="s">
        <v>129</v>
      </c>
      <c r="E185" s="155" t="s">
        <v>1</v>
      </c>
      <c r="F185" s="156" t="s">
        <v>131</v>
      </c>
      <c r="H185" s="157">
        <v>15.100000000000001</v>
      </c>
      <c r="I185" s="158"/>
      <c r="L185" s="154"/>
      <c r="M185" s="159"/>
      <c r="T185" s="160"/>
      <c r="AT185" s="155" t="s">
        <v>129</v>
      </c>
      <c r="AU185" s="155" t="s">
        <v>80</v>
      </c>
      <c r="AV185" s="13" t="s">
        <v>128</v>
      </c>
      <c r="AW185" s="13" t="s">
        <v>28</v>
      </c>
      <c r="AX185" s="13" t="s">
        <v>78</v>
      </c>
      <c r="AY185" s="155" t="s">
        <v>122</v>
      </c>
    </row>
    <row r="186" spans="2:65" s="1" customFormat="1" ht="16.5" customHeight="1">
      <c r="B186" s="32"/>
      <c r="C186" s="174" t="s">
        <v>162</v>
      </c>
      <c r="D186" s="174" t="s">
        <v>176</v>
      </c>
      <c r="E186" s="175" t="s">
        <v>200</v>
      </c>
      <c r="F186" s="176" t="s">
        <v>201</v>
      </c>
      <c r="G186" s="177" t="s">
        <v>202</v>
      </c>
      <c r="H186" s="178">
        <v>15.1</v>
      </c>
      <c r="I186" s="179">
        <v>40</v>
      </c>
      <c r="J186" s="178">
        <f>ROUND(I186*H186,2)</f>
        <v>604</v>
      </c>
      <c r="K186" s="180"/>
      <c r="L186" s="181"/>
      <c r="M186" s="182" t="s">
        <v>1</v>
      </c>
      <c r="N186" s="183" t="s">
        <v>35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143</v>
      </c>
      <c r="AT186" s="144" t="s">
        <v>176</v>
      </c>
      <c r="AU186" s="144" t="s">
        <v>80</v>
      </c>
      <c r="AY186" s="17" t="s">
        <v>122</v>
      </c>
      <c r="BE186" s="145">
        <f>IF(N186="základní",J186,0)</f>
        <v>604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78</v>
      </c>
      <c r="BK186" s="145">
        <f>ROUND(I186*H186,2)</f>
        <v>604</v>
      </c>
      <c r="BL186" s="17" t="s">
        <v>128</v>
      </c>
      <c r="BM186" s="144" t="s">
        <v>197</v>
      </c>
    </row>
    <row r="187" spans="2:65" s="1" customFormat="1" ht="24.2" customHeight="1">
      <c r="B187" s="32"/>
      <c r="C187" s="133" t="s">
        <v>199</v>
      </c>
      <c r="D187" s="133" t="s">
        <v>124</v>
      </c>
      <c r="E187" s="134" t="s">
        <v>204</v>
      </c>
      <c r="F187" s="135" t="s">
        <v>205</v>
      </c>
      <c r="G187" s="136" t="s">
        <v>147</v>
      </c>
      <c r="H187" s="137">
        <v>0.6</v>
      </c>
      <c r="I187" s="138">
        <v>3150</v>
      </c>
      <c r="J187" s="137">
        <f>ROUND(I187*H187,2)</f>
        <v>1890</v>
      </c>
      <c r="K187" s="139"/>
      <c r="L187" s="32"/>
      <c r="M187" s="140" t="s">
        <v>1</v>
      </c>
      <c r="N187" s="141" t="s">
        <v>35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128</v>
      </c>
      <c r="AT187" s="144" t="s">
        <v>124</v>
      </c>
      <c r="AU187" s="144" t="s">
        <v>80</v>
      </c>
      <c r="AY187" s="17" t="s">
        <v>122</v>
      </c>
      <c r="BE187" s="145">
        <f>IF(N187="základní",J187,0)</f>
        <v>1890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7" t="s">
        <v>78</v>
      </c>
      <c r="BK187" s="145">
        <f>ROUND(I187*H187,2)</f>
        <v>1890</v>
      </c>
      <c r="BL187" s="17" t="s">
        <v>128</v>
      </c>
      <c r="BM187" s="144" t="s">
        <v>203</v>
      </c>
    </row>
    <row r="188" spans="2:65" s="12" customFormat="1">
      <c r="B188" s="146"/>
      <c r="D188" s="147" t="s">
        <v>129</v>
      </c>
      <c r="E188" s="148" t="s">
        <v>1</v>
      </c>
      <c r="F188" s="149" t="s">
        <v>257</v>
      </c>
      <c r="H188" s="150">
        <v>0.60400000000000009</v>
      </c>
      <c r="I188" s="151"/>
      <c r="L188" s="146"/>
      <c r="M188" s="152"/>
      <c r="T188" s="153"/>
      <c r="AT188" s="148" t="s">
        <v>129</v>
      </c>
      <c r="AU188" s="148" t="s">
        <v>80</v>
      </c>
      <c r="AV188" s="12" t="s">
        <v>80</v>
      </c>
      <c r="AW188" s="12" t="s">
        <v>28</v>
      </c>
      <c r="AX188" s="12" t="s">
        <v>70</v>
      </c>
      <c r="AY188" s="148" t="s">
        <v>122</v>
      </c>
    </row>
    <row r="189" spans="2:65" s="13" customFormat="1">
      <c r="B189" s="154"/>
      <c r="D189" s="147" t="s">
        <v>129</v>
      </c>
      <c r="E189" s="155" t="s">
        <v>1</v>
      </c>
      <c r="F189" s="156" t="s">
        <v>131</v>
      </c>
      <c r="H189" s="157">
        <v>0.60400000000000009</v>
      </c>
      <c r="I189" s="158"/>
      <c r="L189" s="154"/>
      <c r="M189" s="159"/>
      <c r="T189" s="160"/>
      <c r="AT189" s="155" t="s">
        <v>129</v>
      </c>
      <c r="AU189" s="155" t="s">
        <v>80</v>
      </c>
      <c r="AV189" s="13" t="s">
        <v>128</v>
      </c>
      <c r="AW189" s="13" t="s">
        <v>28</v>
      </c>
      <c r="AX189" s="13" t="s">
        <v>78</v>
      </c>
      <c r="AY189" s="155" t="s">
        <v>122</v>
      </c>
    </row>
    <row r="190" spans="2:65" s="1" customFormat="1" ht="21.75" customHeight="1">
      <c r="B190" s="32"/>
      <c r="C190" s="133" t="s">
        <v>167</v>
      </c>
      <c r="D190" s="133" t="s">
        <v>124</v>
      </c>
      <c r="E190" s="134" t="s">
        <v>258</v>
      </c>
      <c r="F190" s="135" t="s">
        <v>259</v>
      </c>
      <c r="G190" s="136" t="s">
        <v>260</v>
      </c>
      <c r="H190" s="137">
        <v>1</v>
      </c>
      <c r="I190" s="138">
        <v>4500</v>
      </c>
      <c r="J190" s="137">
        <f>ROUND(I190*H190,2)</f>
        <v>4500</v>
      </c>
      <c r="K190" s="139"/>
      <c r="L190" s="32"/>
      <c r="M190" s="140" t="s">
        <v>1</v>
      </c>
      <c r="N190" s="141" t="s">
        <v>35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128</v>
      </c>
      <c r="AT190" s="144" t="s">
        <v>124</v>
      </c>
      <c r="AU190" s="144" t="s">
        <v>80</v>
      </c>
      <c r="AY190" s="17" t="s">
        <v>122</v>
      </c>
      <c r="BE190" s="145">
        <f>IF(N190="základní",J190,0)</f>
        <v>4500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78</v>
      </c>
      <c r="BK190" s="145">
        <f>ROUND(I190*H190,2)</f>
        <v>4500</v>
      </c>
      <c r="BL190" s="17" t="s">
        <v>128</v>
      </c>
      <c r="BM190" s="144" t="s">
        <v>206</v>
      </c>
    </row>
    <row r="191" spans="2:65" s="1" customFormat="1" ht="21.75" customHeight="1">
      <c r="B191" s="32"/>
      <c r="C191" s="133" t="s">
        <v>210</v>
      </c>
      <c r="D191" s="133" t="s">
        <v>124</v>
      </c>
      <c r="E191" s="134" t="s">
        <v>261</v>
      </c>
      <c r="F191" s="135" t="s">
        <v>262</v>
      </c>
      <c r="G191" s="136" t="s">
        <v>202</v>
      </c>
      <c r="H191" s="137">
        <v>1</v>
      </c>
      <c r="I191" s="138">
        <v>2000</v>
      </c>
      <c r="J191" s="137">
        <f>ROUND(I191*H191,2)</f>
        <v>2000</v>
      </c>
      <c r="K191" s="139"/>
      <c r="L191" s="32"/>
      <c r="M191" s="140" t="s">
        <v>1</v>
      </c>
      <c r="N191" s="141" t="s">
        <v>35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128</v>
      </c>
      <c r="AT191" s="144" t="s">
        <v>124</v>
      </c>
      <c r="AU191" s="144" t="s">
        <v>80</v>
      </c>
      <c r="AY191" s="17" t="s">
        <v>122</v>
      </c>
      <c r="BE191" s="145">
        <f>IF(N191="základní",J191,0)</f>
        <v>2000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78</v>
      </c>
      <c r="BK191" s="145">
        <f>ROUND(I191*H191,2)</f>
        <v>2000</v>
      </c>
      <c r="BL191" s="17" t="s">
        <v>128</v>
      </c>
      <c r="BM191" s="144" t="s">
        <v>214</v>
      </c>
    </row>
    <row r="192" spans="2:65" s="11" customFormat="1" ht="22.9" customHeight="1">
      <c r="B192" s="121"/>
      <c r="D192" s="122" t="s">
        <v>69</v>
      </c>
      <c r="E192" s="131" t="s">
        <v>208</v>
      </c>
      <c r="F192" s="131" t="s">
        <v>209</v>
      </c>
      <c r="I192" s="124"/>
      <c r="J192" s="132">
        <f>BK192</f>
        <v>13768.05</v>
      </c>
      <c r="L192" s="121"/>
      <c r="M192" s="126"/>
      <c r="P192" s="127">
        <f>SUM(P193:P199)</f>
        <v>0</v>
      </c>
      <c r="R192" s="127">
        <f>SUM(R193:R199)</f>
        <v>0</v>
      </c>
      <c r="T192" s="128">
        <f>SUM(T193:T199)</f>
        <v>0</v>
      </c>
      <c r="AR192" s="122" t="s">
        <v>78</v>
      </c>
      <c r="AT192" s="129" t="s">
        <v>69</v>
      </c>
      <c r="AU192" s="129" t="s">
        <v>78</v>
      </c>
      <c r="AY192" s="122" t="s">
        <v>122</v>
      </c>
      <c r="BK192" s="130">
        <f>SUM(BK193:BK199)</f>
        <v>13768.05</v>
      </c>
    </row>
    <row r="193" spans="2:65" s="1" customFormat="1" ht="24.2" customHeight="1">
      <c r="B193" s="32"/>
      <c r="C193" s="133" t="s">
        <v>171</v>
      </c>
      <c r="D193" s="133" t="s">
        <v>124</v>
      </c>
      <c r="E193" s="134" t="s">
        <v>211</v>
      </c>
      <c r="F193" s="135" t="s">
        <v>212</v>
      </c>
      <c r="G193" s="136" t="s">
        <v>213</v>
      </c>
      <c r="H193" s="137">
        <v>11.46</v>
      </c>
      <c r="I193" s="138">
        <v>220</v>
      </c>
      <c r="J193" s="137">
        <f t="shared" ref="J193:J199" si="0">ROUND(I193*H193,2)</f>
        <v>2521.1999999999998</v>
      </c>
      <c r="K193" s="139"/>
      <c r="L193" s="32"/>
      <c r="M193" s="140" t="s">
        <v>1</v>
      </c>
      <c r="N193" s="141" t="s">
        <v>35</v>
      </c>
      <c r="P193" s="142">
        <f t="shared" ref="P193:P199" si="1">O193*H193</f>
        <v>0</v>
      </c>
      <c r="Q193" s="142">
        <v>0</v>
      </c>
      <c r="R193" s="142">
        <f t="shared" ref="R193:R199" si="2">Q193*H193</f>
        <v>0</v>
      </c>
      <c r="S193" s="142">
        <v>0</v>
      </c>
      <c r="T193" s="143">
        <f t="shared" ref="T193:T199" si="3">S193*H193</f>
        <v>0</v>
      </c>
      <c r="AR193" s="144" t="s">
        <v>128</v>
      </c>
      <c r="AT193" s="144" t="s">
        <v>124</v>
      </c>
      <c r="AU193" s="144" t="s">
        <v>80</v>
      </c>
      <c r="AY193" s="17" t="s">
        <v>122</v>
      </c>
      <c r="BE193" s="145">
        <f t="shared" ref="BE193:BE199" si="4">IF(N193="základní",J193,0)</f>
        <v>2521.1999999999998</v>
      </c>
      <c r="BF193" s="145">
        <f t="shared" ref="BF193:BF199" si="5">IF(N193="snížená",J193,0)</f>
        <v>0</v>
      </c>
      <c r="BG193" s="145">
        <f t="shared" ref="BG193:BG199" si="6">IF(N193="zákl. přenesená",J193,0)</f>
        <v>0</v>
      </c>
      <c r="BH193" s="145">
        <f t="shared" ref="BH193:BH199" si="7">IF(N193="sníž. přenesená",J193,0)</f>
        <v>0</v>
      </c>
      <c r="BI193" s="145">
        <f t="shared" ref="BI193:BI199" si="8">IF(N193="nulová",J193,0)</f>
        <v>0</v>
      </c>
      <c r="BJ193" s="17" t="s">
        <v>78</v>
      </c>
      <c r="BK193" s="145">
        <f t="shared" ref="BK193:BK199" si="9">ROUND(I193*H193,2)</f>
        <v>2521.1999999999998</v>
      </c>
      <c r="BL193" s="17" t="s">
        <v>128</v>
      </c>
      <c r="BM193" s="144" t="s">
        <v>217</v>
      </c>
    </row>
    <row r="194" spans="2:65" s="1" customFormat="1" ht="21.75" customHeight="1">
      <c r="B194" s="32"/>
      <c r="C194" s="133" t="s">
        <v>7</v>
      </c>
      <c r="D194" s="133" t="s">
        <v>124</v>
      </c>
      <c r="E194" s="134" t="s">
        <v>215</v>
      </c>
      <c r="F194" s="135" t="s">
        <v>216</v>
      </c>
      <c r="G194" s="136" t="s">
        <v>213</v>
      </c>
      <c r="H194" s="137">
        <v>11.62</v>
      </c>
      <c r="I194" s="138">
        <v>85</v>
      </c>
      <c r="J194" s="137">
        <f t="shared" si="0"/>
        <v>987.7</v>
      </c>
      <c r="K194" s="139"/>
      <c r="L194" s="32"/>
      <c r="M194" s="140" t="s">
        <v>1</v>
      </c>
      <c r="N194" s="141" t="s">
        <v>35</v>
      </c>
      <c r="P194" s="142">
        <f t="shared" si="1"/>
        <v>0</v>
      </c>
      <c r="Q194" s="142">
        <v>0</v>
      </c>
      <c r="R194" s="142">
        <f t="shared" si="2"/>
        <v>0</v>
      </c>
      <c r="S194" s="142">
        <v>0</v>
      </c>
      <c r="T194" s="143">
        <f t="shared" si="3"/>
        <v>0</v>
      </c>
      <c r="AR194" s="144" t="s">
        <v>128</v>
      </c>
      <c r="AT194" s="144" t="s">
        <v>124</v>
      </c>
      <c r="AU194" s="144" t="s">
        <v>80</v>
      </c>
      <c r="AY194" s="17" t="s">
        <v>122</v>
      </c>
      <c r="BE194" s="145">
        <f t="shared" si="4"/>
        <v>987.7</v>
      </c>
      <c r="BF194" s="145">
        <f t="shared" si="5"/>
        <v>0</v>
      </c>
      <c r="BG194" s="145">
        <f t="shared" si="6"/>
        <v>0</v>
      </c>
      <c r="BH194" s="145">
        <f t="shared" si="7"/>
        <v>0</v>
      </c>
      <c r="BI194" s="145">
        <f t="shared" si="8"/>
        <v>0</v>
      </c>
      <c r="BJ194" s="17" t="s">
        <v>78</v>
      </c>
      <c r="BK194" s="145">
        <f t="shared" si="9"/>
        <v>987.7</v>
      </c>
      <c r="BL194" s="17" t="s">
        <v>128</v>
      </c>
      <c r="BM194" s="144" t="s">
        <v>220</v>
      </c>
    </row>
    <row r="195" spans="2:65" s="1" customFormat="1" ht="24.2" customHeight="1">
      <c r="B195" s="32"/>
      <c r="C195" s="133" t="s">
        <v>175</v>
      </c>
      <c r="D195" s="133" t="s">
        <v>124</v>
      </c>
      <c r="E195" s="134" t="s">
        <v>218</v>
      </c>
      <c r="F195" s="135" t="s">
        <v>219</v>
      </c>
      <c r="G195" s="136" t="s">
        <v>213</v>
      </c>
      <c r="H195" s="137">
        <v>174.3</v>
      </c>
      <c r="I195" s="138">
        <v>12</v>
      </c>
      <c r="J195" s="137">
        <f t="shared" si="0"/>
        <v>2091.6</v>
      </c>
      <c r="K195" s="139"/>
      <c r="L195" s="32"/>
      <c r="M195" s="140" t="s">
        <v>1</v>
      </c>
      <c r="N195" s="141" t="s">
        <v>35</v>
      </c>
      <c r="P195" s="142">
        <f t="shared" si="1"/>
        <v>0</v>
      </c>
      <c r="Q195" s="142">
        <v>0</v>
      </c>
      <c r="R195" s="142">
        <f t="shared" si="2"/>
        <v>0</v>
      </c>
      <c r="S195" s="142">
        <v>0</v>
      </c>
      <c r="T195" s="143">
        <f t="shared" si="3"/>
        <v>0</v>
      </c>
      <c r="AR195" s="144" t="s">
        <v>128</v>
      </c>
      <c r="AT195" s="144" t="s">
        <v>124</v>
      </c>
      <c r="AU195" s="144" t="s">
        <v>80</v>
      </c>
      <c r="AY195" s="17" t="s">
        <v>122</v>
      </c>
      <c r="BE195" s="145">
        <f t="shared" si="4"/>
        <v>2091.6</v>
      </c>
      <c r="BF195" s="145">
        <f t="shared" si="5"/>
        <v>0</v>
      </c>
      <c r="BG195" s="145">
        <f t="shared" si="6"/>
        <v>0</v>
      </c>
      <c r="BH195" s="145">
        <f t="shared" si="7"/>
        <v>0</v>
      </c>
      <c r="BI195" s="145">
        <f t="shared" si="8"/>
        <v>0</v>
      </c>
      <c r="BJ195" s="17" t="s">
        <v>78</v>
      </c>
      <c r="BK195" s="145">
        <f t="shared" si="9"/>
        <v>2091.6</v>
      </c>
      <c r="BL195" s="17" t="s">
        <v>128</v>
      </c>
      <c r="BM195" s="144" t="s">
        <v>223</v>
      </c>
    </row>
    <row r="196" spans="2:65" s="1" customFormat="1" ht="21.75" customHeight="1">
      <c r="B196" s="32"/>
      <c r="C196" s="133" t="s">
        <v>224</v>
      </c>
      <c r="D196" s="133" t="s">
        <v>124</v>
      </c>
      <c r="E196" s="134" t="s">
        <v>221</v>
      </c>
      <c r="F196" s="135" t="s">
        <v>222</v>
      </c>
      <c r="G196" s="136" t="s">
        <v>213</v>
      </c>
      <c r="H196" s="137">
        <v>11.46</v>
      </c>
      <c r="I196" s="138">
        <v>90</v>
      </c>
      <c r="J196" s="137">
        <f t="shared" si="0"/>
        <v>1031.4000000000001</v>
      </c>
      <c r="K196" s="139"/>
      <c r="L196" s="32"/>
      <c r="M196" s="140" t="s">
        <v>1</v>
      </c>
      <c r="N196" s="141" t="s">
        <v>35</v>
      </c>
      <c r="P196" s="142">
        <f t="shared" si="1"/>
        <v>0</v>
      </c>
      <c r="Q196" s="142">
        <v>0</v>
      </c>
      <c r="R196" s="142">
        <f t="shared" si="2"/>
        <v>0</v>
      </c>
      <c r="S196" s="142">
        <v>0</v>
      </c>
      <c r="T196" s="143">
        <f t="shared" si="3"/>
        <v>0</v>
      </c>
      <c r="AR196" s="144" t="s">
        <v>128</v>
      </c>
      <c r="AT196" s="144" t="s">
        <v>124</v>
      </c>
      <c r="AU196" s="144" t="s">
        <v>80</v>
      </c>
      <c r="AY196" s="17" t="s">
        <v>122</v>
      </c>
      <c r="BE196" s="145">
        <f t="shared" si="4"/>
        <v>1031.4000000000001</v>
      </c>
      <c r="BF196" s="145">
        <f t="shared" si="5"/>
        <v>0</v>
      </c>
      <c r="BG196" s="145">
        <f t="shared" si="6"/>
        <v>0</v>
      </c>
      <c r="BH196" s="145">
        <f t="shared" si="7"/>
        <v>0</v>
      </c>
      <c r="BI196" s="145">
        <f t="shared" si="8"/>
        <v>0</v>
      </c>
      <c r="BJ196" s="17" t="s">
        <v>78</v>
      </c>
      <c r="BK196" s="145">
        <f t="shared" si="9"/>
        <v>1031.4000000000001</v>
      </c>
      <c r="BL196" s="17" t="s">
        <v>128</v>
      </c>
      <c r="BM196" s="144" t="s">
        <v>227</v>
      </c>
    </row>
    <row r="197" spans="2:65" s="1" customFormat="1" ht="24.2" customHeight="1">
      <c r="B197" s="32"/>
      <c r="C197" s="133" t="s">
        <v>179</v>
      </c>
      <c r="D197" s="133" t="s">
        <v>124</v>
      </c>
      <c r="E197" s="134" t="s">
        <v>225</v>
      </c>
      <c r="F197" s="135" t="s">
        <v>226</v>
      </c>
      <c r="G197" s="136" t="s">
        <v>213</v>
      </c>
      <c r="H197" s="137">
        <v>171.83</v>
      </c>
      <c r="I197" s="138">
        <v>15</v>
      </c>
      <c r="J197" s="137">
        <f t="shared" si="0"/>
        <v>2577.4499999999998</v>
      </c>
      <c r="K197" s="139"/>
      <c r="L197" s="32"/>
      <c r="M197" s="140" t="s">
        <v>1</v>
      </c>
      <c r="N197" s="141" t="s">
        <v>35</v>
      </c>
      <c r="P197" s="142">
        <f t="shared" si="1"/>
        <v>0</v>
      </c>
      <c r="Q197" s="142">
        <v>0</v>
      </c>
      <c r="R197" s="142">
        <f t="shared" si="2"/>
        <v>0</v>
      </c>
      <c r="S197" s="142">
        <v>0</v>
      </c>
      <c r="T197" s="143">
        <f t="shared" si="3"/>
        <v>0</v>
      </c>
      <c r="AR197" s="144" t="s">
        <v>128</v>
      </c>
      <c r="AT197" s="144" t="s">
        <v>124</v>
      </c>
      <c r="AU197" s="144" t="s">
        <v>80</v>
      </c>
      <c r="AY197" s="17" t="s">
        <v>122</v>
      </c>
      <c r="BE197" s="145">
        <f t="shared" si="4"/>
        <v>2577.4499999999998</v>
      </c>
      <c r="BF197" s="145">
        <f t="shared" si="5"/>
        <v>0</v>
      </c>
      <c r="BG197" s="145">
        <f t="shared" si="6"/>
        <v>0</v>
      </c>
      <c r="BH197" s="145">
        <f t="shared" si="7"/>
        <v>0</v>
      </c>
      <c r="BI197" s="145">
        <f t="shared" si="8"/>
        <v>0</v>
      </c>
      <c r="BJ197" s="17" t="s">
        <v>78</v>
      </c>
      <c r="BK197" s="145">
        <f t="shared" si="9"/>
        <v>2577.4499999999998</v>
      </c>
      <c r="BL197" s="17" t="s">
        <v>128</v>
      </c>
      <c r="BM197" s="144" t="s">
        <v>230</v>
      </c>
    </row>
    <row r="198" spans="2:65" s="1" customFormat="1" ht="33" customHeight="1">
      <c r="B198" s="32"/>
      <c r="C198" s="133" t="s">
        <v>231</v>
      </c>
      <c r="D198" s="133" t="s">
        <v>124</v>
      </c>
      <c r="E198" s="134" t="s">
        <v>228</v>
      </c>
      <c r="F198" s="135" t="s">
        <v>229</v>
      </c>
      <c r="G198" s="136" t="s">
        <v>213</v>
      </c>
      <c r="H198" s="137">
        <v>11.46</v>
      </c>
      <c r="I198" s="138">
        <v>195</v>
      </c>
      <c r="J198" s="137">
        <f t="shared" si="0"/>
        <v>2234.6999999999998</v>
      </c>
      <c r="K198" s="139"/>
      <c r="L198" s="32"/>
      <c r="M198" s="140" t="s">
        <v>1</v>
      </c>
      <c r="N198" s="141" t="s">
        <v>35</v>
      </c>
      <c r="P198" s="142">
        <f t="shared" si="1"/>
        <v>0</v>
      </c>
      <c r="Q198" s="142">
        <v>0</v>
      </c>
      <c r="R198" s="142">
        <f t="shared" si="2"/>
        <v>0</v>
      </c>
      <c r="S198" s="142">
        <v>0</v>
      </c>
      <c r="T198" s="143">
        <f t="shared" si="3"/>
        <v>0</v>
      </c>
      <c r="AR198" s="144" t="s">
        <v>128</v>
      </c>
      <c r="AT198" s="144" t="s">
        <v>124</v>
      </c>
      <c r="AU198" s="144" t="s">
        <v>80</v>
      </c>
      <c r="AY198" s="17" t="s">
        <v>122</v>
      </c>
      <c r="BE198" s="145">
        <f t="shared" si="4"/>
        <v>2234.6999999999998</v>
      </c>
      <c r="BF198" s="145">
        <f t="shared" si="5"/>
        <v>0</v>
      </c>
      <c r="BG198" s="145">
        <f t="shared" si="6"/>
        <v>0</v>
      </c>
      <c r="BH198" s="145">
        <f t="shared" si="7"/>
        <v>0</v>
      </c>
      <c r="BI198" s="145">
        <f t="shared" si="8"/>
        <v>0</v>
      </c>
      <c r="BJ198" s="17" t="s">
        <v>78</v>
      </c>
      <c r="BK198" s="145">
        <f t="shared" si="9"/>
        <v>2234.6999999999998</v>
      </c>
      <c r="BL198" s="17" t="s">
        <v>128</v>
      </c>
      <c r="BM198" s="144" t="s">
        <v>234</v>
      </c>
    </row>
    <row r="199" spans="2:65" s="1" customFormat="1" ht="24.2" customHeight="1">
      <c r="B199" s="32"/>
      <c r="C199" s="133" t="s">
        <v>183</v>
      </c>
      <c r="D199" s="133" t="s">
        <v>124</v>
      </c>
      <c r="E199" s="134" t="s">
        <v>232</v>
      </c>
      <c r="F199" s="135" t="s">
        <v>233</v>
      </c>
      <c r="G199" s="136" t="s">
        <v>213</v>
      </c>
      <c r="H199" s="137">
        <v>11.62</v>
      </c>
      <c r="I199" s="138">
        <v>200</v>
      </c>
      <c r="J199" s="137">
        <f t="shared" si="0"/>
        <v>2324</v>
      </c>
      <c r="K199" s="139"/>
      <c r="L199" s="32"/>
      <c r="M199" s="140" t="s">
        <v>1</v>
      </c>
      <c r="N199" s="141" t="s">
        <v>35</v>
      </c>
      <c r="P199" s="142">
        <f t="shared" si="1"/>
        <v>0</v>
      </c>
      <c r="Q199" s="142">
        <v>0</v>
      </c>
      <c r="R199" s="142">
        <f t="shared" si="2"/>
        <v>0</v>
      </c>
      <c r="S199" s="142">
        <v>0</v>
      </c>
      <c r="T199" s="143">
        <f t="shared" si="3"/>
        <v>0</v>
      </c>
      <c r="AR199" s="144" t="s">
        <v>128</v>
      </c>
      <c r="AT199" s="144" t="s">
        <v>124</v>
      </c>
      <c r="AU199" s="144" t="s">
        <v>80</v>
      </c>
      <c r="AY199" s="17" t="s">
        <v>122</v>
      </c>
      <c r="BE199" s="145">
        <f t="shared" si="4"/>
        <v>2324</v>
      </c>
      <c r="BF199" s="145">
        <f t="shared" si="5"/>
        <v>0</v>
      </c>
      <c r="BG199" s="145">
        <f t="shared" si="6"/>
        <v>0</v>
      </c>
      <c r="BH199" s="145">
        <f t="shared" si="7"/>
        <v>0</v>
      </c>
      <c r="BI199" s="145">
        <f t="shared" si="8"/>
        <v>0</v>
      </c>
      <c r="BJ199" s="17" t="s">
        <v>78</v>
      </c>
      <c r="BK199" s="145">
        <f t="shared" si="9"/>
        <v>2324</v>
      </c>
      <c r="BL199" s="17" t="s">
        <v>128</v>
      </c>
      <c r="BM199" s="144" t="s">
        <v>239</v>
      </c>
    </row>
    <row r="200" spans="2:65" s="11" customFormat="1" ht="22.9" customHeight="1">
      <c r="B200" s="121"/>
      <c r="D200" s="122" t="s">
        <v>69</v>
      </c>
      <c r="E200" s="131" t="s">
        <v>235</v>
      </c>
      <c r="F200" s="131" t="s">
        <v>236</v>
      </c>
      <c r="I200" s="124"/>
      <c r="J200" s="132">
        <f>BK200</f>
        <v>2947.11</v>
      </c>
      <c r="L200" s="121"/>
      <c r="M200" s="126"/>
      <c r="P200" s="127">
        <f>P201</f>
        <v>0</v>
      </c>
      <c r="R200" s="127">
        <f>R201</f>
        <v>0</v>
      </c>
      <c r="T200" s="128">
        <f>T201</f>
        <v>0</v>
      </c>
      <c r="AR200" s="122" t="s">
        <v>78</v>
      </c>
      <c r="AT200" s="129" t="s">
        <v>69</v>
      </c>
      <c r="AU200" s="129" t="s">
        <v>78</v>
      </c>
      <c r="AY200" s="122" t="s">
        <v>122</v>
      </c>
      <c r="BK200" s="130">
        <f>BK201</f>
        <v>2947.11</v>
      </c>
    </row>
    <row r="201" spans="2:65" s="1" customFormat="1" ht="24.2" customHeight="1">
      <c r="B201" s="32"/>
      <c r="C201" s="133" t="s">
        <v>263</v>
      </c>
      <c r="D201" s="133" t="s">
        <v>124</v>
      </c>
      <c r="E201" s="134" t="s">
        <v>237</v>
      </c>
      <c r="F201" s="135" t="s">
        <v>238</v>
      </c>
      <c r="G201" s="136" t="s">
        <v>213</v>
      </c>
      <c r="H201" s="137">
        <v>15.27</v>
      </c>
      <c r="I201" s="138">
        <v>193</v>
      </c>
      <c r="J201" s="137">
        <f>ROUND(I201*H201,2)</f>
        <v>2947.11</v>
      </c>
      <c r="K201" s="139"/>
      <c r="L201" s="32"/>
      <c r="M201" s="184" t="s">
        <v>1</v>
      </c>
      <c r="N201" s="185" t="s">
        <v>35</v>
      </c>
      <c r="O201" s="186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AR201" s="144" t="s">
        <v>128</v>
      </c>
      <c r="AT201" s="144" t="s">
        <v>124</v>
      </c>
      <c r="AU201" s="144" t="s">
        <v>80</v>
      </c>
      <c r="AY201" s="17" t="s">
        <v>122</v>
      </c>
      <c r="BE201" s="145">
        <f>IF(N201="základní",J201,0)</f>
        <v>2947.11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7" t="s">
        <v>78</v>
      </c>
      <c r="BK201" s="145">
        <f>ROUND(I201*H201,2)</f>
        <v>2947.11</v>
      </c>
      <c r="BL201" s="17" t="s">
        <v>128</v>
      </c>
      <c r="BM201" s="144" t="s">
        <v>264</v>
      </c>
    </row>
    <row r="202" spans="2:65" s="1" customFormat="1" ht="6.95" customHeight="1">
      <c r="B202" s="44"/>
      <c r="C202" s="45"/>
      <c r="D202" s="45"/>
      <c r="E202" s="45"/>
      <c r="F202" s="45"/>
      <c r="G202" s="45"/>
      <c r="H202" s="45"/>
      <c r="I202" s="45"/>
      <c r="J202" s="45"/>
      <c r="K202" s="45"/>
      <c r="L202" s="32"/>
    </row>
  </sheetData>
  <sheetProtection algorithmName="SHA-512" hashValue="Qt2GpE9+mebqiUd0gWIGYDcvm6hMNaqpiLGf9nYCYSAxnhlHrMe5BV58IVZs5+y7ikx4Dc/y/N0IOqM46XMo+g==" saltValue="RHWUbVPi9tFo0/XjZLJbjdgcx55lmp6d4vDHa1Ff0RgG1jxx4PiTB2Qz8FY/9j8IsjH0CY9nUbOFMn+6Wcx07g==" spinCount="100000" sheet="1" objects="1" scenarios="1" formatColumns="0" formatRows="0" autoFilter="0"/>
  <autoFilter ref="C121:K201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0"/>
  <sheetViews>
    <sheetView showGridLines="0" workbookViewId="0">
      <selection activeCell="J30" sqref="J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32" t="str">
        <f>'Rekapitulace stavby'!K6</f>
        <v>Rekonstrukce chodníků Vlčí Habřina</v>
      </c>
      <c r="F7" s="233"/>
      <c r="G7" s="233"/>
      <c r="H7" s="233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15" t="s">
        <v>265</v>
      </c>
      <c r="F9" s="231"/>
      <c r="G9" s="231"/>
      <c r="H9" s="2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45678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24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'Rekapitulace stavby'!AN13</f>
        <v>63217139</v>
      </c>
      <c r="L17" s="32"/>
    </row>
    <row r="18" spans="2:12" s="1" customFormat="1" ht="18" customHeight="1">
      <c r="B18" s="32"/>
      <c r="E18" s="234" t="str">
        <f>'Rekapitulace stavby'!E14</f>
        <v>BAUSET CZ, a.s.</v>
      </c>
      <c r="F18" s="204"/>
      <c r="G18" s="204"/>
      <c r="H18" s="204"/>
      <c r="I18" s="27" t="s">
        <v>24</v>
      </c>
      <c r="J18" s="28" t="str">
        <f>'Rekapitulace stavby'!AN14</f>
        <v>63217139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24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27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29</v>
      </c>
      <c r="L26" s="32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30</v>
      </c>
      <c r="J30" s="66">
        <f>ROUND(J122, 2)</f>
        <v>396986.92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5" customHeight="1">
      <c r="B33" s="32"/>
      <c r="D33" s="55" t="s">
        <v>34</v>
      </c>
      <c r="E33" s="27" t="s">
        <v>35</v>
      </c>
      <c r="F33" s="91">
        <f>ROUND((SUM(BE122:BE219)),  2)</f>
        <v>396986.92</v>
      </c>
      <c r="I33" s="92">
        <v>0.21</v>
      </c>
      <c r="J33" s="91">
        <f>ROUND(((SUM(BE122:BE219))*I33),  2)</f>
        <v>83367.25</v>
      </c>
      <c r="L33" s="32"/>
    </row>
    <row r="34" spans="2:12" s="1" customFormat="1" ht="14.45" customHeight="1">
      <c r="B34" s="32"/>
      <c r="E34" s="27" t="s">
        <v>36</v>
      </c>
      <c r="F34" s="91">
        <f>ROUND((SUM(BF122:BF219)),  2)</f>
        <v>0</v>
      </c>
      <c r="I34" s="92">
        <v>0.12</v>
      </c>
      <c r="J34" s="91">
        <f>ROUND(((SUM(BF122:BF219))*I34),  2)</f>
        <v>0</v>
      </c>
      <c r="L34" s="32"/>
    </row>
    <row r="35" spans="2:12" s="1" customFormat="1" ht="14.45" hidden="1" customHeight="1">
      <c r="B35" s="32"/>
      <c r="E35" s="27" t="s">
        <v>37</v>
      </c>
      <c r="F35" s="91">
        <f>ROUND((SUM(BG122:BG219)),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38</v>
      </c>
      <c r="F36" s="91">
        <f>ROUND((SUM(BH122:BH219)),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39</v>
      </c>
      <c r="F37" s="91">
        <f>ROUND((SUM(BI122:BI219)),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480354.17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96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32" t="str">
        <f>E7</f>
        <v>Rekonstrukce chodníků Vlčí Habřina</v>
      </c>
      <c r="F85" s="233"/>
      <c r="G85" s="233"/>
      <c r="H85" s="233"/>
      <c r="L85" s="32"/>
    </row>
    <row r="86" spans="2:47" s="1" customFormat="1" ht="12" hidden="1" customHeight="1">
      <c r="B86" s="32"/>
      <c r="C86" s="27" t="s">
        <v>94</v>
      </c>
      <c r="L86" s="32"/>
    </row>
    <row r="87" spans="2:47" s="1" customFormat="1" ht="16.5" hidden="1" customHeight="1">
      <c r="B87" s="32"/>
      <c r="E87" s="215" t="str">
        <f>E9</f>
        <v>SO 03 - Chodník od rybníka k domu č.p. 80</v>
      </c>
      <c r="F87" s="231"/>
      <c r="G87" s="231"/>
      <c r="H87" s="231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45678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22</v>
      </c>
      <c r="F91" s="25" t="str">
        <f>E15</f>
        <v xml:space="preserve"> </v>
      </c>
      <c r="I91" s="27" t="s">
        <v>26</v>
      </c>
      <c r="J91" s="30" t="str">
        <f>E21</f>
        <v xml:space="preserve"> </v>
      </c>
      <c r="L91" s="32"/>
    </row>
    <row r="92" spans="2:47" s="1" customFormat="1" ht="15.2" hidden="1" customHeight="1">
      <c r="B92" s="32"/>
      <c r="C92" s="27" t="s">
        <v>25</v>
      </c>
      <c r="F92" s="25" t="str">
        <f>IF(E18="","",E18)</f>
        <v>BAUSET CZ, a.s.</v>
      </c>
      <c r="I92" s="27" t="s">
        <v>27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97</v>
      </c>
      <c r="D94" s="93"/>
      <c r="E94" s="93"/>
      <c r="F94" s="93"/>
      <c r="G94" s="93"/>
      <c r="H94" s="93"/>
      <c r="I94" s="93"/>
      <c r="J94" s="102" t="s">
        <v>98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99</v>
      </c>
      <c r="J96" s="66">
        <f>J122</f>
        <v>396986.92</v>
      </c>
      <c r="L96" s="32"/>
      <c r="AU96" s="17" t="s">
        <v>100</v>
      </c>
    </row>
    <row r="97" spans="2:12" s="8" customFormat="1" ht="24.95" hidden="1" customHeight="1">
      <c r="B97" s="104"/>
      <c r="D97" s="105" t="s">
        <v>101</v>
      </c>
      <c r="E97" s="106"/>
      <c r="F97" s="106"/>
      <c r="G97" s="106"/>
      <c r="H97" s="106"/>
      <c r="I97" s="106"/>
      <c r="J97" s="107">
        <f>J123</f>
        <v>396986.92</v>
      </c>
      <c r="L97" s="104"/>
    </row>
    <row r="98" spans="2:12" s="9" customFormat="1" ht="19.899999999999999" hidden="1" customHeight="1">
      <c r="B98" s="108"/>
      <c r="D98" s="109" t="s">
        <v>102</v>
      </c>
      <c r="E98" s="110"/>
      <c r="F98" s="110"/>
      <c r="G98" s="110"/>
      <c r="H98" s="110"/>
      <c r="I98" s="110"/>
      <c r="J98" s="111">
        <f>J124</f>
        <v>51496.49</v>
      </c>
      <c r="L98" s="108"/>
    </row>
    <row r="99" spans="2:12" s="9" customFormat="1" ht="19.899999999999999" hidden="1" customHeight="1">
      <c r="B99" s="108"/>
      <c r="D99" s="109" t="s">
        <v>103</v>
      </c>
      <c r="E99" s="110"/>
      <c r="F99" s="110"/>
      <c r="G99" s="110"/>
      <c r="H99" s="110"/>
      <c r="I99" s="110"/>
      <c r="J99" s="111">
        <f>J174</f>
        <v>198764.36000000002</v>
      </c>
      <c r="L99" s="108"/>
    </row>
    <row r="100" spans="2:12" s="9" customFormat="1" ht="19.899999999999999" hidden="1" customHeight="1">
      <c r="B100" s="108"/>
      <c r="D100" s="109" t="s">
        <v>104</v>
      </c>
      <c r="E100" s="110"/>
      <c r="F100" s="110"/>
      <c r="G100" s="110"/>
      <c r="H100" s="110"/>
      <c r="I100" s="110"/>
      <c r="J100" s="111">
        <f>J196</f>
        <v>76279.399999999994</v>
      </c>
      <c r="L100" s="108"/>
    </row>
    <row r="101" spans="2:12" s="9" customFormat="1" ht="19.899999999999999" hidden="1" customHeight="1">
      <c r="B101" s="108"/>
      <c r="D101" s="109" t="s">
        <v>105</v>
      </c>
      <c r="E101" s="110"/>
      <c r="F101" s="110"/>
      <c r="G101" s="110"/>
      <c r="H101" s="110"/>
      <c r="I101" s="110"/>
      <c r="J101" s="111">
        <f>J209</f>
        <v>59138.8</v>
      </c>
      <c r="L101" s="108"/>
    </row>
    <row r="102" spans="2:12" s="9" customFormat="1" ht="19.899999999999999" hidden="1" customHeight="1">
      <c r="B102" s="108"/>
      <c r="D102" s="109" t="s">
        <v>106</v>
      </c>
      <c r="E102" s="110"/>
      <c r="F102" s="110"/>
      <c r="G102" s="110"/>
      <c r="H102" s="110"/>
      <c r="I102" s="110"/>
      <c r="J102" s="111">
        <f>J218</f>
        <v>11307.87</v>
      </c>
      <c r="L102" s="108"/>
    </row>
    <row r="103" spans="2:12" s="1" customFormat="1" ht="21.75" hidden="1" customHeight="1">
      <c r="B103" s="32"/>
      <c r="L103" s="32"/>
    </row>
    <row r="104" spans="2:12" s="1" customFormat="1" ht="6.95" hidden="1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5" spans="2:12" hidden="1"/>
    <row r="106" spans="2:12" hidden="1"/>
    <row r="107" spans="2:12" hidden="1"/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107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15</v>
      </c>
      <c r="L111" s="32"/>
    </row>
    <row r="112" spans="2:12" s="1" customFormat="1" ht="16.5" customHeight="1">
      <c r="B112" s="32"/>
      <c r="E112" s="232" t="str">
        <f>E7</f>
        <v>Rekonstrukce chodníků Vlčí Habřina</v>
      </c>
      <c r="F112" s="233"/>
      <c r="G112" s="233"/>
      <c r="H112" s="233"/>
      <c r="L112" s="32"/>
    </row>
    <row r="113" spans="2:65" s="1" customFormat="1" ht="12" customHeight="1">
      <c r="B113" s="32"/>
      <c r="C113" s="27" t="s">
        <v>94</v>
      </c>
      <c r="L113" s="32"/>
    </row>
    <row r="114" spans="2:65" s="1" customFormat="1" ht="16.5" customHeight="1">
      <c r="B114" s="32"/>
      <c r="E114" s="215" t="str">
        <f>E9</f>
        <v>SO 03 - Chodník od rybníka k domu č.p. 80</v>
      </c>
      <c r="F114" s="231"/>
      <c r="G114" s="231"/>
      <c r="H114" s="231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F12</f>
        <v xml:space="preserve"> </v>
      </c>
      <c r="I116" s="27" t="s">
        <v>21</v>
      </c>
      <c r="J116" s="52">
        <f>IF(J12="","",J12)</f>
        <v>45678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22</v>
      </c>
      <c r="F118" s="25" t="str">
        <f>E15</f>
        <v xml:space="preserve"> </v>
      </c>
      <c r="I118" s="27" t="s">
        <v>26</v>
      </c>
      <c r="J118" s="30" t="str">
        <f>E21</f>
        <v xml:space="preserve"> </v>
      </c>
      <c r="L118" s="32"/>
    </row>
    <row r="119" spans="2:65" s="1" customFormat="1" ht="15.2" customHeight="1">
      <c r="B119" s="32"/>
      <c r="C119" s="27" t="s">
        <v>25</v>
      </c>
      <c r="F119" s="25" t="str">
        <f>IF(E18="","",E18)</f>
        <v>BAUSET CZ, a.s.</v>
      </c>
      <c r="I119" s="27" t="s">
        <v>27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108</v>
      </c>
      <c r="D121" s="114" t="s">
        <v>55</v>
      </c>
      <c r="E121" s="114" t="s">
        <v>51</v>
      </c>
      <c r="F121" s="114" t="s">
        <v>52</v>
      </c>
      <c r="G121" s="114" t="s">
        <v>109</v>
      </c>
      <c r="H121" s="114" t="s">
        <v>110</v>
      </c>
      <c r="I121" s="114" t="s">
        <v>111</v>
      </c>
      <c r="J121" s="115" t="s">
        <v>98</v>
      </c>
      <c r="K121" s="116" t="s">
        <v>112</v>
      </c>
      <c r="L121" s="112"/>
      <c r="M121" s="59" t="s">
        <v>1</v>
      </c>
      <c r="N121" s="60" t="s">
        <v>34</v>
      </c>
      <c r="O121" s="60" t="s">
        <v>113</v>
      </c>
      <c r="P121" s="60" t="s">
        <v>114</v>
      </c>
      <c r="Q121" s="60" t="s">
        <v>115</v>
      </c>
      <c r="R121" s="60" t="s">
        <v>116</v>
      </c>
      <c r="S121" s="60" t="s">
        <v>117</v>
      </c>
      <c r="T121" s="61" t="s">
        <v>118</v>
      </c>
    </row>
    <row r="122" spans="2:65" s="1" customFormat="1" ht="22.9" customHeight="1">
      <c r="B122" s="32"/>
      <c r="C122" s="64" t="s">
        <v>119</v>
      </c>
      <c r="J122" s="117">
        <f>BK122</f>
        <v>396986.92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0</v>
      </c>
      <c r="S122" s="53"/>
      <c r="T122" s="119">
        <f>T123</f>
        <v>0</v>
      </c>
      <c r="AT122" s="17" t="s">
        <v>69</v>
      </c>
      <c r="AU122" s="17" t="s">
        <v>100</v>
      </c>
      <c r="BK122" s="120">
        <f>BK123</f>
        <v>396986.92</v>
      </c>
    </row>
    <row r="123" spans="2:65" s="11" customFormat="1" ht="25.9" customHeight="1">
      <c r="B123" s="121"/>
      <c r="D123" s="122" t="s">
        <v>69</v>
      </c>
      <c r="E123" s="123" t="s">
        <v>120</v>
      </c>
      <c r="F123" s="123" t="s">
        <v>121</v>
      </c>
      <c r="I123" s="124"/>
      <c r="J123" s="125">
        <f>BK123</f>
        <v>396986.92</v>
      </c>
      <c r="L123" s="121"/>
      <c r="M123" s="126"/>
      <c r="P123" s="127">
        <f>P124+P174+P196+P209+P218</f>
        <v>0</v>
      </c>
      <c r="R123" s="127">
        <f>R124+R174+R196+R209+R218</f>
        <v>0</v>
      </c>
      <c r="T123" s="128">
        <f>T124+T174+T196+T209+T218</f>
        <v>0</v>
      </c>
      <c r="AR123" s="122" t="s">
        <v>78</v>
      </c>
      <c r="AT123" s="129" t="s">
        <v>69</v>
      </c>
      <c r="AU123" s="129" t="s">
        <v>70</v>
      </c>
      <c r="AY123" s="122" t="s">
        <v>122</v>
      </c>
      <c r="BK123" s="130">
        <f>BK124+BK174+BK196+BK209+BK218</f>
        <v>396986.92</v>
      </c>
    </row>
    <row r="124" spans="2:65" s="11" customFormat="1" ht="22.9" customHeight="1">
      <c r="B124" s="121"/>
      <c r="D124" s="122" t="s">
        <v>69</v>
      </c>
      <c r="E124" s="131" t="s">
        <v>78</v>
      </c>
      <c r="F124" s="131" t="s">
        <v>123</v>
      </c>
      <c r="I124" s="124"/>
      <c r="J124" s="132">
        <f>BK124</f>
        <v>51496.49</v>
      </c>
      <c r="L124" s="121"/>
      <c r="M124" s="126"/>
      <c r="P124" s="127">
        <f>SUM(P125:P173)</f>
        <v>0</v>
      </c>
      <c r="R124" s="127">
        <f>SUM(R125:R173)</f>
        <v>0</v>
      </c>
      <c r="T124" s="128">
        <f>SUM(T125:T173)</f>
        <v>0</v>
      </c>
      <c r="AR124" s="122" t="s">
        <v>78</v>
      </c>
      <c r="AT124" s="129" t="s">
        <v>69</v>
      </c>
      <c r="AU124" s="129" t="s">
        <v>78</v>
      </c>
      <c r="AY124" s="122" t="s">
        <v>122</v>
      </c>
      <c r="BK124" s="130">
        <f>SUM(BK125:BK173)</f>
        <v>51496.49</v>
      </c>
    </row>
    <row r="125" spans="2:65" s="1" customFormat="1" ht="24.2" customHeight="1">
      <c r="B125" s="32"/>
      <c r="C125" s="133" t="s">
        <v>78</v>
      </c>
      <c r="D125" s="133" t="s">
        <v>124</v>
      </c>
      <c r="E125" s="134" t="s">
        <v>266</v>
      </c>
      <c r="F125" s="135" t="s">
        <v>267</v>
      </c>
      <c r="G125" s="136" t="s">
        <v>127</v>
      </c>
      <c r="H125" s="137">
        <v>27</v>
      </c>
      <c r="I125" s="138">
        <v>61</v>
      </c>
      <c r="J125" s="137">
        <f>ROUND(I125*H125,2)</f>
        <v>1647</v>
      </c>
      <c r="K125" s="139"/>
      <c r="L125" s="32"/>
      <c r="M125" s="140" t="s">
        <v>1</v>
      </c>
      <c r="N125" s="141" t="s">
        <v>35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128</v>
      </c>
      <c r="AT125" s="144" t="s">
        <v>124</v>
      </c>
      <c r="AU125" s="144" t="s">
        <v>80</v>
      </c>
      <c r="AY125" s="17" t="s">
        <v>122</v>
      </c>
      <c r="BE125" s="145">
        <f>IF(N125="základní",J125,0)</f>
        <v>1647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78</v>
      </c>
      <c r="BK125" s="145">
        <f>ROUND(I125*H125,2)</f>
        <v>1647</v>
      </c>
      <c r="BL125" s="17" t="s">
        <v>128</v>
      </c>
      <c r="BM125" s="144" t="s">
        <v>80</v>
      </c>
    </row>
    <row r="126" spans="2:65" s="12" customFormat="1">
      <c r="B126" s="146"/>
      <c r="D126" s="147" t="s">
        <v>129</v>
      </c>
      <c r="E126" s="148" t="s">
        <v>1</v>
      </c>
      <c r="F126" s="149" t="s">
        <v>268</v>
      </c>
      <c r="H126" s="150">
        <v>27</v>
      </c>
      <c r="I126" s="151"/>
      <c r="L126" s="146"/>
      <c r="M126" s="152"/>
      <c r="T126" s="153"/>
      <c r="AT126" s="148" t="s">
        <v>129</v>
      </c>
      <c r="AU126" s="148" t="s">
        <v>80</v>
      </c>
      <c r="AV126" s="12" t="s">
        <v>80</v>
      </c>
      <c r="AW126" s="12" t="s">
        <v>28</v>
      </c>
      <c r="AX126" s="12" t="s">
        <v>70</v>
      </c>
      <c r="AY126" s="148" t="s">
        <v>122</v>
      </c>
    </row>
    <row r="127" spans="2:65" s="13" customFormat="1">
      <c r="B127" s="154"/>
      <c r="D127" s="147" t="s">
        <v>129</v>
      </c>
      <c r="E127" s="155" t="s">
        <v>1</v>
      </c>
      <c r="F127" s="156" t="s">
        <v>131</v>
      </c>
      <c r="H127" s="157">
        <v>27</v>
      </c>
      <c r="I127" s="158"/>
      <c r="L127" s="154"/>
      <c r="M127" s="159"/>
      <c r="T127" s="160"/>
      <c r="AT127" s="155" t="s">
        <v>129</v>
      </c>
      <c r="AU127" s="155" t="s">
        <v>80</v>
      </c>
      <c r="AV127" s="13" t="s">
        <v>128</v>
      </c>
      <c r="AW127" s="13" t="s">
        <v>28</v>
      </c>
      <c r="AX127" s="13" t="s">
        <v>78</v>
      </c>
      <c r="AY127" s="155" t="s">
        <v>122</v>
      </c>
    </row>
    <row r="128" spans="2:65" s="1" customFormat="1" ht="33" customHeight="1">
      <c r="B128" s="32"/>
      <c r="C128" s="133" t="s">
        <v>80</v>
      </c>
      <c r="D128" s="133" t="s">
        <v>124</v>
      </c>
      <c r="E128" s="134" t="s">
        <v>125</v>
      </c>
      <c r="F128" s="135" t="s">
        <v>126</v>
      </c>
      <c r="G128" s="136" t="s">
        <v>127</v>
      </c>
      <c r="H128" s="137">
        <v>63</v>
      </c>
      <c r="I128" s="138">
        <v>22</v>
      </c>
      <c r="J128" s="137">
        <f>ROUND(I128*H128,2)</f>
        <v>1386</v>
      </c>
      <c r="K128" s="139"/>
      <c r="L128" s="32"/>
      <c r="M128" s="140" t="s">
        <v>1</v>
      </c>
      <c r="N128" s="141" t="s">
        <v>35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128</v>
      </c>
      <c r="AT128" s="144" t="s">
        <v>124</v>
      </c>
      <c r="AU128" s="144" t="s">
        <v>80</v>
      </c>
      <c r="AY128" s="17" t="s">
        <v>122</v>
      </c>
      <c r="BE128" s="145">
        <f>IF(N128="základní",J128,0)</f>
        <v>1386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78</v>
      </c>
      <c r="BK128" s="145">
        <f>ROUND(I128*H128,2)</f>
        <v>1386</v>
      </c>
      <c r="BL128" s="17" t="s">
        <v>128</v>
      </c>
      <c r="BM128" s="144" t="s">
        <v>128</v>
      </c>
    </row>
    <row r="129" spans="2:65" s="12" customFormat="1">
      <c r="B129" s="146"/>
      <c r="D129" s="147" t="s">
        <v>129</v>
      </c>
      <c r="E129" s="148" t="s">
        <v>1</v>
      </c>
      <c r="F129" s="149" t="s">
        <v>269</v>
      </c>
      <c r="H129" s="150">
        <v>62.999999999999993</v>
      </c>
      <c r="I129" s="151"/>
      <c r="L129" s="146"/>
      <c r="M129" s="152"/>
      <c r="T129" s="153"/>
      <c r="AT129" s="148" t="s">
        <v>129</v>
      </c>
      <c r="AU129" s="148" t="s">
        <v>80</v>
      </c>
      <c r="AV129" s="12" t="s">
        <v>80</v>
      </c>
      <c r="AW129" s="12" t="s">
        <v>28</v>
      </c>
      <c r="AX129" s="12" t="s">
        <v>70</v>
      </c>
      <c r="AY129" s="148" t="s">
        <v>122</v>
      </c>
    </row>
    <row r="130" spans="2:65" s="13" customFormat="1">
      <c r="B130" s="154"/>
      <c r="D130" s="147" t="s">
        <v>129</v>
      </c>
      <c r="E130" s="155" t="s">
        <v>1</v>
      </c>
      <c r="F130" s="156" t="s">
        <v>131</v>
      </c>
      <c r="H130" s="157">
        <v>62.999999999999993</v>
      </c>
      <c r="I130" s="158"/>
      <c r="L130" s="154"/>
      <c r="M130" s="159"/>
      <c r="T130" s="160"/>
      <c r="AT130" s="155" t="s">
        <v>129</v>
      </c>
      <c r="AU130" s="155" t="s">
        <v>80</v>
      </c>
      <c r="AV130" s="13" t="s">
        <v>128</v>
      </c>
      <c r="AW130" s="13" t="s">
        <v>28</v>
      </c>
      <c r="AX130" s="13" t="s">
        <v>78</v>
      </c>
      <c r="AY130" s="155" t="s">
        <v>122</v>
      </c>
    </row>
    <row r="131" spans="2:65" s="1" customFormat="1" ht="24.2" customHeight="1">
      <c r="B131" s="32"/>
      <c r="C131" s="133" t="s">
        <v>135</v>
      </c>
      <c r="D131" s="133" t="s">
        <v>124</v>
      </c>
      <c r="E131" s="134" t="s">
        <v>270</v>
      </c>
      <c r="F131" s="135" t="s">
        <v>271</v>
      </c>
      <c r="G131" s="136" t="s">
        <v>127</v>
      </c>
      <c r="H131" s="137">
        <v>27</v>
      </c>
      <c r="I131" s="138">
        <v>111</v>
      </c>
      <c r="J131" s="137">
        <f>ROUND(I131*H131,2)</f>
        <v>2997</v>
      </c>
      <c r="K131" s="139"/>
      <c r="L131" s="32"/>
      <c r="M131" s="140" t="s">
        <v>1</v>
      </c>
      <c r="N131" s="141" t="s">
        <v>35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128</v>
      </c>
      <c r="AT131" s="144" t="s">
        <v>124</v>
      </c>
      <c r="AU131" s="144" t="s">
        <v>80</v>
      </c>
      <c r="AY131" s="17" t="s">
        <v>122</v>
      </c>
      <c r="BE131" s="145">
        <f>IF(N131="základní",J131,0)</f>
        <v>2997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7" t="s">
        <v>78</v>
      </c>
      <c r="BK131" s="145">
        <f>ROUND(I131*H131,2)</f>
        <v>2997</v>
      </c>
      <c r="BL131" s="17" t="s">
        <v>128</v>
      </c>
      <c r="BM131" s="144" t="s">
        <v>138</v>
      </c>
    </row>
    <row r="132" spans="2:65" s="12" customFormat="1">
      <c r="B132" s="146"/>
      <c r="D132" s="147" t="s">
        <v>129</v>
      </c>
      <c r="E132" s="148" t="s">
        <v>1</v>
      </c>
      <c r="F132" s="149" t="s">
        <v>268</v>
      </c>
      <c r="H132" s="150">
        <v>27</v>
      </c>
      <c r="I132" s="151"/>
      <c r="L132" s="146"/>
      <c r="M132" s="152"/>
      <c r="T132" s="153"/>
      <c r="AT132" s="148" t="s">
        <v>129</v>
      </c>
      <c r="AU132" s="148" t="s">
        <v>80</v>
      </c>
      <c r="AV132" s="12" t="s">
        <v>80</v>
      </c>
      <c r="AW132" s="12" t="s">
        <v>28</v>
      </c>
      <c r="AX132" s="12" t="s">
        <v>70</v>
      </c>
      <c r="AY132" s="148" t="s">
        <v>122</v>
      </c>
    </row>
    <row r="133" spans="2:65" s="13" customFormat="1">
      <c r="B133" s="154"/>
      <c r="D133" s="147" t="s">
        <v>129</v>
      </c>
      <c r="E133" s="155" t="s">
        <v>1</v>
      </c>
      <c r="F133" s="156" t="s">
        <v>131</v>
      </c>
      <c r="H133" s="157">
        <v>27</v>
      </c>
      <c r="I133" s="158"/>
      <c r="L133" s="154"/>
      <c r="M133" s="159"/>
      <c r="T133" s="160"/>
      <c r="AT133" s="155" t="s">
        <v>129</v>
      </c>
      <c r="AU133" s="155" t="s">
        <v>80</v>
      </c>
      <c r="AV133" s="13" t="s">
        <v>128</v>
      </c>
      <c r="AW133" s="13" t="s">
        <v>28</v>
      </c>
      <c r="AX133" s="13" t="s">
        <v>78</v>
      </c>
      <c r="AY133" s="155" t="s">
        <v>122</v>
      </c>
    </row>
    <row r="134" spans="2:65" s="1" customFormat="1" ht="24.2" customHeight="1">
      <c r="B134" s="32"/>
      <c r="C134" s="133" t="s">
        <v>128</v>
      </c>
      <c r="D134" s="133" t="s">
        <v>124</v>
      </c>
      <c r="E134" s="134" t="s">
        <v>272</v>
      </c>
      <c r="F134" s="135" t="s">
        <v>273</v>
      </c>
      <c r="G134" s="136" t="s">
        <v>127</v>
      </c>
      <c r="H134" s="137">
        <v>4.5</v>
      </c>
      <c r="I134" s="138">
        <v>538</v>
      </c>
      <c r="J134" s="137">
        <f>ROUND(I134*H134,2)</f>
        <v>2421</v>
      </c>
      <c r="K134" s="139"/>
      <c r="L134" s="32"/>
      <c r="M134" s="140" t="s">
        <v>1</v>
      </c>
      <c r="N134" s="141" t="s">
        <v>35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128</v>
      </c>
      <c r="AT134" s="144" t="s">
        <v>124</v>
      </c>
      <c r="AU134" s="144" t="s">
        <v>80</v>
      </c>
      <c r="AY134" s="17" t="s">
        <v>122</v>
      </c>
      <c r="BE134" s="145">
        <f>IF(N134="základní",J134,0)</f>
        <v>2421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78</v>
      </c>
      <c r="BK134" s="145">
        <f>ROUND(I134*H134,2)</f>
        <v>2421</v>
      </c>
      <c r="BL134" s="17" t="s">
        <v>128</v>
      </c>
      <c r="BM134" s="144" t="s">
        <v>143</v>
      </c>
    </row>
    <row r="135" spans="2:65" s="12" customFormat="1">
      <c r="B135" s="146"/>
      <c r="D135" s="147" t="s">
        <v>129</v>
      </c>
      <c r="E135" s="148" t="s">
        <v>1</v>
      </c>
      <c r="F135" s="149" t="s">
        <v>274</v>
      </c>
      <c r="H135" s="150">
        <v>4.5</v>
      </c>
      <c r="I135" s="151"/>
      <c r="L135" s="146"/>
      <c r="M135" s="152"/>
      <c r="T135" s="153"/>
      <c r="AT135" s="148" t="s">
        <v>129</v>
      </c>
      <c r="AU135" s="148" t="s">
        <v>80</v>
      </c>
      <c r="AV135" s="12" t="s">
        <v>80</v>
      </c>
      <c r="AW135" s="12" t="s">
        <v>28</v>
      </c>
      <c r="AX135" s="12" t="s">
        <v>70</v>
      </c>
      <c r="AY135" s="148" t="s">
        <v>122</v>
      </c>
    </row>
    <row r="136" spans="2:65" s="13" customFormat="1">
      <c r="B136" s="154"/>
      <c r="D136" s="147" t="s">
        <v>129</v>
      </c>
      <c r="E136" s="155" t="s">
        <v>1</v>
      </c>
      <c r="F136" s="156" t="s">
        <v>131</v>
      </c>
      <c r="H136" s="157">
        <v>4.5</v>
      </c>
      <c r="I136" s="158"/>
      <c r="L136" s="154"/>
      <c r="M136" s="159"/>
      <c r="T136" s="160"/>
      <c r="AT136" s="155" t="s">
        <v>129</v>
      </c>
      <c r="AU136" s="155" t="s">
        <v>80</v>
      </c>
      <c r="AV136" s="13" t="s">
        <v>128</v>
      </c>
      <c r="AW136" s="13" t="s">
        <v>28</v>
      </c>
      <c r="AX136" s="13" t="s">
        <v>78</v>
      </c>
      <c r="AY136" s="155" t="s">
        <v>122</v>
      </c>
    </row>
    <row r="137" spans="2:65" s="1" customFormat="1" ht="16.5" customHeight="1">
      <c r="B137" s="32"/>
      <c r="C137" s="133" t="s">
        <v>144</v>
      </c>
      <c r="D137" s="133" t="s">
        <v>124</v>
      </c>
      <c r="E137" s="134" t="s">
        <v>275</v>
      </c>
      <c r="F137" s="135" t="s">
        <v>276</v>
      </c>
      <c r="G137" s="136" t="s">
        <v>127</v>
      </c>
      <c r="H137" s="137">
        <v>50</v>
      </c>
      <c r="I137" s="138">
        <v>181</v>
      </c>
      <c r="J137" s="137">
        <f>ROUND(I137*H137,2)</f>
        <v>9050</v>
      </c>
      <c r="K137" s="139"/>
      <c r="L137" s="32"/>
      <c r="M137" s="140" t="s">
        <v>1</v>
      </c>
      <c r="N137" s="141" t="s">
        <v>35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128</v>
      </c>
      <c r="AT137" s="144" t="s">
        <v>124</v>
      </c>
      <c r="AU137" s="144" t="s">
        <v>80</v>
      </c>
      <c r="AY137" s="17" t="s">
        <v>122</v>
      </c>
      <c r="BE137" s="145">
        <f>IF(N137="základní",J137,0)</f>
        <v>9050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78</v>
      </c>
      <c r="BK137" s="145">
        <f>ROUND(I137*H137,2)</f>
        <v>9050</v>
      </c>
      <c r="BL137" s="17" t="s">
        <v>128</v>
      </c>
      <c r="BM137" s="144" t="s">
        <v>148</v>
      </c>
    </row>
    <row r="138" spans="2:65" s="12" customFormat="1">
      <c r="B138" s="146"/>
      <c r="D138" s="147" t="s">
        <v>129</v>
      </c>
      <c r="E138" s="148" t="s">
        <v>1</v>
      </c>
      <c r="F138" s="149" t="s">
        <v>277</v>
      </c>
      <c r="H138" s="150">
        <v>50</v>
      </c>
      <c r="I138" s="151"/>
      <c r="L138" s="146"/>
      <c r="M138" s="152"/>
      <c r="T138" s="153"/>
      <c r="AT138" s="148" t="s">
        <v>129</v>
      </c>
      <c r="AU138" s="148" t="s">
        <v>80</v>
      </c>
      <c r="AV138" s="12" t="s">
        <v>80</v>
      </c>
      <c r="AW138" s="12" t="s">
        <v>28</v>
      </c>
      <c r="AX138" s="12" t="s">
        <v>70</v>
      </c>
      <c r="AY138" s="148" t="s">
        <v>122</v>
      </c>
    </row>
    <row r="139" spans="2:65" s="13" customFormat="1">
      <c r="B139" s="154"/>
      <c r="D139" s="147" t="s">
        <v>129</v>
      </c>
      <c r="E139" s="155" t="s">
        <v>1</v>
      </c>
      <c r="F139" s="156" t="s">
        <v>131</v>
      </c>
      <c r="H139" s="157">
        <v>50</v>
      </c>
      <c r="I139" s="158"/>
      <c r="L139" s="154"/>
      <c r="M139" s="159"/>
      <c r="T139" s="160"/>
      <c r="AT139" s="155" t="s">
        <v>129</v>
      </c>
      <c r="AU139" s="155" t="s">
        <v>80</v>
      </c>
      <c r="AV139" s="13" t="s">
        <v>128</v>
      </c>
      <c r="AW139" s="13" t="s">
        <v>28</v>
      </c>
      <c r="AX139" s="13" t="s">
        <v>78</v>
      </c>
      <c r="AY139" s="155" t="s">
        <v>122</v>
      </c>
    </row>
    <row r="140" spans="2:65" s="1" customFormat="1" ht="24.2" customHeight="1">
      <c r="B140" s="32"/>
      <c r="C140" s="133" t="s">
        <v>138</v>
      </c>
      <c r="D140" s="133" t="s">
        <v>124</v>
      </c>
      <c r="E140" s="134" t="s">
        <v>132</v>
      </c>
      <c r="F140" s="135" t="s">
        <v>133</v>
      </c>
      <c r="G140" s="136" t="s">
        <v>127</v>
      </c>
      <c r="H140" s="137">
        <v>90</v>
      </c>
      <c r="I140" s="138">
        <v>30</v>
      </c>
      <c r="J140" s="137">
        <f>ROUND(I140*H140,2)</f>
        <v>2700</v>
      </c>
      <c r="K140" s="139"/>
      <c r="L140" s="32"/>
      <c r="M140" s="140" t="s">
        <v>1</v>
      </c>
      <c r="N140" s="141" t="s">
        <v>35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128</v>
      </c>
      <c r="AT140" s="144" t="s">
        <v>124</v>
      </c>
      <c r="AU140" s="144" t="s">
        <v>80</v>
      </c>
      <c r="AY140" s="17" t="s">
        <v>122</v>
      </c>
      <c r="BE140" s="145">
        <f>IF(N140="základní",J140,0)</f>
        <v>2700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78</v>
      </c>
      <c r="BK140" s="145">
        <f>ROUND(I140*H140,2)</f>
        <v>2700</v>
      </c>
      <c r="BL140" s="17" t="s">
        <v>128</v>
      </c>
      <c r="BM140" s="144" t="s">
        <v>8</v>
      </c>
    </row>
    <row r="141" spans="2:65" s="14" customFormat="1">
      <c r="B141" s="161"/>
      <c r="D141" s="147" t="s">
        <v>129</v>
      </c>
      <c r="E141" s="162" t="s">
        <v>1</v>
      </c>
      <c r="F141" s="163" t="s">
        <v>134</v>
      </c>
      <c r="H141" s="162" t="s">
        <v>1</v>
      </c>
      <c r="I141" s="164"/>
      <c r="L141" s="161"/>
      <c r="M141" s="165"/>
      <c r="T141" s="166"/>
      <c r="AT141" s="162" t="s">
        <v>129</v>
      </c>
      <c r="AU141" s="162" t="s">
        <v>80</v>
      </c>
      <c r="AV141" s="14" t="s">
        <v>78</v>
      </c>
      <c r="AW141" s="14" t="s">
        <v>28</v>
      </c>
      <c r="AX141" s="14" t="s">
        <v>70</v>
      </c>
      <c r="AY141" s="162" t="s">
        <v>122</v>
      </c>
    </row>
    <row r="142" spans="2:65" s="12" customFormat="1">
      <c r="B142" s="146"/>
      <c r="D142" s="147" t="s">
        <v>129</v>
      </c>
      <c r="E142" s="148" t="s">
        <v>1</v>
      </c>
      <c r="F142" s="149" t="s">
        <v>278</v>
      </c>
      <c r="H142" s="150">
        <v>90</v>
      </c>
      <c r="I142" s="151"/>
      <c r="L142" s="146"/>
      <c r="M142" s="152"/>
      <c r="T142" s="153"/>
      <c r="AT142" s="148" t="s">
        <v>129</v>
      </c>
      <c r="AU142" s="148" t="s">
        <v>80</v>
      </c>
      <c r="AV142" s="12" t="s">
        <v>80</v>
      </c>
      <c r="AW142" s="12" t="s">
        <v>28</v>
      </c>
      <c r="AX142" s="12" t="s">
        <v>70</v>
      </c>
      <c r="AY142" s="148" t="s">
        <v>122</v>
      </c>
    </row>
    <row r="143" spans="2:65" s="13" customFormat="1">
      <c r="B143" s="154"/>
      <c r="D143" s="147" t="s">
        <v>129</v>
      </c>
      <c r="E143" s="155" t="s">
        <v>1</v>
      </c>
      <c r="F143" s="156" t="s">
        <v>131</v>
      </c>
      <c r="H143" s="157">
        <v>90</v>
      </c>
      <c r="I143" s="158"/>
      <c r="L143" s="154"/>
      <c r="M143" s="159"/>
      <c r="T143" s="160"/>
      <c r="AT143" s="155" t="s">
        <v>129</v>
      </c>
      <c r="AU143" s="155" t="s">
        <v>80</v>
      </c>
      <c r="AV143" s="13" t="s">
        <v>128</v>
      </c>
      <c r="AW143" s="13" t="s">
        <v>28</v>
      </c>
      <c r="AX143" s="13" t="s">
        <v>78</v>
      </c>
      <c r="AY143" s="155" t="s">
        <v>122</v>
      </c>
    </row>
    <row r="144" spans="2:65" s="1" customFormat="1" ht="24.2" customHeight="1">
      <c r="B144" s="32"/>
      <c r="C144" s="133" t="s">
        <v>154</v>
      </c>
      <c r="D144" s="133" t="s">
        <v>124</v>
      </c>
      <c r="E144" s="134" t="s">
        <v>136</v>
      </c>
      <c r="F144" s="135" t="s">
        <v>137</v>
      </c>
      <c r="G144" s="136" t="s">
        <v>127</v>
      </c>
      <c r="H144" s="137">
        <v>57</v>
      </c>
      <c r="I144" s="138">
        <v>42</v>
      </c>
      <c r="J144" s="137">
        <f>ROUND(I144*H144,2)</f>
        <v>2394</v>
      </c>
      <c r="K144" s="139"/>
      <c r="L144" s="32"/>
      <c r="M144" s="140" t="s">
        <v>1</v>
      </c>
      <c r="N144" s="141" t="s">
        <v>35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128</v>
      </c>
      <c r="AT144" s="144" t="s">
        <v>124</v>
      </c>
      <c r="AU144" s="144" t="s">
        <v>80</v>
      </c>
      <c r="AY144" s="17" t="s">
        <v>122</v>
      </c>
      <c r="BE144" s="145">
        <f>IF(N144="základní",J144,0)</f>
        <v>2394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7" t="s">
        <v>78</v>
      </c>
      <c r="BK144" s="145">
        <f>ROUND(I144*H144,2)</f>
        <v>2394</v>
      </c>
      <c r="BL144" s="17" t="s">
        <v>128</v>
      </c>
      <c r="BM144" s="144" t="s">
        <v>157</v>
      </c>
    </row>
    <row r="145" spans="2:65" s="14" customFormat="1">
      <c r="B145" s="161"/>
      <c r="D145" s="147" t="s">
        <v>129</v>
      </c>
      <c r="E145" s="162" t="s">
        <v>1</v>
      </c>
      <c r="F145" s="163" t="s">
        <v>279</v>
      </c>
      <c r="H145" s="162" t="s">
        <v>1</v>
      </c>
      <c r="I145" s="164"/>
      <c r="L145" s="161"/>
      <c r="M145" s="165"/>
      <c r="T145" s="166"/>
      <c r="AT145" s="162" t="s">
        <v>129</v>
      </c>
      <c r="AU145" s="162" t="s">
        <v>80</v>
      </c>
      <c r="AV145" s="14" t="s">
        <v>78</v>
      </c>
      <c r="AW145" s="14" t="s">
        <v>28</v>
      </c>
      <c r="AX145" s="14" t="s">
        <v>70</v>
      </c>
      <c r="AY145" s="162" t="s">
        <v>122</v>
      </c>
    </row>
    <row r="146" spans="2:65" s="12" customFormat="1">
      <c r="B146" s="146"/>
      <c r="D146" s="147" t="s">
        <v>129</v>
      </c>
      <c r="E146" s="148" t="s">
        <v>1</v>
      </c>
      <c r="F146" s="149" t="s">
        <v>277</v>
      </c>
      <c r="H146" s="150">
        <v>50</v>
      </c>
      <c r="I146" s="151"/>
      <c r="L146" s="146"/>
      <c r="M146" s="152"/>
      <c r="T146" s="153"/>
      <c r="AT146" s="148" t="s">
        <v>129</v>
      </c>
      <c r="AU146" s="148" t="s">
        <v>80</v>
      </c>
      <c r="AV146" s="12" t="s">
        <v>80</v>
      </c>
      <c r="AW146" s="12" t="s">
        <v>28</v>
      </c>
      <c r="AX146" s="12" t="s">
        <v>70</v>
      </c>
      <c r="AY146" s="148" t="s">
        <v>122</v>
      </c>
    </row>
    <row r="147" spans="2:65" s="14" customFormat="1">
      <c r="B147" s="161"/>
      <c r="D147" s="147" t="s">
        <v>129</v>
      </c>
      <c r="E147" s="162" t="s">
        <v>1</v>
      </c>
      <c r="F147" s="163" t="s">
        <v>139</v>
      </c>
      <c r="H147" s="162" t="s">
        <v>1</v>
      </c>
      <c r="I147" s="164"/>
      <c r="L147" s="161"/>
      <c r="M147" s="165"/>
      <c r="T147" s="166"/>
      <c r="AT147" s="162" t="s">
        <v>129</v>
      </c>
      <c r="AU147" s="162" t="s">
        <v>80</v>
      </c>
      <c r="AV147" s="14" t="s">
        <v>78</v>
      </c>
      <c r="AW147" s="14" t="s">
        <v>28</v>
      </c>
      <c r="AX147" s="14" t="s">
        <v>70</v>
      </c>
      <c r="AY147" s="162" t="s">
        <v>122</v>
      </c>
    </row>
    <row r="148" spans="2:65" s="12" customFormat="1">
      <c r="B148" s="146"/>
      <c r="D148" s="147" t="s">
        <v>129</v>
      </c>
      <c r="E148" s="148" t="s">
        <v>1</v>
      </c>
      <c r="F148" s="149" t="s">
        <v>280</v>
      </c>
      <c r="H148" s="150">
        <v>7</v>
      </c>
      <c r="I148" s="151"/>
      <c r="L148" s="146"/>
      <c r="M148" s="152"/>
      <c r="T148" s="153"/>
      <c r="AT148" s="148" t="s">
        <v>129</v>
      </c>
      <c r="AU148" s="148" t="s">
        <v>80</v>
      </c>
      <c r="AV148" s="12" t="s">
        <v>80</v>
      </c>
      <c r="AW148" s="12" t="s">
        <v>28</v>
      </c>
      <c r="AX148" s="12" t="s">
        <v>70</v>
      </c>
      <c r="AY148" s="148" t="s">
        <v>122</v>
      </c>
    </row>
    <row r="149" spans="2:65" s="13" customFormat="1">
      <c r="B149" s="154"/>
      <c r="D149" s="147" t="s">
        <v>129</v>
      </c>
      <c r="E149" s="155" t="s">
        <v>1</v>
      </c>
      <c r="F149" s="156" t="s">
        <v>131</v>
      </c>
      <c r="H149" s="157">
        <v>57</v>
      </c>
      <c r="I149" s="158"/>
      <c r="L149" s="154"/>
      <c r="M149" s="159"/>
      <c r="T149" s="160"/>
      <c r="AT149" s="155" t="s">
        <v>129</v>
      </c>
      <c r="AU149" s="155" t="s">
        <v>80</v>
      </c>
      <c r="AV149" s="13" t="s">
        <v>128</v>
      </c>
      <c r="AW149" s="13" t="s">
        <v>28</v>
      </c>
      <c r="AX149" s="13" t="s">
        <v>78</v>
      </c>
      <c r="AY149" s="155" t="s">
        <v>122</v>
      </c>
    </row>
    <row r="150" spans="2:65" s="1" customFormat="1" ht="24.2" customHeight="1">
      <c r="B150" s="32"/>
      <c r="C150" s="133" t="s">
        <v>143</v>
      </c>
      <c r="D150" s="133" t="s">
        <v>124</v>
      </c>
      <c r="E150" s="134" t="s">
        <v>281</v>
      </c>
      <c r="F150" s="135" t="s">
        <v>282</v>
      </c>
      <c r="G150" s="136" t="s">
        <v>127</v>
      </c>
      <c r="H150" s="137">
        <v>3.6</v>
      </c>
      <c r="I150" s="138">
        <v>60</v>
      </c>
      <c r="J150" s="137">
        <f>ROUND(I150*H150,2)</f>
        <v>216</v>
      </c>
      <c r="K150" s="139"/>
      <c r="L150" s="32"/>
      <c r="M150" s="140" t="s">
        <v>1</v>
      </c>
      <c r="N150" s="141" t="s">
        <v>35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128</v>
      </c>
      <c r="AT150" s="144" t="s">
        <v>124</v>
      </c>
      <c r="AU150" s="144" t="s">
        <v>80</v>
      </c>
      <c r="AY150" s="17" t="s">
        <v>122</v>
      </c>
      <c r="BE150" s="145">
        <f>IF(N150="základní",J150,0)</f>
        <v>216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78</v>
      </c>
      <c r="BK150" s="145">
        <f>ROUND(I150*H150,2)</f>
        <v>216</v>
      </c>
      <c r="BL150" s="17" t="s">
        <v>128</v>
      </c>
      <c r="BM150" s="144" t="s">
        <v>162</v>
      </c>
    </row>
    <row r="151" spans="2:65" s="12" customFormat="1">
      <c r="B151" s="146"/>
      <c r="D151" s="147" t="s">
        <v>129</v>
      </c>
      <c r="E151" s="148" t="s">
        <v>1</v>
      </c>
      <c r="F151" s="149" t="s">
        <v>283</v>
      </c>
      <c r="H151" s="150">
        <v>3.6</v>
      </c>
      <c r="I151" s="151"/>
      <c r="L151" s="146"/>
      <c r="M151" s="152"/>
      <c r="T151" s="153"/>
      <c r="AT151" s="148" t="s">
        <v>129</v>
      </c>
      <c r="AU151" s="148" t="s">
        <v>80</v>
      </c>
      <c r="AV151" s="12" t="s">
        <v>80</v>
      </c>
      <c r="AW151" s="12" t="s">
        <v>28</v>
      </c>
      <c r="AX151" s="12" t="s">
        <v>70</v>
      </c>
      <c r="AY151" s="148" t="s">
        <v>122</v>
      </c>
    </row>
    <row r="152" spans="2:65" s="13" customFormat="1">
      <c r="B152" s="154"/>
      <c r="D152" s="147" t="s">
        <v>129</v>
      </c>
      <c r="E152" s="155" t="s">
        <v>1</v>
      </c>
      <c r="F152" s="156" t="s">
        <v>131</v>
      </c>
      <c r="H152" s="157">
        <v>3.6</v>
      </c>
      <c r="I152" s="158"/>
      <c r="L152" s="154"/>
      <c r="M152" s="159"/>
      <c r="T152" s="160"/>
      <c r="AT152" s="155" t="s">
        <v>129</v>
      </c>
      <c r="AU152" s="155" t="s">
        <v>80</v>
      </c>
      <c r="AV152" s="13" t="s">
        <v>128</v>
      </c>
      <c r="AW152" s="13" t="s">
        <v>28</v>
      </c>
      <c r="AX152" s="13" t="s">
        <v>78</v>
      </c>
      <c r="AY152" s="155" t="s">
        <v>122</v>
      </c>
    </row>
    <row r="153" spans="2:65" s="1" customFormat="1" ht="24.2" customHeight="1">
      <c r="B153" s="32"/>
      <c r="C153" s="133" t="s">
        <v>164</v>
      </c>
      <c r="D153" s="133" t="s">
        <v>124</v>
      </c>
      <c r="E153" s="134" t="s">
        <v>141</v>
      </c>
      <c r="F153" s="135" t="s">
        <v>142</v>
      </c>
      <c r="G153" s="136" t="s">
        <v>127</v>
      </c>
      <c r="H153" s="137">
        <v>7</v>
      </c>
      <c r="I153" s="138">
        <v>167</v>
      </c>
      <c r="J153" s="137">
        <f>ROUND(I153*H153,2)</f>
        <v>1169</v>
      </c>
      <c r="K153" s="139"/>
      <c r="L153" s="32"/>
      <c r="M153" s="140" t="s">
        <v>1</v>
      </c>
      <c r="N153" s="141" t="s">
        <v>35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128</v>
      </c>
      <c r="AT153" s="144" t="s">
        <v>124</v>
      </c>
      <c r="AU153" s="144" t="s">
        <v>80</v>
      </c>
      <c r="AY153" s="17" t="s">
        <v>122</v>
      </c>
      <c r="BE153" s="145">
        <f>IF(N153="základní",J153,0)</f>
        <v>1169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78</v>
      </c>
      <c r="BK153" s="145">
        <f>ROUND(I153*H153,2)</f>
        <v>1169</v>
      </c>
      <c r="BL153" s="17" t="s">
        <v>128</v>
      </c>
      <c r="BM153" s="144" t="s">
        <v>167</v>
      </c>
    </row>
    <row r="154" spans="2:65" s="12" customFormat="1">
      <c r="B154" s="146"/>
      <c r="D154" s="147" t="s">
        <v>129</v>
      </c>
      <c r="E154" s="148" t="s">
        <v>1</v>
      </c>
      <c r="F154" s="149" t="s">
        <v>280</v>
      </c>
      <c r="H154" s="150">
        <v>7</v>
      </c>
      <c r="I154" s="151"/>
      <c r="L154" s="146"/>
      <c r="M154" s="152"/>
      <c r="T154" s="153"/>
      <c r="AT154" s="148" t="s">
        <v>129</v>
      </c>
      <c r="AU154" s="148" t="s">
        <v>80</v>
      </c>
      <c r="AV154" s="12" t="s">
        <v>80</v>
      </c>
      <c r="AW154" s="12" t="s">
        <v>28</v>
      </c>
      <c r="AX154" s="12" t="s">
        <v>70</v>
      </c>
      <c r="AY154" s="148" t="s">
        <v>122</v>
      </c>
    </row>
    <row r="155" spans="2:65" s="13" customFormat="1">
      <c r="B155" s="154"/>
      <c r="D155" s="147" t="s">
        <v>129</v>
      </c>
      <c r="E155" s="155" t="s">
        <v>1</v>
      </c>
      <c r="F155" s="156" t="s">
        <v>131</v>
      </c>
      <c r="H155" s="157">
        <v>7</v>
      </c>
      <c r="I155" s="158"/>
      <c r="L155" s="154"/>
      <c r="M155" s="159"/>
      <c r="T155" s="160"/>
      <c r="AT155" s="155" t="s">
        <v>129</v>
      </c>
      <c r="AU155" s="155" t="s">
        <v>80</v>
      </c>
      <c r="AV155" s="13" t="s">
        <v>128</v>
      </c>
      <c r="AW155" s="13" t="s">
        <v>28</v>
      </c>
      <c r="AX155" s="13" t="s">
        <v>78</v>
      </c>
      <c r="AY155" s="155" t="s">
        <v>122</v>
      </c>
    </row>
    <row r="156" spans="2:65" s="1" customFormat="1" ht="16.5" customHeight="1">
      <c r="B156" s="32"/>
      <c r="C156" s="133" t="s">
        <v>148</v>
      </c>
      <c r="D156" s="133" t="s">
        <v>124</v>
      </c>
      <c r="E156" s="134" t="s">
        <v>284</v>
      </c>
      <c r="F156" s="135" t="s">
        <v>285</v>
      </c>
      <c r="G156" s="136" t="s">
        <v>196</v>
      </c>
      <c r="H156" s="137">
        <v>100</v>
      </c>
      <c r="I156" s="138">
        <v>55</v>
      </c>
      <c r="J156" s="137">
        <f>ROUND(I156*H156,2)</f>
        <v>5500</v>
      </c>
      <c r="K156" s="139"/>
      <c r="L156" s="32"/>
      <c r="M156" s="140" t="s">
        <v>1</v>
      </c>
      <c r="N156" s="141" t="s">
        <v>35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128</v>
      </c>
      <c r="AT156" s="144" t="s">
        <v>124</v>
      </c>
      <c r="AU156" s="144" t="s">
        <v>80</v>
      </c>
      <c r="AY156" s="17" t="s">
        <v>122</v>
      </c>
      <c r="BE156" s="145">
        <f>IF(N156="základní",J156,0)</f>
        <v>5500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78</v>
      </c>
      <c r="BK156" s="145">
        <f>ROUND(I156*H156,2)</f>
        <v>5500</v>
      </c>
      <c r="BL156" s="17" t="s">
        <v>128</v>
      </c>
      <c r="BM156" s="144" t="s">
        <v>171</v>
      </c>
    </row>
    <row r="157" spans="2:65" s="1" customFormat="1" ht="24.2" customHeight="1">
      <c r="B157" s="32"/>
      <c r="C157" s="133" t="s">
        <v>172</v>
      </c>
      <c r="D157" s="133" t="s">
        <v>124</v>
      </c>
      <c r="E157" s="134" t="s">
        <v>286</v>
      </c>
      <c r="F157" s="135" t="s">
        <v>287</v>
      </c>
      <c r="G157" s="136" t="s">
        <v>147</v>
      </c>
      <c r="H157" s="137">
        <v>11.1</v>
      </c>
      <c r="I157" s="138">
        <v>720</v>
      </c>
      <c r="J157" s="137">
        <f>ROUND(I157*H157,2)</f>
        <v>7992</v>
      </c>
      <c r="K157" s="139"/>
      <c r="L157" s="32"/>
      <c r="M157" s="140" t="s">
        <v>1</v>
      </c>
      <c r="N157" s="141" t="s">
        <v>35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128</v>
      </c>
      <c r="AT157" s="144" t="s">
        <v>124</v>
      </c>
      <c r="AU157" s="144" t="s">
        <v>80</v>
      </c>
      <c r="AY157" s="17" t="s">
        <v>122</v>
      </c>
      <c r="BE157" s="145">
        <f>IF(N157="základní",J157,0)</f>
        <v>7992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7" t="s">
        <v>78</v>
      </c>
      <c r="BK157" s="145">
        <f>ROUND(I157*H157,2)</f>
        <v>7992</v>
      </c>
      <c r="BL157" s="17" t="s">
        <v>128</v>
      </c>
      <c r="BM157" s="144" t="s">
        <v>175</v>
      </c>
    </row>
    <row r="158" spans="2:65" s="14" customFormat="1">
      <c r="B158" s="161"/>
      <c r="D158" s="147" t="s">
        <v>129</v>
      </c>
      <c r="E158" s="162" t="s">
        <v>1</v>
      </c>
      <c r="F158" s="163" t="s">
        <v>134</v>
      </c>
      <c r="H158" s="162" t="s">
        <v>1</v>
      </c>
      <c r="I158" s="164"/>
      <c r="L158" s="161"/>
      <c r="M158" s="165"/>
      <c r="T158" s="166"/>
      <c r="AT158" s="162" t="s">
        <v>129</v>
      </c>
      <c r="AU158" s="162" t="s">
        <v>80</v>
      </c>
      <c r="AV158" s="14" t="s">
        <v>78</v>
      </c>
      <c r="AW158" s="14" t="s">
        <v>28</v>
      </c>
      <c r="AX158" s="14" t="s">
        <v>70</v>
      </c>
      <c r="AY158" s="162" t="s">
        <v>122</v>
      </c>
    </row>
    <row r="159" spans="2:65" s="12" customFormat="1">
      <c r="B159" s="146"/>
      <c r="D159" s="147" t="s">
        <v>129</v>
      </c>
      <c r="E159" s="148" t="s">
        <v>1</v>
      </c>
      <c r="F159" s="149" t="s">
        <v>288</v>
      </c>
      <c r="H159" s="150">
        <v>8.1</v>
      </c>
      <c r="I159" s="151"/>
      <c r="L159" s="146"/>
      <c r="M159" s="152"/>
      <c r="T159" s="153"/>
      <c r="AT159" s="148" t="s">
        <v>129</v>
      </c>
      <c r="AU159" s="148" t="s">
        <v>80</v>
      </c>
      <c r="AV159" s="12" t="s">
        <v>80</v>
      </c>
      <c r="AW159" s="12" t="s">
        <v>28</v>
      </c>
      <c r="AX159" s="12" t="s">
        <v>70</v>
      </c>
      <c r="AY159" s="148" t="s">
        <v>122</v>
      </c>
    </row>
    <row r="160" spans="2:65" s="15" customFormat="1">
      <c r="B160" s="167"/>
      <c r="D160" s="147" t="s">
        <v>129</v>
      </c>
      <c r="E160" s="168" t="s">
        <v>1</v>
      </c>
      <c r="F160" s="169" t="s">
        <v>150</v>
      </c>
      <c r="H160" s="170">
        <v>8.1</v>
      </c>
      <c r="I160" s="171"/>
      <c r="L160" s="167"/>
      <c r="M160" s="172"/>
      <c r="T160" s="173"/>
      <c r="AT160" s="168" t="s">
        <v>129</v>
      </c>
      <c r="AU160" s="168" t="s">
        <v>80</v>
      </c>
      <c r="AV160" s="15" t="s">
        <v>135</v>
      </c>
      <c r="AW160" s="15" t="s">
        <v>28</v>
      </c>
      <c r="AX160" s="15" t="s">
        <v>70</v>
      </c>
      <c r="AY160" s="168" t="s">
        <v>122</v>
      </c>
    </row>
    <row r="161" spans="2:65" s="14" customFormat="1">
      <c r="B161" s="161"/>
      <c r="D161" s="147" t="s">
        <v>129</v>
      </c>
      <c r="E161" s="162" t="s">
        <v>1</v>
      </c>
      <c r="F161" s="163" t="s">
        <v>279</v>
      </c>
      <c r="H161" s="162" t="s">
        <v>1</v>
      </c>
      <c r="I161" s="164"/>
      <c r="L161" s="161"/>
      <c r="M161" s="165"/>
      <c r="T161" s="166"/>
      <c r="AT161" s="162" t="s">
        <v>129</v>
      </c>
      <c r="AU161" s="162" t="s">
        <v>80</v>
      </c>
      <c r="AV161" s="14" t="s">
        <v>78</v>
      </c>
      <c r="AW161" s="14" t="s">
        <v>28</v>
      </c>
      <c r="AX161" s="14" t="s">
        <v>70</v>
      </c>
      <c r="AY161" s="162" t="s">
        <v>122</v>
      </c>
    </row>
    <row r="162" spans="2:65" s="12" customFormat="1">
      <c r="B162" s="146"/>
      <c r="D162" s="147" t="s">
        <v>129</v>
      </c>
      <c r="E162" s="148" t="s">
        <v>1</v>
      </c>
      <c r="F162" s="149" t="s">
        <v>289</v>
      </c>
      <c r="H162" s="150">
        <v>3</v>
      </c>
      <c r="I162" s="151"/>
      <c r="L162" s="146"/>
      <c r="M162" s="152"/>
      <c r="T162" s="153"/>
      <c r="AT162" s="148" t="s">
        <v>129</v>
      </c>
      <c r="AU162" s="148" t="s">
        <v>80</v>
      </c>
      <c r="AV162" s="12" t="s">
        <v>80</v>
      </c>
      <c r="AW162" s="12" t="s">
        <v>28</v>
      </c>
      <c r="AX162" s="12" t="s">
        <v>70</v>
      </c>
      <c r="AY162" s="148" t="s">
        <v>122</v>
      </c>
    </row>
    <row r="163" spans="2:65" s="15" customFormat="1">
      <c r="B163" s="167"/>
      <c r="D163" s="147" t="s">
        <v>129</v>
      </c>
      <c r="E163" s="168" t="s">
        <v>1</v>
      </c>
      <c r="F163" s="169" t="s">
        <v>150</v>
      </c>
      <c r="H163" s="170">
        <v>3</v>
      </c>
      <c r="I163" s="171"/>
      <c r="L163" s="167"/>
      <c r="M163" s="172"/>
      <c r="T163" s="173"/>
      <c r="AT163" s="168" t="s">
        <v>129</v>
      </c>
      <c r="AU163" s="168" t="s">
        <v>80</v>
      </c>
      <c r="AV163" s="15" t="s">
        <v>135</v>
      </c>
      <c r="AW163" s="15" t="s">
        <v>28</v>
      </c>
      <c r="AX163" s="15" t="s">
        <v>70</v>
      </c>
      <c r="AY163" s="168" t="s">
        <v>122</v>
      </c>
    </row>
    <row r="164" spans="2:65" s="13" customFormat="1">
      <c r="B164" s="154"/>
      <c r="D164" s="147" t="s">
        <v>129</v>
      </c>
      <c r="E164" s="155" t="s">
        <v>1</v>
      </c>
      <c r="F164" s="156" t="s">
        <v>131</v>
      </c>
      <c r="H164" s="157">
        <v>11.1</v>
      </c>
      <c r="I164" s="158"/>
      <c r="L164" s="154"/>
      <c r="M164" s="159"/>
      <c r="T164" s="160"/>
      <c r="AT164" s="155" t="s">
        <v>129</v>
      </c>
      <c r="AU164" s="155" t="s">
        <v>80</v>
      </c>
      <c r="AV164" s="13" t="s">
        <v>128</v>
      </c>
      <c r="AW164" s="13" t="s">
        <v>28</v>
      </c>
      <c r="AX164" s="13" t="s">
        <v>78</v>
      </c>
      <c r="AY164" s="155" t="s">
        <v>122</v>
      </c>
    </row>
    <row r="165" spans="2:65" s="1" customFormat="1" ht="33" customHeight="1">
      <c r="B165" s="32"/>
      <c r="C165" s="133" t="s">
        <v>8</v>
      </c>
      <c r="D165" s="133" t="s">
        <v>124</v>
      </c>
      <c r="E165" s="134" t="s">
        <v>145</v>
      </c>
      <c r="F165" s="135" t="s">
        <v>146</v>
      </c>
      <c r="G165" s="136" t="s">
        <v>147</v>
      </c>
      <c r="H165" s="137">
        <v>27.35</v>
      </c>
      <c r="I165" s="138">
        <v>204</v>
      </c>
      <c r="J165" s="137">
        <f>ROUND(I165*H165,2)</f>
        <v>5579.4</v>
      </c>
      <c r="K165" s="139"/>
      <c r="L165" s="32"/>
      <c r="M165" s="140" t="s">
        <v>1</v>
      </c>
      <c r="N165" s="141" t="s">
        <v>35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128</v>
      </c>
      <c r="AT165" s="144" t="s">
        <v>124</v>
      </c>
      <c r="AU165" s="144" t="s">
        <v>80</v>
      </c>
      <c r="AY165" s="17" t="s">
        <v>122</v>
      </c>
      <c r="BE165" s="145">
        <f>IF(N165="základní",J165,0)</f>
        <v>5579.4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78</v>
      </c>
      <c r="BK165" s="145">
        <f>ROUND(I165*H165,2)</f>
        <v>5579.4</v>
      </c>
      <c r="BL165" s="17" t="s">
        <v>128</v>
      </c>
      <c r="BM165" s="144" t="s">
        <v>179</v>
      </c>
    </row>
    <row r="166" spans="2:65" s="14" customFormat="1">
      <c r="B166" s="161"/>
      <c r="D166" s="147" t="s">
        <v>129</v>
      </c>
      <c r="E166" s="162" t="s">
        <v>1</v>
      </c>
      <c r="F166" s="163" t="s">
        <v>134</v>
      </c>
      <c r="H166" s="162" t="s">
        <v>1</v>
      </c>
      <c r="I166" s="164"/>
      <c r="L166" s="161"/>
      <c r="M166" s="165"/>
      <c r="T166" s="166"/>
      <c r="AT166" s="162" t="s">
        <v>129</v>
      </c>
      <c r="AU166" s="162" t="s">
        <v>80</v>
      </c>
      <c r="AV166" s="14" t="s">
        <v>78</v>
      </c>
      <c r="AW166" s="14" t="s">
        <v>28</v>
      </c>
      <c r="AX166" s="14" t="s">
        <v>70</v>
      </c>
      <c r="AY166" s="162" t="s">
        <v>122</v>
      </c>
    </row>
    <row r="167" spans="2:65" s="12" customFormat="1">
      <c r="B167" s="146"/>
      <c r="D167" s="147" t="s">
        <v>129</v>
      </c>
      <c r="E167" s="148" t="s">
        <v>1</v>
      </c>
      <c r="F167" s="149" t="s">
        <v>290</v>
      </c>
      <c r="H167" s="150">
        <v>22.091999999999999</v>
      </c>
      <c r="I167" s="151"/>
      <c r="L167" s="146"/>
      <c r="M167" s="152"/>
      <c r="T167" s="153"/>
      <c r="AT167" s="148" t="s">
        <v>129</v>
      </c>
      <c r="AU167" s="148" t="s">
        <v>80</v>
      </c>
      <c r="AV167" s="12" t="s">
        <v>80</v>
      </c>
      <c r="AW167" s="12" t="s">
        <v>28</v>
      </c>
      <c r="AX167" s="12" t="s">
        <v>70</v>
      </c>
      <c r="AY167" s="148" t="s">
        <v>122</v>
      </c>
    </row>
    <row r="168" spans="2:65" s="14" customFormat="1">
      <c r="B168" s="161"/>
      <c r="D168" s="147" t="s">
        <v>129</v>
      </c>
      <c r="E168" s="162" t="s">
        <v>1</v>
      </c>
      <c r="F168" s="163" t="s">
        <v>291</v>
      </c>
      <c r="H168" s="162" t="s">
        <v>1</v>
      </c>
      <c r="I168" s="164"/>
      <c r="L168" s="161"/>
      <c r="M168" s="165"/>
      <c r="T168" s="166"/>
      <c r="AT168" s="162" t="s">
        <v>129</v>
      </c>
      <c r="AU168" s="162" t="s">
        <v>80</v>
      </c>
      <c r="AV168" s="14" t="s">
        <v>78</v>
      </c>
      <c r="AW168" s="14" t="s">
        <v>28</v>
      </c>
      <c r="AX168" s="14" t="s">
        <v>70</v>
      </c>
      <c r="AY168" s="162" t="s">
        <v>122</v>
      </c>
    </row>
    <row r="169" spans="2:65" s="12" customFormat="1">
      <c r="B169" s="146"/>
      <c r="D169" s="147" t="s">
        <v>129</v>
      </c>
      <c r="E169" s="148" t="s">
        <v>1</v>
      </c>
      <c r="F169" s="149" t="s">
        <v>292</v>
      </c>
      <c r="H169" s="150">
        <v>5.2600000000000007</v>
      </c>
      <c r="I169" s="151"/>
      <c r="L169" s="146"/>
      <c r="M169" s="152"/>
      <c r="T169" s="153"/>
      <c r="AT169" s="148" t="s">
        <v>129</v>
      </c>
      <c r="AU169" s="148" t="s">
        <v>80</v>
      </c>
      <c r="AV169" s="12" t="s">
        <v>80</v>
      </c>
      <c r="AW169" s="12" t="s">
        <v>28</v>
      </c>
      <c r="AX169" s="12" t="s">
        <v>70</v>
      </c>
      <c r="AY169" s="148" t="s">
        <v>122</v>
      </c>
    </row>
    <row r="170" spans="2:65" s="13" customFormat="1">
      <c r="B170" s="154"/>
      <c r="D170" s="147" t="s">
        <v>129</v>
      </c>
      <c r="E170" s="155" t="s">
        <v>1</v>
      </c>
      <c r="F170" s="156" t="s">
        <v>131</v>
      </c>
      <c r="H170" s="157">
        <v>27.352</v>
      </c>
      <c r="I170" s="158"/>
      <c r="L170" s="154"/>
      <c r="M170" s="159"/>
      <c r="T170" s="160"/>
      <c r="AT170" s="155" t="s">
        <v>129</v>
      </c>
      <c r="AU170" s="155" t="s">
        <v>80</v>
      </c>
      <c r="AV170" s="13" t="s">
        <v>128</v>
      </c>
      <c r="AW170" s="13" t="s">
        <v>28</v>
      </c>
      <c r="AX170" s="13" t="s">
        <v>78</v>
      </c>
      <c r="AY170" s="155" t="s">
        <v>122</v>
      </c>
    </row>
    <row r="171" spans="2:65" s="1" customFormat="1" ht="24.2" customHeight="1">
      <c r="B171" s="32"/>
      <c r="C171" s="133" t="s">
        <v>180</v>
      </c>
      <c r="D171" s="133" t="s">
        <v>124</v>
      </c>
      <c r="E171" s="134" t="s">
        <v>293</v>
      </c>
      <c r="F171" s="135" t="s">
        <v>294</v>
      </c>
      <c r="G171" s="136" t="s">
        <v>147</v>
      </c>
      <c r="H171" s="137">
        <v>11.1</v>
      </c>
      <c r="I171" s="138">
        <v>309</v>
      </c>
      <c r="J171" s="137">
        <f>ROUND(I171*H171,2)</f>
        <v>3429.9</v>
      </c>
      <c r="K171" s="139"/>
      <c r="L171" s="32"/>
      <c r="M171" s="140" t="s">
        <v>1</v>
      </c>
      <c r="N171" s="141" t="s">
        <v>35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128</v>
      </c>
      <c r="AT171" s="144" t="s">
        <v>124</v>
      </c>
      <c r="AU171" s="144" t="s">
        <v>80</v>
      </c>
      <c r="AY171" s="17" t="s">
        <v>122</v>
      </c>
      <c r="BE171" s="145">
        <f>IF(N171="základní",J171,0)</f>
        <v>3429.9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78</v>
      </c>
      <c r="BK171" s="145">
        <f>ROUND(I171*H171,2)</f>
        <v>3429.9</v>
      </c>
      <c r="BL171" s="17" t="s">
        <v>128</v>
      </c>
      <c r="BM171" s="144" t="s">
        <v>183</v>
      </c>
    </row>
    <row r="172" spans="2:65" s="1" customFormat="1" ht="33" customHeight="1">
      <c r="B172" s="32"/>
      <c r="C172" s="133" t="s">
        <v>157</v>
      </c>
      <c r="D172" s="133" t="s">
        <v>124</v>
      </c>
      <c r="E172" s="134" t="s">
        <v>152</v>
      </c>
      <c r="F172" s="135" t="s">
        <v>153</v>
      </c>
      <c r="G172" s="136" t="s">
        <v>147</v>
      </c>
      <c r="H172" s="137">
        <v>38.450000000000003</v>
      </c>
      <c r="I172" s="138">
        <v>111</v>
      </c>
      <c r="J172" s="137">
        <f>ROUND(I172*H172,2)</f>
        <v>4267.95</v>
      </c>
      <c r="K172" s="139"/>
      <c r="L172" s="32"/>
      <c r="M172" s="140" t="s">
        <v>1</v>
      </c>
      <c r="N172" s="141" t="s">
        <v>35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128</v>
      </c>
      <c r="AT172" s="144" t="s">
        <v>124</v>
      </c>
      <c r="AU172" s="144" t="s">
        <v>80</v>
      </c>
      <c r="AY172" s="17" t="s">
        <v>122</v>
      </c>
      <c r="BE172" s="145">
        <f>IF(N172="základní",J172,0)</f>
        <v>4267.95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78</v>
      </c>
      <c r="BK172" s="145">
        <f>ROUND(I172*H172,2)</f>
        <v>4267.95</v>
      </c>
      <c r="BL172" s="17" t="s">
        <v>128</v>
      </c>
      <c r="BM172" s="144" t="s">
        <v>186</v>
      </c>
    </row>
    <row r="173" spans="2:65" s="1" customFormat="1" ht="16.5" customHeight="1">
      <c r="B173" s="32"/>
      <c r="C173" s="133" t="s">
        <v>188</v>
      </c>
      <c r="D173" s="133" t="s">
        <v>124</v>
      </c>
      <c r="E173" s="134" t="s">
        <v>155</v>
      </c>
      <c r="F173" s="135" t="s">
        <v>156</v>
      </c>
      <c r="G173" s="136" t="s">
        <v>147</v>
      </c>
      <c r="H173" s="137">
        <v>62.27</v>
      </c>
      <c r="I173" s="138">
        <v>12</v>
      </c>
      <c r="J173" s="137">
        <f>ROUND(I173*H173,2)</f>
        <v>747.24</v>
      </c>
      <c r="K173" s="139"/>
      <c r="L173" s="32"/>
      <c r="M173" s="140" t="s">
        <v>1</v>
      </c>
      <c r="N173" s="141" t="s">
        <v>35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128</v>
      </c>
      <c r="AT173" s="144" t="s">
        <v>124</v>
      </c>
      <c r="AU173" s="144" t="s">
        <v>80</v>
      </c>
      <c r="AY173" s="17" t="s">
        <v>122</v>
      </c>
      <c r="BE173" s="145">
        <f>IF(N173="základní",J173,0)</f>
        <v>747.24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78</v>
      </c>
      <c r="BK173" s="145">
        <f>ROUND(I173*H173,2)</f>
        <v>747.24</v>
      </c>
      <c r="BL173" s="17" t="s">
        <v>128</v>
      </c>
      <c r="BM173" s="144" t="s">
        <v>191</v>
      </c>
    </row>
    <row r="174" spans="2:65" s="11" customFormat="1" ht="22.9" customHeight="1">
      <c r="B174" s="121"/>
      <c r="D174" s="122" t="s">
        <v>69</v>
      </c>
      <c r="E174" s="131" t="s">
        <v>144</v>
      </c>
      <c r="F174" s="131" t="s">
        <v>159</v>
      </c>
      <c r="I174" s="124"/>
      <c r="J174" s="132">
        <f>BK174</f>
        <v>198764.36000000002</v>
      </c>
      <c r="L174" s="121"/>
      <c r="M174" s="126"/>
      <c r="P174" s="127">
        <f>SUM(P175:P195)</f>
        <v>0</v>
      </c>
      <c r="R174" s="127">
        <f>SUM(R175:R195)</f>
        <v>0</v>
      </c>
      <c r="T174" s="128">
        <f>SUM(T175:T195)</f>
        <v>0</v>
      </c>
      <c r="AR174" s="122" t="s">
        <v>78</v>
      </c>
      <c r="AT174" s="129" t="s">
        <v>69</v>
      </c>
      <c r="AU174" s="129" t="s">
        <v>78</v>
      </c>
      <c r="AY174" s="122" t="s">
        <v>122</v>
      </c>
      <c r="BK174" s="130">
        <f>SUM(BK175:BK195)</f>
        <v>198764.36000000002</v>
      </c>
    </row>
    <row r="175" spans="2:65" s="1" customFormat="1" ht="16.5" customHeight="1">
      <c r="B175" s="32"/>
      <c r="C175" s="133" t="s">
        <v>162</v>
      </c>
      <c r="D175" s="133" t="s">
        <v>124</v>
      </c>
      <c r="E175" s="134" t="s">
        <v>160</v>
      </c>
      <c r="F175" s="135" t="s">
        <v>161</v>
      </c>
      <c r="G175" s="136" t="s">
        <v>127</v>
      </c>
      <c r="H175" s="137">
        <v>90.27</v>
      </c>
      <c r="I175" s="138">
        <v>220</v>
      </c>
      <c r="J175" s="137">
        <f>ROUND(I175*H175,2)</f>
        <v>19859.400000000001</v>
      </c>
      <c r="K175" s="139"/>
      <c r="L175" s="32"/>
      <c r="M175" s="140" t="s">
        <v>1</v>
      </c>
      <c r="N175" s="141" t="s">
        <v>35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128</v>
      </c>
      <c r="AT175" s="144" t="s">
        <v>124</v>
      </c>
      <c r="AU175" s="144" t="s">
        <v>80</v>
      </c>
      <c r="AY175" s="17" t="s">
        <v>122</v>
      </c>
      <c r="BE175" s="145">
        <f>IF(N175="základní",J175,0)</f>
        <v>19859.400000000001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78</v>
      </c>
      <c r="BK175" s="145">
        <f>ROUND(I175*H175,2)</f>
        <v>19859.400000000001</v>
      </c>
      <c r="BL175" s="17" t="s">
        <v>128</v>
      </c>
      <c r="BM175" s="144" t="s">
        <v>197</v>
      </c>
    </row>
    <row r="176" spans="2:65" s="1" customFormat="1" ht="16.5" customHeight="1">
      <c r="B176" s="32"/>
      <c r="C176" s="133" t="s">
        <v>199</v>
      </c>
      <c r="D176" s="133" t="s">
        <v>124</v>
      </c>
      <c r="E176" s="134" t="s">
        <v>165</v>
      </c>
      <c r="F176" s="135" t="s">
        <v>166</v>
      </c>
      <c r="G176" s="136" t="s">
        <v>127</v>
      </c>
      <c r="H176" s="137">
        <v>64.98</v>
      </c>
      <c r="I176" s="138">
        <v>280</v>
      </c>
      <c r="J176" s="137">
        <f>ROUND(I176*H176,2)</f>
        <v>18194.400000000001</v>
      </c>
      <c r="K176" s="139"/>
      <c r="L176" s="32"/>
      <c r="M176" s="140" t="s">
        <v>1</v>
      </c>
      <c r="N176" s="141" t="s">
        <v>35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128</v>
      </c>
      <c r="AT176" s="144" t="s">
        <v>124</v>
      </c>
      <c r="AU176" s="144" t="s">
        <v>80</v>
      </c>
      <c r="AY176" s="17" t="s">
        <v>122</v>
      </c>
      <c r="BE176" s="145">
        <f>IF(N176="základní",J176,0)</f>
        <v>18194.400000000001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78</v>
      </c>
      <c r="BK176" s="145">
        <f>ROUND(I176*H176,2)</f>
        <v>18194.400000000001</v>
      </c>
      <c r="BL176" s="17" t="s">
        <v>128</v>
      </c>
      <c r="BM176" s="144" t="s">
        <v>203</v>
      </c>
    </row>
    <row r="177" spans="2:65" s="12" customFormat="1">
      <c r="B177" s="146"/>
      <c r="D177" s="147" t="s">
        <v>129</v>
      </c>
      <c r="E177" s="148" t="s">
        <v>1</v>
      </c>
      <c r="F177" s="149" t="s">
        <v>295</v>
      </c>
      <c r="H177" s="150">
        <v>64.98</v>
      </c>
      <c r="I177" s="151"/>
      <c r="L177" s="146"/>
      <c r="M177" s="152"/>
      <c r="T177" s="153"/>
      <c r="AT177" s="148" t="s">
        <v>129</v>
      </c>
      <c r="AU177" s="148" t="s">
        <v>80</v>
      </c>
      <c r="AV177" s="12" t="s">
        <v>80</v>
      </c>
      <c r="AW177" s="12" t="s">
        <v>28</v>
      </c>
      <c r="AX177" s="12" t="s">
        <v>70</v>
      </c>
      <c r="AY177" s="148" t="s">
        <v>122</v>
      </c>
    </row>
    <row r="178" spans="2:65" s="13" customFormat="1">
      <c r="B178" s="154"/>
      <c r="D178" s="147" t="s">
        <v>129</v>
      </c>
      <c r="E178" s="155" t="s">
        <v>1</v>
      </c>
      <c r="F178" s="156" t="s">
        <v>131</v>
      </c>
      <c r="H178" s="157">
        <v>64.98</v>
      </c>
      <c r="I178" s="158"/>
      <c r="L178" s="154"/>
      <c r="M178" s="159"/>
      <c r="T178" s="160"/>
      <c r="AT178" s="155" t="s">
        <v>129</v>
      </c>
      <c r="AU178" s="155" t="s">
        <v>80</v>
      </c>
      <c r="AV178" s="13" t="s">
        <v>128</v>
      </c>
      <c r="AW178" s="13" t="s">
        <v>28</v>
      </c>
      <c r="AX178" s="13" t="s">
        <v>78</v>
      </c>
      <c r="AY178" s="155" t="s">
        <v>122</v>
      </c>
    </row>
    <row r="179" spans="2:65" s="1" customFormat="1" ht="33" customHeight="1">
      <c r="B179" s="32"/>
      <c r="C179" s="133" t="s">
        <v>167</v>
      </c>
      <c r="D179" s="133" t="s">
        <v>124</v>
      </c>
      <c r="E179" s="134" t="s">
        <v>296</v>
      </c>
      <c r="F179" s="135" t="s">
        <v>297</v>
      </c>
      <c r="G179" s="136" t="s">
        <v>127</v>
      </c>
      <c r="H179" s="137">
        <v>50</v>
      </c>
      <c r="I179" s="138">
        <v>955</v>
      </c>
      <c r="J179" s="137">
        <f>ROUND(I179*H179,2)</f>
        <v>47750</v>
      </c>
      <c r="K179" s="139"/>
      <c r="L179" s="32"/>
      <c r="M179" s="140" t="s">
        <v>1</v>
      </c>
      <c r="N179" s="141" t="s">
        <v>35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128</v>
      </c>
      <c r="AT179" s="144" t="s">
        <v>124</v>
      </c>
      <c r="AU179" s="144" t="s">
        <v>80</v>
      </c>
      <c r="AY179" s="17" t="s">
        <v>122</v>
      </c>
      <c r="BE179" s="145">
        <f>IF(N179="základní",J179,0)</f>
        <v>47750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7" t="s">
        <v>78</v>
      </c>
      <c r="BK179" s="145">
        <f>ROUND(I179*H179,2)</f>
        <v>47750</v>
      </c>
      <c r="BL179" s="17" t="s">
        <v>128</v>
      </c>
      <c r="BM179" s="144" t="s">
        <v>206</v>
      </c>
    </row>
    <row r="180" spans="2:65" s="12" customFormat="1">
      <c r="B180" s="146"/>
      <c r="D180" s="147" t="s">
        <v>129</v>
      </c>
      <c r="E180" s="148" t="s">
        <v>1</v>
      </c>
      <c r="F180" s="149" t="s">
        <v>298</v>
      </c>
      <c r="H180" s="150">
        <v>50</v>
      </c>
      <c r="I180" s="151"/>
      <c r="L180" s="146"/>
      <c r="M180" s="152"/>
      <c r="T180" s="153"/>
      <c r="AT180" s="148" t="s">
        <v>129</v>
      </c>
      <c r="AU180" s="148" t="s">
        <v>80</v>
      </c>
      <c r="AV180" s="12" t="s">
        <v>80</v>
      </c>
      <c r="AW180" s="12" t="s">
        <v>28</v>
      </c>
      <c r="AX180" s="12" t="s">
        <v>70</v>
      </c>
      <c r="AY180" s="148" t="s">
        <v>122</v>
      </c>
    </row>
    <row r="181" spans="2:65" s="13" customFormat="1">
      <c r="B181" s="154"/>
      <c r="D181" s="147" t="s">
        <v>129</v>
      </c>
      <c r="E181" s="155" t="s">
        <v>1</v>
      </c>
      <c r="F181" s="156" t="s">
        <v>131</v>
      </c>
      <c r="H181" s="157">
        <v>50</v>
      </c>
      <c r="I181" s="158"/>
      <c r="L181" s="154"/>
      <c r="M181" s="159"/>
      <c r="T181" s="160"/>
      <c r="AT181" s="155" t="s">
        <v>129</v>
      </c>
      <c r="AU181" s="155" t="s">
        <v>80</v>
      </c>
      <c r="AV181" s="13" t="s">
        <v>128</v>
      </c>
      <c r="AW181" s="13" t="s">
        <v>28</v>
      </c>
      <c r="AX181" s="13" t="s">
        <v>78</v>
      </c>
      <c r="AY181" s="155" t="s">
        <v>122</v>
      </c>
    </row>
    <row r="182" spans="2:65" s="1" customFormat="1" ht="24.2" customHeight="1">
      <c r="B182" s="32"/>
      <c r="C182" s="133" t="s">
        <v>210</v>
      </c>
      <c r="D182" s="133" t="s">
        <v>124</v>
      </c>
      <c r="E182" s="134" t="s">
        <v>169</v>
      </c>
      <c r="F182" s="135" t="s">
        <v>170</v>
      </c>
      <c r="G182" s="136" t="s">
        <v>127</v>
      </c>
      <c r="H182" s="137">
        <v>11.08</v>
      </c>
      <c r="I182" s="138">
        <v>295</v>
      </c>
      <c r="J182" s="137">
        <f>ROUND(I182*H182,2)</f>
        <v>3268.6</v>
      </c>
      <c r="K182" s="139"/>
      <c r="L182" s="32"/>
      <c r="M182" s="140" t="s">
        <v>1</v>
      </c>
      <c r="N182" s="141" t="s">
        <v>35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128</v>
      </c>
      <c r="AT182" s="144" t="s">
        <v>124</v>
      </c>
      <c r="AU182" s="144" t="s">
        <v>80</v>
      </c>
      <c r="AY182" s="17" t="s">
        <v>122</v>
      </c>
      <c r="BE182" s="145">
        <f>IF(N182="základní",J182,0)</f>
        <v>3268.6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78</v>
      </c>
      <c r="BK182" s="145">
        <f>ROUND(I182*H182,2)</f>
        <v>3268.6</v>
      </c>
      <c r="BL182" s="17" t="s">
        <v>128</v>
      </c>
      <c r="BM182" s="144" t="s">
        <v>214</v>
      </c>
    </row>
    <row r="183" spans="2:65" s="1" customFormat="1" ht="21.75" customHeight="1">
      <c r="B183" s="32"/>
      <c r="C183" s="133" t="s">
        <v>171</v>
      </c>
      <c r="D183" s="133" t="s">
        <v>124</v>
      </c>
      <c r="E183" s="134" t="s">
        <v>299</v>
      </c>
      <c r="F183" s="135" t="s">
        <v>300</v>
      </c>
      <c r="G183" s="136" t="s">
        <v>127</v>
      </c>
      <c r="H183" s="137">
        <v>50</v>
      </c>
      <c r="I183" s="138">
        <v>10</v>
      </c>
      <c r="J183" s="137">
        <f>ROUND(I183*H183,2)</f>
        <v>500</v>
      </c>
      <c r="K183" s="139"/>
      <c r="L183" s="32"/>
      <c r="M183" s="140" t="s">
        <v>1</v>
      </c>
      <c r="N183" s="141" t="s">
        <v>35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128</v>
      </c>
      <c r="AT183" s="144" t="s">
        <v>124</v>
      </c>
      <c r="AU183" s="144" t="s">
        <v>80</v>
      </c>
      <c r="AY183" s="17" t="s">
        <v>122</v>
      </c>
      <c r="BE183" s="145">
        <f>IF(N183="základní",J183,0)</f>
        <v>500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78</v>
      </c>
      <c r="BK183" s="145">
        <f>ROUND(I183*H183,2)</f>
        <v>500</v>
      </c>
      <c r="BL183" s="17" t="s">
        <v>128</v>
      </c>
      <c r="BM183" s="144" t="s">
        <v>217</v>
      </c>
    </row>
    <row r="184" spans="2:65" s="1" customFormat="1" ht="33" customHeight="1">
      <c r="B184" s="32"/>
      <c r="C184" s="133" t="s">
        <v>7</v>
      </c>
      <c r="D184" s="133" t="s">
        <v>124</v>
      </c>
      <c r="E184" s="134" t="s">
        <v>301</v>
      </c>
      <c r="F184" s="135" t="s">
        <v>302</v>
      </c>
      <c r="G184" s="136" t="s">
        <v>127</v>
      </c>
      <c r="H184" s="137">
        <v>50</v>
      </c>
      <c r="I184" s="138">
        <v>720</v>
      </c>
      <c r="J184" s="137">
        <f>ROUND(I184*H184,2)</f>
        <v>36000</v>
      </c>
      <c r="K184" s="139"/>
      <c r="L184" s="32"/>
      <c r="M184" s="140" t="s">
        <v>1</v>
      </c>
      <c r="N184" s="141" t="s">
        <v>35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128</v>
      </c>
      <c r="AT184" s="144" t="s">
        <v>124</v>
      </c>
      <c r="AU184" s="144" t="s">
        <v>80</v>
      </c>
      <c r="AY184" s="17" t="s">
        <v>122</v>
      </c>
      <c r="BE184" s="145">
        <f>IF(N184="základní",J184,0)</f>
        <v>36000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78</v>
      </c>
      <c r="BK184" s="145">
        <f>ROUND(I184*H184,2)</f>
        <v>36000</v>
      </c>
      <c r="BL184" s="17" t="s">
        <v>128</v>
      </c>
      <c r="BM184" s="144" t="s">
        <v>220</v>
      </c>
    </row>
    <row r="185" spans="2:65" s="1" customFormat="1" ht="24.2" customHeight="1">
      <c r="B185" s="32"/>
      <c r="C185" s="133" t="s">
        <v>175</v>
      </c>
      <c r="D185" s="133" t="s">
        <v>124</v>
      </c>
      <c r="E185" s="134" t="s">
        <v>173</v>
      </c>
      <c r="F185" s="135" t="s">
        <v>174</v>
      </c>
      <c r="G185" s="136" t="s">
        <v>127</v>
      </c>
      <c r="H185" s="137">
        <v>90.27</v>
      </c>
      <c r="I185" s="138">
        <v>383</v>
      </c>
      <c r="J185" s="137">
        <f>ROUND(I185*H185,2)</f>
        <v>34573.410000000003</v>
      </c>
      <c r="K185" s="139"/>
      <c r="L185" s="32"/>
      <c r="M185" s="140" t="s">
        <v>1</v>
      </c>
      <c r="N185" s="141" t="s">
        <v>35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128</v>
      </c>
      <c r="AT185" s="144" t="s">
        <v>124</v>
      </c>
      <c r="AU185" s="144" t="s">
        <v>80</v>
      </c>
      <c r="AY185" s="17" t="s">
        <v>122</v>
      </c>
      <c r="BE185" s="145">
        <f>IF(N185="základní",J185,0)</f>
        <v>34573.410000000003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78</v>
      </c>
      <c r="BK185" s="145">
        <f>ROUND(I185*H185,2)</f>
        <v>34573.410000000003</v>
      </c>
      <c r="BL185" s="17" t="s">
        <v>128</v>
      </c>
      <c r="BM185" s="144" t="s">
        <v>223</v>
      </c>
    </row>
    <row r="186" spans="2:65" s="12" customFormat="1">
      <c r="B186" s="146"/>
      <c r="D186" s="147" t="s">
        <v>129</v>
      </c>
      <c r="E186" s="148" t="s">
        <v>1</v>
      </c>
      <c r="F186" s="149" t="s">
        <v>303</v>
      </c>
      <c r="H186" s="150">
        <v>90.27</v>
      </c>
      <c r="I186" s="151"/>
      <c r="L186" s="146"/>
      <c r="M186" s="152"/>
      <c r="T186" s="153"/>
      <c r="AT186" s="148" t="s">
        <v>129</v>
      </c>
      <c r="AU186" s="148" t="s">
        <v>80</v>
      </c>
      <c r="AV186" s="12" t="s">
        <v>80</v>
      </c>
      <c r="AW186" s="12" t="s">
        <v>28</v>
      </c>
      <c r="AX186" s="12" t="s">
        <v>70</v>
      </c>
      <c r="AY186" s="148" t="s">
        <v>122</v>
      </c>
    </row>
    <row r="187" spans="2:65" s="13" customFormat="1">
      <c r="B187" s="154"/>
      <c r="D187" s="147" t="s">
        <v>129</v>
      </c>
      <c r="E187" s="155" t="s">
        <v>1</v>
      </c>
      <c r="F187" s="156" t="s">
        <v>131</v>
      </c>
      <c r="H187" s="157">
        <v>90.27</v>
      </c>
      <c r="I187" s="158"/>
      <c r="L187" s="154"/>
      <c r="M187" s="159"/>
      <c r="T187" s="160"/>
      <c r="AT187" s="155" t="s">
        <v>129</v>
      </c>
      <c r="AU187" s="155" t="s">
        <v>80</v>
      </c>
      <c r="AV187" s="13" t="s">
        <v>128</v>
      </c>
      <c r="AW187" s="13" t="s">
        <v>28</v>
      </c>
      <c r="AX187" s="13" t="s">
        <v>78</v>
      </c>
      <c r="AY187" s="155" t="s">
        <v>122</v>
      </c>
    </row>
    <row r="188" spans="2:65" s="1" customFormat="1" ht="16.5" customHeight="1">
      <c r="B188" s="32"/>
      <c r="C188" s="174" t="s">
        <v>224</v>
      </c>
      <c r="D188" s="174" t="s">
        <v>176</v>
      </c>
      <c r="E188" s="175" t="s">
        <v>177</v>
      </c>
      <c r="F188" s="176" t="s">
        <v>178</v>
      </c>
      <c r="G188" s="177" t="s">
        <v>127</v>
      </c>
      <c r="H188" s="178">
        <v>90.27</v>
      </c>
      <c r="I188" s="179">
        <v>285</v>
      </c>
      <c r="J188" s="178">
        <f>ROUND(I188*H188,2)</f>
        <v>25726.95</v>
      </c>
      <c r="K188" s="180"/>
      <c r="L188" s="181"/>
      <c r="M188" s="182" t="s">
        <v>1</v>
      </c>
      <c r="N188" s="183" t="s">
        <v>35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143</v>
      </c>
      <c r="AT188" s="144" t="s">
        <v>176</v>
      </c>
      <c r="AU188" s="144" t="s">
        <v>80</v>
      </c>
      <c r="AY188" s="17" t="s">
        <v>122</v>
      </c>
      <c r="BE188" s="145">
        <f>IF(N188="základní",J188,0)</f>
        <v>25726.95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78</v>
      </c>
      <c r="BK188" s="145">
        <f>ROUND(I188*H188,2)</f>
        <v>25726.95</v>
      </c>
      <c r="BL188" s="17" t="s">
        <v>128</v>
      </c>
      <c r="BM188" s="144" t="s">
        <v>227</v>
      </c>
    </row>
    <row r="189" spans="2:65" s="1" customFormat="1" ht="24.2" customHeight="1">
      <c r="B189" s="32"/>
      <c r="C189" s="133" t="s">
        <v>179</v>
      </c>
      <c r="D189" s="133" t="s">
        <v>124</v>
      </c>
      <c r="E189" s="134" t="s">
        <v>181</v>
      </c>
      <c r="F189" s="135" t="s">
        <v>182</v>
      </c>
      <c r="G189" s="136" t="s">
        <v>127</v>
      </c>
      <c r="H189" s="137">
        <v>14.98</v>
      </c>
      <c r="I189" s="138">
        <v>355</v>
      </c>
      <c r="J189" s="137">
        <f>ROUND(I189*H189,2)</f>
        <v>5317.9</v>
      </c>
      <c r="K189" s="139"/>
      <c r="L189" s="32"/>
      <c r="M189" s="140" t="s">
        <v>1</v>
      </c>
      <c r="N189" s="141" t="s">
        <v>35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128</v>
      </c>
      <c r="AT189" s="144" t="s">
        <v>124</v>
      </c>
      <c r="AU189" s="144" t="s">
        <v>80</v>
      </c>
      <c r="AY189" s="17" t="s">
        <v>122</v>
      </c>
      <c r="BE189" s="145">
        <f>IF(N189="základní",J189,0)</f>
        <v>5317.9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7" t="s">
        <v>78</v>
      </c>
      <c r="BK189" s="145">
        <f>ROUND(I189*H189,2)</f>
        <v>5317.9</v>
      </c>
      <c r="BL189" s="17" t="s">
        <v>128</v>
      </c>
      <c r="BM189" s="144" t="s">
        <v>230</v>
      </c>
    </row>
    <row r="190" spans="2:65" s="12" customFormat="1">
      <c r="B190" s="146"/>
      <c r="D190" s="147" t="s">
        <v>129</v>
      </c>
      <c r="E190" s="148" t="s">
        <v>1</v>
      </c>
      <c r="F190" s="149" t="s">
        <v>304</v>
      </c>
      <c r="H190" s="150">
        <v>14.98</v>
      </c>
      <c r="I190" s="151"/>
      <c r="L190" s="146"/>
      <c r="M190" s="152"/>
      <c r="T190" s="153"/>
      <c r="AT190" s="148" t="s">
        <v>129</v>
      </c>
      <c r="AU190" s="148" t="s">
        <v>80</v>
      </c>
      <c r="AV190" s="12" t="s">
        <v>80</v>
      </c>
      <c r="AW190" s="12" t="s">
        <v>28</v>
      </c>
      <c r="AX190" s="12" t="s">
        <v>70</v>
      </c>
      <c r="AY190" s="148" t="s">
        <v>122</v>
      </c>
    </row>
    <row r="191" spans="2:65" s="13" customFormat="1">
      <c r="B191" s="154"/>
      <c r="D191" s="147" t="s">
        <v>129</v>
      </c>
      <c r="E191" s="155" t="s">
        <v>1</v>
      </c>
      <c r="F191" s="156" t="s">
        <v>131</v>
      </c>
      <c r="H191" s="157">
        <v>14.98</v>
      </c>
      <c r="I191" s="158"/>
      <c r="L191" s="154"/>
      <c r="M191" s="159"/>
      <c r="T191" s="160"/>
      <c r="AT191" s="155" t="s">
        <v>129</v>
      </c>
      <c r="AU191" s="155" t="s">
        <v>80</v>
      </c>
      <c r="AV191" s="13" t="s">
        <v>128</v>
      </c>
      <c r="AW191" s="13" t="s">
        <v>28</v>
      </c>
      <c r="AX191" s="13" t="s">
        <v>78</v>
      </c>
      <c r="AY191" s="155" t="s">
        <v>122</v>
      </c>
    </row>
    <row r="192" spans="2:65" s="1" customFormat="1" ht="16.5" customHeight="1">
      <c r="B192" s="32"/>
      <c r="C192" s="174" t="s">
        <v>231</v>
      </c>
      <c r="D192" s="174" t="s">
        <v>176</v>
      </c>
      <c r="E192" s="175" t="s">
        <v>184</v>
      </c>
      <c r="F192" s="176" t="s">
        <v>185</v>
      </c>
      <c r="G192" s="177" t="s">
        <v>127</v>
      </c>
      <c r="H192" s="178">
        <v>14.98</v>
      </c>
      <c r="I192" s="179">
        <v>365</v>
      </c>
      <c r="J192" s="178">
        <f>ROUND(I192*H192,2)</f>
        <v>5467.7</v>
      </c>
      <c r="K192" s="180"/>
      <c r="L192" s="181"/>
      <c r="M192" s="182" t="s">
        <v>1</v>
      </c>
      <c r="N192" s="183" t="s">
        <v>35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143</v>
      </c>
      <c r="AT192" s="144" t="s">
        <v>176</v>
      </c>
      <c r="AU192" s="144" t="s">
        <v>80</v>
      </c>
      <c r="AY192" s="17" t="s">
        <v>122</v>
      </c>
      <c r="BE192" s="145">
        <f>IF(N192="základní",J192,0)</f>
        <v>5467.7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78</v>
      </c>
      <c r="BK192" s="145">
        <f>ROUND(I192*H192,2)</f>
        <v>5467.7</v>
      </c>
      <c r="BL192" s="17" t="s">
        <v>128</v>
      </c>
      <c r="BM192" s="144" t="s">
        <v>234</v>
      </c>
    </row>
    <row r="193" spans="2:65" s="12" customFormat="1">
      <c r="B193" s="146"/>
      <c r="D193" s="147" t="s">
        <v>129</v>
      </c>
      <c r="E193" s="148" t="s">
        <v>1</v>
      </c>
      <c r="F193" s="149" t="s">
        <v>305</v>
      </c>
      <c r="H193" s="150">
        <v>14.98</v>
      </c>
      <c r="I193" s="151"/>
      <c r="L193" s="146"/>
      <c r="M193" s="152"/>
      <c r="T193" s="153"/>
      <c r="AT193" s="148" t="s">
        <v>129</v>
      </c>
      <c r="AU193" s="148" t="s">
        <v>80</v>
      </c>
      <c r="AV193" s="12" t="s">
        <v>80</v>
      </c>
      <c r="AW193" s="12" t="s">
        <v>28</v>
      </c>
      <c r="AX193" s="12" t="s">
        <v>70</v>
      </c>
      <c r="AY193" s="148" t="s">
        <v>122</v>
      </c>
    </row>
    <row r="194" spans="2:65" s="13" customFormat="1">
      <c r="B194" s="154"/>
      <c r="D194" s="147" t="s">
        <v>129</v>
      </c>
      <c r="E194" s="155" t="s">
        <v>1</v>
      </c>
      <c r="F194" s="156" t="s">
        <v>131</v>
      </c>
      <c r="H194" s="157">
        <v>14.98</v>
      </c>
      <c r="I194" s="158"/>
      <c r="L194" s="154"/>
      <c r="M194" s="159"/>
      <c r="T194" s="160"/>
      <c r="AT194" s="155" t="s">
        <v>129</v>
      </c>
      <c r="AU194" s="155" t="s">
        <v>80</v>
      </c>
      <c r="AV194" s="13" t="s">
        <v>128</v>
      </c>
      <c r="AW194" s="13" t="s">
        <v>28</v>
      </c>
      <c r="AX194" s="13" t="s">
        <v>78</v>
      </c>
      <c r="AY194" s="155" t="s">
        <v>122</v>
      </c>
    </row>
    <row r="195" spans="2:65" s="1" customFormat="1" ht="24.2" customHeight="1">
      <c r="B195" s="32"/>
      <c r="C195" s="174" t="s">
        <v>183</v>
      </c>
      <c r="D195" s="174" t="s">
        <v>176</v>
      </c>
      <c r="E195" s="175" t="s">
        <v>189</v>
      </c>
      <c r="F195" s="176" t="s">
        <v>190</v>
      </c>
      <c r="G195" s="177" t="s">
        <v>127</v>
      </c>
      <c r="H195" s="178">
        <v>3.9</v>
      </c>
      <c r="I195" s="179">
        <v>540</v>
      </c>
      <c r="J195" s="178">
        <f>ROUND(I195*H195,2)</f>
        <v>2106</v>
      </c>
      <c r="K195" s="180"/>
      <c r="L195" s="181"/>
      <c r="M195" s="182" t="s">
        <v>1</v>
      </c>
      <c r="N195" s="183" t="s">
        <v>35</v>
      </c>
      <c r="P195" s="142">
        <f>O195*H195</f>
        <v>0</v>
      </c>
      <c r="Q195" s="142">
        <v>0</v>
      </c>
      <c r="R195" s="142">
        <f>Q195*H195</f>
        <v>0</v>
      </c>
      <c r="S195" s="142">
        <v>0</v>
      </c>
      <c r="T195" s="143">
        <f>S195*H195</f>
        <v>0</v>
      </c>
      <c r="AR195" s="144" t="s">
        <v>143</v>
      </c>
      <c r="AT195" s="144" t="s">
        <v>176</v>
      </c>
      <c r="AU195" s="144" t="s">
        <v>80</v>
      </c>
      <c r="AY195" s="17" t="s">
        <v>122</v>
      </c>
      <c r="BE195" s="145">
        <f>IF(N195="základní",J195,0)</f>
        <v>2106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78</v>
      </c>
      <c r="BK195" s="145">
        <f>ROUND(I195*H195,2)</f>
        <v>2106</v>
      </c>
      <c r="BL195" s="17" t="s">
        <v>128</v>
      </c>
      <c r="BM195" s="144" t="s">
        <v>239</v>
      </c>
    </row>
    <row r="196" spans="2:65" s="11" customFormat="1" ht="22.9" customHeight="1">
      <c r="B196" s="121"/>
      <c r="D196" s="122" t="s">
        <v>69</v>
      </c>
      <c r="E196" s="131" t="s">
        <v>164</v>
      </c>
      <c r="F196" s="131" t="s">
        <v>193</v>
      </c>
      <c r="I196" s="124"/>
      <c r="J196" s="132">
        <f>BK196</f>
        <v>76279.399999999994</v>
      </c>
      <c r="L196" s="121"/>
      <c r="M196" s="126"/>
      <c r="P196" s="127">
        <f>SUM(P197:P208)</f>
        <v>0</v>
      </c>
      <c r="R196" s="127">
        <f>SUM(R197:R208)</f>
        <v>0</v>
      </c>
      <c r="T196" s="128">
        <f>SUM(T197:T208)</f>
        <v>0</v>
      </c>
      <c r="AR196" s="122" t="s">
        <v>78</v>
      </c>
      <c r="AT196" s="129" t="s">
        <v>69</v>
      </c>
      <c r="AU196" s="129" t="s">
        <v>78</v>
      </c>
      <c r="AY196" s="122" t="s">
        <v>122</v>
      </c>
      <c r="BK196" s="130">
        <f>SUM(BK197:BK208)</f>
        <v>76279.399999999994</v>
      </c>
    </row>
    <row r="197" spans="2:65" s="1" customFormat="1" ht="33" customHeight="1">
      <c r="B197" s="32"/>
      <c r="C197" s="133" t="s">
        <v>263</v>
      </c>
      <c r="D197" s="133" t="s">
        <v>124</v>
      </c>
      <c r="E197" s="134" t="s">
        <v>306</v>
      </c>
      <c r="F197" s="135" t="s">
        <v>307</v>
      </c>
      <c r="G197" s="136" t="s">
        <v>196</v>
      </c>
      <c r="H197" s="137">
        <v>100</v>
      </c>
      <c r="I197" s="138">
        <v>250</v>
      </c>
      <c r="J197" s="137">
        <f>ROUND(I197*H197,2)</f>
        <v>25000</v>
      </c>
      <c r="K197" s="139"/>
      <c r="L197" s="32"/>
      <c r="M197" s="140" t="s">
        <v>1</v>
      </c>
      <c r="N197" s="141" t="s">
        <v>35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128</v>
      </c>
      <c r="AT197" s="144" t="s">
        <v>124</v>
      </c>
      <c r="AU197" s="144" t="s">
        <v>80</v>
      </c>
      <c r="AY197" s="17" t="s">
        <v>122</v>
      </c>
      <c r="BE197" s="145">
        <f>IF(N197="základní",J197,0)</f>
        <v>25000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78</v>
      </c>
      <c r="BK197" s="145">
        <f>ROUND(I197*H197,2)</f>
        <v>25000</v>
      </c>
      <c r="BL197" s="17" t="s">
        <v>128</v>
      </c>
      <c r="BM197" s="144" t="s">
        <v>264</v>
      </c>
    </row>
    <row r="198" spans="2:65" s="1" customFormat="1" ht="16.5" customHeight="1">
      <c r="B198" s="32"/>
      <c r="C198" s="174" t="s">
        <v>186</v>
      </c>
      <c r="D198" s="174" t="s">
        <v>176</v>
      </c>
      <c r="E198" s="175" t="s">
        <v>308</v>
      </c>
      <c r="F198" s="176" t="s">
        <v>309</v>
      </c>
      <c r="G198" s="177" t="s">
        <v>196</v>
      </c>
      <c r="H198" s="178">
        <v>80</v>
      </c>
      <c r="I198" s="179">
        <v>150</v>
      </c>
      <c r="J198" s="178">
        <f>ROUND(I198*H198,2)</f>
        <v>12000</v>
      </c>
      <c r="K198" s="180"/>
      <c r="L198" s="181"/>
      <c r="M198" s="182" t="s">
        <v>1</v>
      </c>
      <c r="N198" s="183" t="s">
        <v>35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143</v>
      </c>
      <c r="AT198" s="144" t="s">
        <v>176</v>
      </c>
      <c r="AU198" s="144" t="s">
        <v>80</v>
      </c>
      <c r="AY198" s="17" t="s">
        <v>122</v>
      </c>
      <c r="BE198" s="145">
        <f>IF(N198="základní",J198,0)</f>
        <v>12000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78</v>
      </c>
      <c r="BK198" s="145">
        <f>ROUND(I198*H198,2)</f>
        <v>12000</v>
      </c>
      <c r="BL198" s="17" t="s">
        <v>128</v>
      </c>
      <c r="BM198" s="144" t="s">
        <v>310</v>
      </c>
    </row>
    <row r="199" spans="2:65" s="1" customFormat="1" ht="16.5" customHeight="1">
      <c r="B199" s="32"/>
      <c r="C199" s="174" t="s">
        <v>311</v>
      </c>
      <c r="D199" s="174" t="s">
        <v>176</v>
      </c>
      <c r="E199" s="175" t="s">
        <v>312</v>
      </c>
      <c r="F199" s="176" t="s">
        <v>313</v>
      </c>
      <c r="G199" s="177" t="s">
        <v>196</v>
      </c>
      <c r="H199" s="178">
        <v>8</v>
      </c>
      <c r="I199" s="179">
        <v>410</v>
      </c>
      <c r="J199" s="178">
        <f>ROUND(I199*H199,2)</f>
        <v>3280</v>
      </c>
      <c r="K199" s="180"/>
      <c r="L199" s="181"/>
      <c r="M199" s="182" t="s">
        <v>1</v>
      </c>
      <c r="N199" s="183" t="s">
        <v>35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143</v>
      </c>
      <c r="AT199" s="144" t="s">
        <v>176</v>
      </c>
      <c r="AU199" s="144" t="s">
        <v>80</v>
      </c>
      <c r="AY199" s="17" t="s">
        <v>122</v>
      </c>
      <c r="BE199" s="145">
        <f>IF(N199="základní",J199,0)</f>
        <v>3280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78</v>
      </c>
      <c r="BK199" s="145">
        <f>ROUND(I199*H199,2)</f>
        <v>3280</v>
      </c>
      <c r="BL199" s="17" t="s">
        <v>128</v>
      </c>
      <c r="BM199" s="144" t="s">
        <v>314</v>
      </c>
    </row>
    <row r="200" spans="2:65" s="1" customFormat="1" ht="16.5" customHeight="1">
      <c r="B200" s="32"/>
      <c r="C200" s="174" t="s">
        <v>191</v>
      </c>
      <c r="D200" s="174" t="s">
        <v>176</v>
      </c>
      <c r="E200" s="175" t="s">
        <v>315</v>
      </c>
      <c r="F200" s="176" t="s">
        <v>316</v>
      </c>
      <c r="G200" s="177" t="s">
        <v>196</v>
      </c>
      <c r="H200" s="178">
        <v>14.44</v>
      </c>
      <c r="I200" s="179">
        <v>135</v>
      </c>
      <c r="J200" s="178">
        <f>ROUND(I200*H200,2)</f>
        <v>1949.4</v>
      </c>
      <c r="K200" s="180"/>
      <c r="L200" s="181"/>
      <c r="M200" s="182" t="s">
        <v>1</v>
      </c>
      <c r="N200" s="183" t="s">
        <v>35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143</v>
      </c>
      <c r="AT200" s="144" t="s">
        <v>176</v>
      </c>
      <c r="AU200" s="144" t="s">
        <v>80</v>
      </c>
      <c r="AY200" s="17" t="s">
        <v>122</v>
      </c>
      <c r="BE200" s="145">
        <f>IF(N200="základní",J200,0)</f>
        <v>1949.4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78</v>
      </c>
      <c r="BK200" s="145">
        <f>ROUND(I200*H200,2)</f>
        <v>1949.4</v>
      </c>
      <c r="BL200" s="17" t="s">
        <v>128</v>
      </c>
      <c r="BM200" s="144" t="s">
        <v>317</v>
      </c>
    </row>
    <row r="201" spans="2:65" s="12" customFormat="1">
      <c r="B201" s="146"/>
      <c r="D201" s="147" t="s">
        <v>129</v>
      </c>
      <c r="E201" s="148" t="s">
        <v>1</v>
      </c>
      <c r="F201" s="149" t="s">
        <v>318</v>
      </c>
      <c r="H201" s="150">
        <v>14.44</v>
      </c>
      <c r="I201" s="151"/>
      <c r="L201" s="146"/>
      <c r="M201" s="152"/>
      <c r="T201" s="153"/>
      <c r="AT201" s="148" t="s">
        <v>129</v>
      </c>
      <c r="AU201" s="148" t="s">
        <v>80</v>
      </c>
      <c r="AV201" s="12" t="s">
        <v>80</v>
      </c>
      <c r="AW201" s="12" t="s">
        <v>28</v>
      </c>
      <c r="AX201" s="12" t="s">
        <v>70</v>
      </c>
      <c r="AY201" s="148" t="s">
        <v>122</v>
      </c>
    </row>
    <row r="202" spans="2:65" s="13" customFormat="1">
      <c r="B202" s="154"/>
      <c r="D202" s="147" t="s">
        <v>129</v>
      </c>
      <c r="E202" s="155" t="s">
        <v>1</v>
      </c>
      <c r="F202" s="156" t="s">
        <v>131</v>
      </c>
      <c r="H202" s="157">
        <v>14.44</v>
      </c>
      <c r="I202" s="158"/>
      <c r="L202" s="154"/>
      <c r="M202" s="159"/>
      <c r="T202" s="160"/>
      <c r="AT202" s="155" t="s">
        <v>129</v>
      </c>
      <c r="AU202" s="155" t="s">
        <v>80</v>
      </c>
      <c r="AV202" s="13" t="s">
        <v>128</v>
      </c>
      <c r="AW202" s="13" t="s">
        <v>28</v>
      </c>
      <c r="AX202" s="13" t="s">
        <v>78</v>
      </c>
      <c r="AY202" s="155" t="s">
        <v>122</v>
      </c>
    </row>
    <row r="203" spans="2:65" s="1" customFormat="1" ht="24.2" customHeight="1">
      <c r="B203" s="32"/>
      <c r="C203" s="133" t="s">
        <v>319</v>
      </c>
      <c r="D203" s="133" t="s">
        <v>124</v>
      </c>
      <c r="E203" s="134" t="s">
        <v>204</v>
      </c>
      <c r="F203" s="135" t="s">
        <v>205</v>
      </c>
      <c r="G203" s="136" t="s">
        <v>147</v>
      </c>
      <c r="H203" s="137">
        <v>6</v>
      </c>
      <c r="I203" s="138">
        <v>3150</v>
      </c>
      <c r="J203" s="137">
        <f>ROUND(I203*H203,2)</f>
        <v>18900</v>
      </c>
      <c r="K203" s="139"/>
      <c r="L203" s="32"/>
      <c r="M203" s="140" t="s">
        <v>1</v>
      </c>
      <c r="N203" s="141" t="s">
        <v>35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128</v>
      </c>
      <c r="AT203" s="144" t="s">
        <v>124</v>
      </c>
      <c r="AU203" s="144" t="s">
        <v>80</v>
      </c>
      <c r="AY203" s="17" t="s">
        <v>122</v>
      </c>
      <c r="BE203" s="145">
        <f>IF(N203="základní",J203,0)</f>
        <v>18900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78</v>
      </c>
      <c r="BK203" s="145">
        <f>ROUND(I203*H203,2)</f>
        <v>18900</v>
      </c>
      <c r="BL203" s="17" t="s">
        <v>128</v>
      </c>
      <c r="BM203" s="144" t="s">
        <v>320</v>
      </c>
    </row>
    <row r="204" spans="2:65" s="12" customFormat="1">
      <c r="B204" s="146"/>
      <c r="D204" s="147" t="s">
        <v>129</v>
      </c>
      <c r="E204" s="148" t="s">
        <v>1</v>
      </c>
      <c r="F204" s="149" t="s">
        <v>321</v>
      </c>
      <c r="H204" s="150">
        <v>6</v>
      </c>
      <c r="I204" s="151"/>
      <c r="L204" s="146"/>
      <c r="M204" s="152"/>
      <c r="T204" s="153"/>
      <c r="AT204" s="148" t="s">
        <v>129</v>
      </c>
      <c r="AU204" s="148" t="s">
        <v>80</v>
      </c>
      <c r="AV204" s="12" t="s">
        <v>80</v>
      </c>
      <c r="AW204" s="12" t="s">
        <v>28</v>
      </c>
      <c r="AX204" s="12" t="s">
        <v>70</v>
      </c>
      <c r="AY204" s="148" t="s">
        <v>122</v>
      </c>
    </row>
    <row r="205" spans="2:65" s="13" customFormat="1">
      <c r="B205" s="154"/>
      <c r="D205" s="147" t="s">
        <v>129</v>
      </c>
      <c r="E205" s="155" t="s">
        <v>1</v>
      </c>
      <c r="F205" s="156" t="s">
        <v>131</v>
      </c>
      <c r="H205" s="157">
        <v>6</v>
      </c>
      <c r="I205" s="158"/>
      <c r="L205" s="154"/>
      <c r="M205" s="159"/>
      <c r="T205" s="160"/>
      <c r="AT205" s="155" t="s">
        <v>129</v>
      </c>
      <c r="AU205" s="155" t="s">
        <v>80</v>
      </c>
      <c r="AV205" s="13" t="s">
        <v>128</v>
      </c>
      <c r="AW205" s="13" t="s">
        <v>28</v>
      </c>
      <c r="AX205" s="13" t="s">
        <v>78</v>
      </c>
      <c r="AY205" s="155" t="s">
        <v>122</v>
      </c>
    </row>
    <row r="206" spans="2:65" s="1" customFormat="1" ht="21.75" customHeight="1">
      <c r="B206" s="32"/>
      <c r="C206" s="133" t="s">
        <v>197</v>
      </c>
      <c r="D206" s="133" t="s">
        <v>124</v>
      </c>
      <c r="E206" s="134" t="s">
        <v>322</v>
      </c>
      <c r="F206" s="135" t="s">
        <v>323</v>
      </c>
      <c r="G206" s="136" t="s">
        <v>196</v>
      </c>
      <c r="H206" s="137">
        <v>101</v>
      </c>
      <c r="I206" s="138">
        <v>150</v>
      </c>
      <c r="J206" s="137">
        <f>ROUND(I206*H206,2)</f>
        <v>15150</v>
      </c>
      <c r="K206" s="139"/>
      <c r="L206" s="32"/>
      <c r="M206" s="140" t="s">
        <v>1</v>
      </c>
      <c r="N206" s="141" t="s">
        <v>35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128</v>
      </c>
      <c r="AT206" s="144" t="s">
        <v>124</v>
      </c>
      <c r="AU206" s="144" t="s">
        <v>80</v>
      </c>
      <c r="AY206" s="17" t="s">
        <v>122</v>
      </c>
      <c r="BE206" s="145">
        <f>IF(N206="základní",J206,0)</f>
        <v>15150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7" t="s">
        <v>78</v>
      </c>
      <c r="BK206" s="145">
        <f>ROUND(I206*H206,2)</f>
        <v>15150</v>
      </c>
      <c r="BL206" s="17" t="s">
        <v>128</v>
      </c>
      <c r="BM206" s="144" t="s">
        <v>324</v>
      </c>
    </row>
    <row r="207" spans="2:65" s="12" customFormat="1">
      <c r="B207" s="146"/>
      <c r="D207" s="147" t="s">
        <v>129</v>
      </c>
      <c r="E207" s="148" t="s">
        <v>1</v>
      </c>
      <c r="F207" s="149" t="s">
        <v>325</v>
      </c>
      <c r="H207" s="150">
        <v>101</v>
      </c>
      <c r="I207" s="151"/>
      <c r="L207" s="146"/>
      <c r="M207" s="152"/>
      <c r="T207" s="153"/>
      <c r="AT207" s="148" t="s">
        <v>129</v>
      </c>
      <c r="AU207" s="148" t="s">
        <v>80</v>
      </c>
      <c r="AV207" s="12" t="s">
        <v>80</v>
      </c>
      <c r="AW207" s="12" t="s">
        <v>28</v>
      </c>
      <c r="AX207" s="12" t="s">
        <v>70</v>
      </c>
      <c r="AY207" s="148" t="s">
        <v>122</v>
      </c>
    </row>
    <row r="208" spans="2:65" s="13" customFormat="1">
      <c r="B208" s="154"/>
      <c r="D208" s="147" t="s">
        <v>129</v>
      </c>
      <c r="E208" s="155" t="s">
        <v>1</v>
      </c>
      <c r="F208" s="156" t="s">
        <v>131</v>
      </c>
      <c r="H208" s="157">
        <v>101</v>
      </c>
      <c r="I208" s="158"/>
      <c r="L208" s="154"/>
      <c r="M208" s="159"/>
      <c r="T208" s="160"/>
      <c r="AT208" s="155" t="s">
        <v>129</v>
      </c>
      <c r="AU208" s="155" t="s">
        <v>80</v>
      </c>
      <c r="AV208" s="13" t="s">
        <v>128</v>
      </c>
      <c r="AW208" s="13" t="s">
        <v>28</v>
      </c>
      <c r="AX208" s="13" t="s">
        <v>78</v>
      </c>
      <c r="AY208" s="155" t="s">
        <v>122</v>
      </c>
    </row>
    <row r="209" spans="2:65" s="11" customFormat="1" ht="22.9" customHeight="1">
      <c r="B209" s="121"/>
      <c r="D209" s="122" t="s">
        <v>69</v>
      </c>
      <c r="E209" s="131" t="s">
        <v>208</v>
      </c>
      <c r="F209" s="131" t="s">
        <v>209</v>
      </c>
      <c r="I209" s="124"/>
      <c r="J209" s="132">
        <f>BK209</f>
        <v>59138.8</v>
      </c>
      <c r="L209" s="121"/>
      <c r="M209" s="126"/>
      <c r="P209" s="127">
        <f>SUM(P210:P217)</f>
        <v>0</v>
      </c>
      <c r="R209" s="127">
        <f>SUM(R210:R217)</f>
        <v>0</v>
      </c>
      <c r="T209" s="128">
        <f>SUM(T210:T217)</f>
        <v>0</v>
      </c>
      <c r="AR209" s="122" t="s">
        <v>78</v>
      </c>
      <c r="AT209" s="129" t="s">
        <v>69</v>
      </c>
      <c r="AU209" s="129" t="s">
        <v>78</v>
      </c>
      <c r="AY209" s="122" t="s">
        <v>122</v>
      </c>
      <c r="BK209" s="130">
        <f>SUM(BK210:BK217)</f>
        <v>59138.8</v>
      </c>
    </row>
    <row r="210" spans="2:65" s="1" customFormat="1" ht="24.2" customHeight="1">
      <c r="B210" s="32"/>
      <c r="C210" s="133" t="s">
        <v>326</v>
      </c>
      <c r="D210" s="133" t="s">
        <v>124</v>
      </c>
      <c r="E210" s="134" t="s">
        <v>211</v>
      </c>
      <c r="F210" s="135" t="s">
        <v>212</v>
      </c>
      <c r="G210" s="136" t="s">
        <v>213</v>
      </c>
      <c r="H210" s="137">
        <v>43.45</v>
      </c>
      <c r="I210" s="138">
        <v>220</v>
      </c>
      <c r="J210" s="137">
        <f t="shared" ref="J210:J217" si="0">ROUND(I210*H210,2)</f>
        <v>9559</v>
      </c>
      <c r="K210" s="139"/>
      <c r="L210" s="32"/>
      <c r="M210" s="140" t="s">
        <v>1</v>
      </c>
      <c r="N210" s="141" t="s">
        <v>35</v>
      </c>
      <c r="P210" s="142">
        <f t="shared" ref="P210:P217" si="1">O210*H210</f>
        <v>0</v>
      </c>
      <c r="Q210" s="142">
        <v>0</v>
      </c>
      <c r="R210" s="142">
        <f t="shared" ref="R210:R217" si="2">Q210*H210</f>
        <v>0</v>
      </c>
      <c r="S210" s="142">
        <v>0</v>
      </c>
      <c r="T210" s="143">
        <f t="shared" ref="T210:T217" si="3">S210*H210</f>
        <v>0</v>
      </c>
      <c r="AR210" s="144" t="s">
        <v>128</v>
      </c>
      <c r="AT210" s="144" t="s">
        <v>124</v>
      </c>
      <c r="AU210" s="144" t="s">
        <v>80</v>
      </c>
      <c r="AY210" s="17" t="s">
        <v>122</v>
      </c>
      <c r="BE210" s="145">
        <f t="shared" ref="BE210:BE217" si="4">IF(N210="základní",J210,0)</f>
        <v>9559</v>
      </c>
      <c r="BF210" s="145">
        <f t="shared" ref="BF210:BF217" si="5">IF(N210="snížená",J210,0)</f>
        <v>0</v>
      </c>
      <c r="BG210" s="145">
        <f t="shared" ref="BG210:BG217" si="6">IF(N210="zákl. přenesená",J210,0)</f>
        <v>0</v>
      </c>
      <c r="BH210" s="145">
        <f t="shared" ref="BH210:BH217" si="7">IF(N210="sníž. přenesená",J210,0)</f>
        <v>0</v>
      </c>
      <c r="BI210" s="145">
        <f t="shared" ref="BI210:BI217" si="8">IF(N210="nulová",J210,0)</f>
        <v>0</v>
      </c>
      <c r="BJ210" s="17" t="s">
        <v>78</v>
      </c>
      <c r="BK210" s="145">
        <f t="shared" ref="BK210:BK217" si="9">ROUND(I210*H210,2)</f>
        <v>9559</v>
      </c>
      <c r="BL210" s="17" t="s">
        <v>128</v>
      </c>
      <c r="BM210" s="144" t="s">
        <v>327</v>
      </c>
    </row>
    <row r="211" spans="2:65" s="1" customFormat="1" ht="21.75" customHeight="1">
      <c r="B211" s="32"/>
      <c r="C211" s="133" t="s">
        <v>203</v>
      </c>
      <c r="D211" s="133" t="s">
        <v>124</v>
      </c>
      <c r="E211" s="134" t="s">
        <v>215</v>
      </c>
      <c r="F211" s="135" t="s">
        <v>216</v>
      </c>
      <c r="G211" s="136" t="s">
        <v>213</v>
      </c>
      <c r="H211" s="137">
        <v>39.020000000000003</v>
      </c>
      <c r="I211" s="138">
        <v>85</v>
      </c>
      <c r="J211" s="137">
        <f t="shared" si="0"/>
        <v>3316.7</v>
      </c>
      <c r="K211" s="139"/>
      <c r="L211" s="32"/>
      <c r="M211" s="140" t="s">
        <v>1</v>
      </c>
      <c r="N211" s="141" t="s">
        <v>35</v>
      </c>
      <c r="P211" s="142">
        <f t="shared" si="1"/>
        <v>0</v>
      </c>
      <c r="Q211" s="142">
        <v>0</v>
      </c>
      <c r="R211" s="142">
        <f t="shared" si="2"/>
        <v>0</v>
      </c>
      <c r="S211" s="142">
        <v>0</v>
      </c>
      <c r="T211" s="143">
        <f t="shared" si="3"/>
        <v>0</v>
      </c>
      <c r="AR211" s="144" t="s">
        <v>128</v>
      </c>
      <c r="AT211" s="144" t="s">
        <v>124</v>
      </c>
      <c r="AU211" s="144" t="s">
        <v>80</v>
      </c>
      <c r="AY211" s="17" t="s">
        <v>122</v>
      </c>
      <c r="BE211" s="145">
        <f t="shared" si="4"/>
        <v>3316.7</v>
      </c>
      <c r="BF211" s="145">
        <f t="shared" si="5"/>
        <v>0</v>
      </c>
      <c r="BG211" s="145">
        <f t="shared" si="6"/>
        <v>0</v>
      </c>
      <c r="BH211" s="145">
        <f t="shared" si="7"/>
        <v>0</v>
      </c>
      <c r="BI211" s="145">
        <f t="shared" si="8"/>
        <v>0</v>
      </c>
      <c r="BJ211" s="17" t="s">
        <v>78</v>
      </c>
      <c r="BK211" s="145">
        <f t="shared" si="9"/>
        <v>3316.7</v>
      </c>
      <c r="BL211" s="17" t="s">
        <v>128</v>
      </c>
      <c r="BM211" s="144" t="s">
        <v>328</v>
      </c>
    </row>
    <row r="212" spans="2:65" s="1" customFormat="1" ht="24.2" customHeight="1">
      <c r="B212" s="32"/>
      <c r="C212" s="133" t="s">
        <v>329</v>
      </c>
      <c r="D212" s="133" t="s">
        <v>124</v>
      </c>
      <c r="E212" s="134" t="s">
        <v>218</v>
      </c>
      <c r="F212" s="135" t="s">
        <v>219</v>
      </c>
      <c r="G212" s="136" t="s">
        <v>213</v>
      </c>
      <c r="H212" s="137">
        <v>585</v>
      </c>
      <c r="I212" s="138">
        <v>12</v>
      </c>
      <c r="J212" s="137">
        <f t="shared" si="0"/>
        <v>7020</v>
      </c>
      <c r="K212" s="139"/>
      <c r="L212" s="32"/>
      <c r="M212" s="140" t="s">
        <v>1</v>
      </c>
      <c r="N212" s="141" t="s">
        <v>35</v>
      </c>
      <c r="P212" s="142">
        <f t="shared" si="1"/>
        <v>0</v>
      </c>
      <c r="Q212" s="142">
        <v>0</v>
      </c>
      <c r="R212" s="142">
        <f t="shared" si="2"/>
        <v>0</v>
      </c>
      <c r="S212" s="142">
        <v>0</v>
      </c>
      <c r="T212" s="143">
        <f t="shared" si="3"/>
        <v>0</v>
      </c>
      <c r="AR212" s="144" t="s">
        <v>128</v>
      </c>
      <c r="AT212" s="144" t="s">
        <v>124</v>
      </c>
      <c r="AU212" s="144" t="s">
        <v>80</v>
      </c>
      <c r="AY212" s="17" t="s">
        <v>122</v>
      </c>
      <c r="BE212" s="145">
        <f t="shared" si="4"/>
        <v>7020</v>
      </c>
      <c r="BF212" s="145">
        <f t="shared" si="5"/>
        <v>0</v>
      </c>
      <c r="BG212" s="145">
        <f t="shared" si="6"/>
        <v>0</v>
      </c>
      <c r="BH212" s="145">
        <f t="shared" si="7"/>
        <v>0</v>
      </c>
      <c r="BI212" s="145">
        <f t="shared" si="8"/>
        <v>0</v>
      </c>
      <c r="BJ212" s="17" t="s">
        <v>78</v>
      </c>
      <c r="BK212" s="145">
        <f t="shared" si="9"/>
        <v>7020</v>
      </c>
      <c r="BL212" s="17" t="s">
        <v>128</v>
      </c>
      <c r="BM212" s="144" t="s">
        <v>330</v>
      </c>
    </row>
    <row r="213" spans="2:65" s="1" customFormat="1" ht="21.75" customHeight="1">
      <c r="B213" s="32"/>
      <c r="C213" s="133" t="s">
        <v>206</v>
      </c>
      <c r="D213" s="133" t="s">
        <v>124</v>
      </c>
      <c r="E213" s="134" t="s">
        <v>221</v>
      </c>
      <c r="F213" s="135" t="s">
        <v>222</v>
      </c>
      <c r="G213" s="136" t="s">
        <v>213</v>
      </c>
      <c r="H213" s="137">
        <v>59.01</v>
      </c>
      <c r="I213" s="138">
        <v>90</v>
      </c>
      <c r="J213" s="137">
        <f t="shared" si="0"/>
        <v>5310.9</v>
      </c>
      <c r="K213" s="139"/>
      <c r="L213" s="32"/>
      <c r="M213" s="140" t="s">
        <v>1</v>
      </c>
      <c r="N213" s="141" t="s">
        <v>35</v>
      </c>
      <c r="P213" s="142">
        <f t="shared" si="1"/>
        <v>0</v>
      </c>
      <c r="Q213" s="142">
        <v>0</v>
      </c>
      <c r="R213" s="142">
        <f t="shared" si="2"/>
        <v>0</v>
      </c>
      <c r="S213" s="142">
        <v>0</v>
      </c>
      <c r="T213" s="143">
        <f t="shared" si="3"/>
        <v>0</v>
      </c>
      <c r="AR213" s="144" t="s">
        <v>128</v>
      </c>
      <c r="AT213" s="144" t="s">
        <v>124</v>
      </c>
      <c r="AU213" s="144" t="s">
        <v>80</v>
      </c>
      <c r="AY213" s="17" t="s">
        <v>122</v>
      </c>
      <c r="BE213" s="145">
        <f t="shared" si="4"/>
        <v>5310.9</v>
      </c>
      <c r="BF213" s="145">
        <f t="shared" si="5"/>
        <v>0</v>
      </c>
      <c r="BG213" s="145">
        <f t="shared" si="6"/>
        <v>0</v>
      </c>
      <c r="BH213" s="145">
        <f t="shared" si="7"/>
        <v>0</v>
      </c>
      <c r="BI213" s="145">
        <f t="shared" si="8"/>
        <v>0</v>
      </c>
      <c r="BJ213" s="17" t="s">
        <v>78</v>
      </c>
      <c r="BK213" s="145">
        <f t="shared" si="9"/>
        <v>5310.9</v>
      </c>
      <c r="BL213" s="17" t="s">
        <v>128</v>
      </c>
      <c r="BM213" s="144" t="s">
        <v>331</v>
      </c>
    </row>
    <row r="214" spans="2:65" s="1" customFormat="1" ht="24.2" customHeight="1">
      <c r="B214" s="32"/>
      <c r="C214" s="133" t="s">
        <v>332</v>
      </c>
      <c r="D214" s="133" t="s">
        <v>124</v>
      </c>
      <c r="E214" s="134" t="s">
        <v>225</v>
      </c>
      <c r="F214" s="135" t="s">
        <v>226</v>
      </c>
      <c r="G214" s="136" t="s">
        <v>213</v>
      </c>
      <c r="H214" s="137">
        <v>885.15</v>
      </c>
      <c r="I214" s="138">
        <v>15</v>
      </c>
      <c r="J214" s="137">
        <f t="shared" si="0"/>
        <v>13277.25</v>
      </c>
      <c r="K214" s="139"/>
      <c r="L214" s="32"/>
      <c r="M214" s="140" t="s">
        <v>1</v>
      </c>
      <c r="N214" s="141" t="s">
        <v>35</v>
      </c>
      <c r="P214" s="142">
        <f t="shared" si="1"/>
        <v>0</v>
      </c>
      <c r="Q214" s="142">
        <v>0</v>
      </c>
      <c r="R214" s="142">
        <f t="shared" si="2"/>
        <v>0</v>
      </c>
      <c r="S214" s="142">
        <v>0</v>
      </c>
      <c r="T214" s="143">
        <f t="shared" si="3"/>
        <v>0</v>
      </c>
      <c r="AR214" s="144" t="s">
        <v>128</v>
      </c>
      <c r="AT214" s="144" t="s">
        <v>124</v>
      </c>
      <c r="AU214" s="144" t="s">
        <v>80</v>
      </c>
      <c r="AY214" s="17" t="s">
        <v>122</v>
      </c>
      <c r="BE214" s="145">
        <f t="shared" si="4"/>
        <v>13277.25</v>
      </c>
      <c r="BF214" s="145">
        <f t="shared" si="5"/>
        <v>0</v>
      </c>
      <c r="BG214" s="145">
        <f t="shared" si="6"/>
        <v>0</v>
      </c>
      <c r="BH214" s="145">
        <f t="shared" si="7"/>
        <v>0</v>
      </c>
      <c r="BI214" s="145">
        <f t="shared" si="8"/>
        <v>0</v>
      </c>
      <c r="BJ214" s="17" t="s">
        <v>78</v>
      </c>
      <c r="BK214" s="145">
        <f t="shared" si="9"/>
        <v>13277.25</v>
      </c>
      <c r="BL214" s="17" t="s">
        <v>128</v>
      </c>
      <c r="BM214" s="144" t="s">
        <v>333</v>
      </c>
    </row>
    <row r="215" spans="2:65" s="1" customFormat="1" ht="33" customHeight="1">
      <c r="B215" s="32"/>
      <c r="C215" s="133" t="s">
        <v>214</v>
      </c>
      <c r="D215" s="133" t="s">
        <v>124</v>
      </c>
      <c r="E215" s="134" t="s">
        <v>228</v>
      </c>
      <c r="F215" s="135" t="s">
        <v>229</v>
      </c>
      <c r="G215" s="136" t="s">
        <v>213</v>
      </c>
      <c r="H215" s="137">
        <v>46.21</v>
      </c>
      <c r="I215" s="138">
        <v>195</v>
      </c>
      <c r="J215" s="137">
        <f t="shared" si="0"/>
        <v>9010.9500000000007</v>
      </c>
      <c r="K215" s="139"/>
      <c r="L215" s="32"/>
      <c r="M215" s="140" t="s">
        <v>1</v>
      </c>
      <c r="N215" s="141" t="s">
        <v>35</v>
      </c>
      <c r="P215" s="142">
        <f t="shared" si="1"/>
        <v>0</v>
      </c>
      <c r="Q215" s="142">
        <v>0</v>
      </c>
      <c r="R215" s="142">
        <f t="shared" si="2"/>
        <v>0</v>
      </c>
      <c r="S215" s="142">
        <v>0</v>
      </c>
      <c r="T215" s="143">
        <f t="shared" si="3"/>
        <v>0</v>
      </c>
      <c r="AR215" s="144" t="s">
        <v>128</v>
      </c>
      <c r="AT215" s="144" t="s">
        <v>124</v>
      </c>
      <c r="AU215" s="144" t="s">
        <v>80</v>
      </c>
      <c r="AY215" s="17" t="s">
        <v>122</v>
      </c>
      <c r="BE215" s="145">
        <f t="shared" si="4"/>
        <v>9010.9500000000007</v>
      </c>
      <c r="BF215" s="145">
        <f t="shared" si="5"/>
        <v>0</v>
      </c>
      <c r="BG215" s="145">
        <f t="shared" si="6"/>
        <v>0</v>
      </c>
      <c r="BH215" s="145">
        <f t="shared" si="7"/>
        <v>0</v>
      </c>
      <c r="BI215" s="145">
        <f t="shared" si="8"/>
        <v>0</v>
      </c>
      <c r="BJ215" s="17" t="s">
        <v>78</v>
      </c>
      <c r="BK215" s="145">
        <f t="shared" si="9"/>
        <v>9010.9500000000007</v>
      </c>
      <c r="BL215" s="17" t="s">
        <v>128</v>
      </c>
      <c r="BM215" s="144" t="s">
        <v>334</v>
      </c>
    </row>
    <row r="216" spans="2:65" s="1" customFormat="1" ht="33" customHeight="1">
      <c r="B216" s="32"/>
      <c r="C216" s="133" t="s">
        <v>335</v>
      </c>
      <c r="D216" s="133" t="s">
        <v>124</v>
      </c>
      <c r="E216" s="134" t="s">
        <v>336</v>
      </c>
      <c r="F216" s="135" t="s">
        <v>337</v>
      </c>
      <c r="G216" s="136" t="s">
        <v>213</v>
      </c>
      <c r="H216" s="137">
        <v>12.8</v>
      </c>
      <c r="I216" s="138">
        <v>300</v>
      </c>
      <c r="J216" s="137">
        <f t="shared" si="0"/>
        <v>3840</v>
      </c>
      <c r="K216" s="139"/>
      <c r="L216" s="32"/>
      <c r="M216" s="140" t="s">
        <v>1</v>
      </c>
      <c r="N216" s="141" t="s">
        <v>35</v>
      </c>
      <c r="P216" s="142">
        <f t="shared" si="1"/>
        <v>0</v>
      </c>
      <c r="Q216" s="142">
        <v>0</v>
      </c>
      <c r="R216" s="142">
        <f t="shared" si="2"/>
        <v>0</v>
      </c>
      <c r="S216" s="142">
        <v>0</v>
      </c>
      <c r="T216" s="143">
        <f t="shared" si="3"/>
        <v>0</v>
      </c>
      <c r="AR216" s="144" t="s">
        <v>128</v>
      </c>
      <c r="AT216" s="144" t="s">
        <v>124</v>
      </c>
      <c r="AU216" s="144" t="s">
        <v>80</v>
      </c>
      <c r="AY216" s="17" t="s">
        <v>122</v>
      </c>
      <c r="BE216" s="145">
        <f t="shared" si="4"/>
        <v>3840</v>
      </c>
      <c r="BF216" s="145">
        <f t="shared" si="5"/>
        <v>0</v>
      </c>
      <c r="BG216" s="145">
        <f t="shared" si="6"/>
        <v>0</v>
      </c>
      <c r="BH216" s="145">
        <f t="shared" si="7"/>
        <v>0</v>
      </c>
      <c r="BI216" s="145">
        <f t="shared" si="8"/>
        <v>0</v>
      </c>
      <c r="BJ216" s="17" t="s">
        <v>78</v>
      </c>
      <c r="BK216" s="145">
        <f t="shared" si="9"/>
        <v>3840</v>
      </c>
      <c r="BL216" s="17" t="s">
        <v>128</v>
      </c>
      <c r="BM216" s="144" t="s">
        <v>338</v>
      </c>
    </row>
    <row r="217" spans="2:65" s="1" customFormat="1" ht="24.2" customHeight="1">
      <c r="B217" s="32"/>
      <c r="C217" s="133" t="s">
        <v>217</v>
      </c>
      <c r="D217" s="133" t="s">
        <v>124</v>
      </c>
      <c r="E217" s="134" t="s">
        <v>232</v>
      </c>
      <c r="F217" s="135" t="s">
        <v>233</v>
      </c>
      <c r="G217" s="136" t="s">
        <v>213</v>
      </c>
      <c r="H217" s="137">
        <v>39.020000000000003</v>
      </c>
      <c r="I217" s="138">
        <v>200</v>
      </c>
      <c r="J217" s="137">
        <f t="shared" si="0"/>
        <v>7804</v>
      </c>
      <c r="K217" s="139"/>
      <c r="L217" s="32"/>
      <c r="M217" s="140" t="s">
        <v>1</v>
      </c>
      <c r="N217" s="141" t="s">
        <v>35</v>
      </c>
      <c r="P217" s="142">
        <f t="shared" si="1"/>
        <v>0</v>
      </c>
      <c r="Q217" s="142">
        <v>0</v>
      </c>
      <c r="R217" s="142">
        <f t="shared" si="2"/>
        <v>0</v>
      </c>
      <c r="S217" s="142">
        <v>0</v>
      </c>
      <c r="T217" s="143">
        <f t="shared" si="3"/>
        <v>0</v>
      </c>
      <c r="AR217" s="144" t="s">
        <v>128</v>
      </c>
      <c r="AT217" s="144" t="s">
        <v>124</v>
      </c>
      <c r="AU217" s="144" t="s">
        <v>80</v>
      </c>
      <c r="AY217" s="17" t="s">
        <v>122</v>
      </c>
      <c r="BE217" s="145">
        <f t="shared" si="4"/>
        <v>7804</v>
      </c>
      <c r="BF217" s="145">
        <f t="shared" si="5"/>
        <v>0</v>
      </c>
      <c r="BG217" s="145">
        <f t="shared" si="6"/>
        <v>0</v>
      </c>
      <c r="BH217" s="145">
        <f t="shared" si="7"/>
        <v>0</v>
      </c>
      <c r="BI217" s="145">
        <f t="shared" si="8"/>
        <v>0</v>
      </c>
      <c r="BJ217" s="17" t="s">
        <v>78</v>
      </c>
      <c r="BK217" s="145">
        <f t="shared" si="9"/>
        <v>7804</v>
      </c>
      <c r="BL217" s="17" t="s">
        <v>128</v>
      </c>
      <c r="BM217" s="144" t="s">
        <v>339</v>
      </c>
    </row>
    <row r="218" spans="2:65" s="11" customFormat="1" ht="22.9" customHeight="1">
      <c r="B218" s="121"/>
      <c r="D218" s="122" t="s">
        <v>69</v>
      </c>
      <c r="E218" s="131" t="s">
        <v>235</v>
      </c>
      <c r="F218" s="131" t="s">
        <v>236</v>
      </c>
      <c r="I218" s="124"/>
      <c r="J218" s="132">
        <f>BK218</f>
        <v>11307.87</v>
      </c>
      <c r="L218" s="121"/>
      <c r="M218" s="126"/>
      <c r="P218" s="127">
        <f>P219</f>
        <v>0</v>
      </c>
      <c r="R218" s="127">
        <f>R219</f>
        <v>0</v>
      </c>
      <c r="T218" s="128">
        <f>T219</f>
        <v>0</v>
      </c>
      <c r="AR218" s="122" t="s">
        <v>78</v>
      </c>
      <c r="AT218" s="129" t="s">
        <v>69</v>
      </c>
      <c r="AU218" s="129" t="s">
        <v>78</v>
      </c>
      <c r="AY218" s="122" t="s">
        <v>122</v>
      </c>
      <c r="BK218" s="130">
        <f>BK219</f>
        <v>11307.87</v>
      </c>
    </row>
    <row r="219" spans="2:65" s="1" customFormat="1" ht="24.2" customHeight="1">
      <c r="B219" s="32"/>
      <c r="C219" s="133" t="s">
        <v>340</v>
      </c>
      <c r="D219" s="133" t="s">
        <v>124</v>
      </c>
      <c r="E219" s="134" t="s">
        <v>237</v>
      </c>
      <c r="F219" s="135" t="s">
        <v>238</v>
      </c>
      <c r="G219" s="136" t="s">
        <v>213</v>
      </c>
      <c r="H219" s="137">
        <v>58.59</v>
      </c>
      <c r="I219" s="138">
        <v>193</v>
      </c>
      <c r="J219" s="137">
        <f>ROUND(I219*H219,2)</f>
        <v>11307.87</v>
      </c>
      <c r="K219" s="139"/>
      <c r="L219" s="32"/>
      <c r="M219" s="184" t="s">
        <v>1</v>
      </c>
      <c r="N219" s="185" t="s">
        <v>35</v>
      </c>
      <c r="O219" s="186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AR219" s="144" t="s">
        <v>128</v>
      </c>
      <c r="AT219" s="144" t="s">
        <v>124</v>
      </c>
      <c r="AU219" s="144" t="s">
        <v>80</v>
      </c>
      <c r="AY219" s="17" t="s">
        <v>122</v>
      </c>
      <c r="BE219" s="145">
        <f>IF(N219="základní",J219,0)</f>
        <v>11307.87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78</v>
      </c>
      <c r="BK219" s="145">
        <f>ROUND(I219*H219,2)</f>
        <v>11307.87</v>
      </c>
      <c r="BL219" s="17" t="s">
        <v>128</v>
      </c>
      <c r="BM219" s="144" t="s">
        <v>341</v>
      </c>
    </row>
    <row r="220" spans="2:65" s="1" customFormat="1" ht="6.95" customHeight="1"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32"/>
    </row>
  </sheetData>
  <sheetProtection algorithmName="SHA-512" hashValue="i7kAytmx4g/f627DfOmq1P9xCeAxr1GYvRYJA+dZ9Ht019/tfiQCagstEKrPtwsShuBLDAhQ1KD2O3C3AGTXkQ==" saltValue="ntl+cnWcgK62pKWOWuaPo7DgRSGAlQuudaq7Q4N59vghz95MAuD3vswUaMvPZcjvRHRCEuJqINOPbLxuTBd3dg==" spinCount="100000" sheet="1" objects="1" scenarios="1" formatColumns="0" formatRows="0" autoFilter="0"/>
  <autoFilter ref="C121:K219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6"/>
  <sheetViews>
    <sheetView showGridLines="0" workbookViewId="0">
      <selection activeCell="J30" sqref="J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32" t="str">
        <f>'Rekapitulace stavby'!K6</f>
        <v>Rekonstrukce chodníků Vlčí Habřina</v>
      </c>
      <c r="F7" s="233"/>
      <c r="G7" s="233"/>
      <c r="H7" s="233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15" t="s">
        <v>342</v>
      </c>
      <c r="F9" s="231"/>
      <c r="G9" s="231"/>
      <c r="H9" s="2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45678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24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'Rekapitulace stavby'!AN13</f>
        <v>63217139</v>
      </c>
      <c r="L17" s="32"/>
    </row>
    <row r="18" spans="2:12" s="1" customFormat="1" ht="18" customHeight="1">
      <c r="B18" s="32"/>
      <c r="E18" s="234" t="str">
        <f>'Rekapitulace stavby'!E14</f>
        <v>BAUSET CZ, a.s.</v>
      </c>
      <c r="F18" s="204"/>
      <c r="G18" s="204"/>
      <c r="H18" s="204"/>
      <c r="I18" s="27" t="s">
        <v>24</v>
      </c>
      <c r="J18" s="28" t="str">
        <f>'Rekapitulace stavby'!AN14</f>
        <v>63217139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24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27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29</v>
      </c>
      <c r="L26" s="32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30</v>
      </c>
      <c r="J30" s="66">
        <f>ROUND(J124, 2)</f>
        <v>197515.6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5" customHeight="1">
      <c r="B33" s="32"/>
      <c r="D33" s="55" t="s">
        <v>34</v>
      </c>
      <c r="E33" s="27" t="s">
        <v>35</v>
      </c>
      <c r="F33" s="91">
        <f>ROUND((SUM(BE124:BE175)),  2)</f>
        <v>197515.6</v>
      </c>
      <c r="I33" s="92">
        <v>0.21</v>
      </c>
      <c r="J33" s="91">
        <f>ROUND(((SUM(BE124:BE175))*I33),  2)</f>
        <v>41478.28</v>
      </c>
      <c r="L33" s="32"/>
    </row>
    <row r="34" spans="2:12" s="1" customFormat="1" ht="14.45" customHeight="1">
      <c r="B34" s="32"/>
      <c r="E34" s="27" t="s">
        <v>36</v>
      </c>
      <c r="F34" s="91">
        <f>ROUND((SUM(BF124:BF175)),  2)</f>
        <v>0</v>
      </c>
      <c r="I34" s="92">
        <v>0.12</v>
      </c>
      <c r="J34" s="91">
        <f>ROUND(((SUM(BF124:BF175))*I34),  2)</f>
        <v>0</v>
      </c>
      <c r="L34" s="32"/>
    </row>
    <row r="35" spans="2:12" s="1" customFormat="1" ht="14.45" hidden="1" customHeight="1">
      <c r="B35" s="32"/>
      <c r="E35" s="27" t="s">
        <v>37</v>
      </c>
      <c r="F35" s="91">
        <f>ROUND((SUM(BG124:BG175)),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38</v>
      </c>
      <c r="F36" s="91">
        <f>ROUND((SUM(BH124:BH175)),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39</v>
      </c>
      <c r="F37" s="91">
        <f>ROUND((SUM(BI124:BI175)),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238993.88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96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32" t="str">
        <f>E7</f>
        <v>Rekonstrukce chodníků Vlčí Habřina</v>
      </c>
      <c r="F85" s="233"/>
      <c r="G85" s="233"/>
      <c r="H85" s="233"/>
      <c r="L85" s="32"/>
    </row>
    <row r="86" spans="2:47" s="1" customFormat="1" ht="12" hidden="1" customHeight="1">
      <c r="B86" s="32"/>
      <c r="C86" s="27" t="s">
        <v>94</v>
      </c>
      <c r="L86" s="32"/>
    </row>
    <row r="87" spans="2:47" s="1" customFormat="1" ht="16.5" hidden="1" customHeight="1">
      <c r="B87" s="32"/>
      <c r="E87" s="215" t="str">
        <f>E9</f>
        <v>SO 04 - Úprava svahů potoka včetně hradítka</v>
      </c>
      <c r="F87" s="231"/>
      <c r="G87" s="231"/>
      <c r="H87" s="231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45678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22</v>
      </c>
      <c r="F91" s="25" t="str">
        <f>E15</f>
        <v xml:space="preserve"> </v>
      </c>
      <c r="I91" s="27" t="s">
        <v>26</v>
      </c>
      <c r="J91" s="30" t="str">
        <f>E21</f>
        <v xml:space="preserve"> </v>
      </c>
      <c r="L91" s="32"/>
    </row>
    <row r="92" spans="2:47" s="1" customFormat="1" ht="15.2" hidden="1" customHeight="1">
      <c r="B92" s="32"/>
      <c r="C92" s="27" t="s">
        <v>25</v>
      </c>
      <c r="F92" s="25" t="str">
        <f>IF(E18="","",E18)</f>
        <v>BAUSET CZ, a.s.</v>
      </c>
      <c r="I92" s="27" t="s">
        <v>27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97</v>
      </c>
      <c r="D94" s="93"/>
      <c r="E94" s="93"/>
      <c r="F94" s="93"/>
      <c r="G94" s="93"/>
      <c r="H94" s="93"/>
      <c r="I94" s="93"/>
      <c r="J94" s="102" t="s">
        <v>98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99</v>
      </c>
      <c r="J96" s="66">
        <f>J124</f>
        <v>197515.6</v>
      </c>
      <c r="L96" s="32"/>
      <c r="AU96" s="17" t="s">
        <v>100</v>
      </c>
    </row>
    <row r="97" spans="2:12" s="8" customFormat="1" ht="24.95" hidden="1" customHeight="1">
      <c r="B97" s="104"/>
      <c r="D97" s="105" t="s">
        <v>101</v>
      </c>
      <c r="E97" s="106"/>
      <c r="F97" s="106"/>
      <c r="G97" s="106"/>
      <c r="H97" s="106"/>
      <c r="I97" s="106"/>
      <c r="J97" s="107">
        <f>J125</f>
        <v>189955.6</v>
      </c>
      <c r="L97" s="104"/>
    </row>
    <row r="98" spans="2:12" s="9" customFormat="1" ht="19.899999999999999" hidden="1" customHeight="1">
      <c r="B98" s="108"/>
      <c r="D98" s="109" t="s">
        <v>102</v>
      </c>
      <c r="E98" s="110"/>
      <c r="F98" s="110"/>
      <c r="G98" s="110"/>
      <c r="H98" s="110"/>
      <c r="I98" s="110"/>
      <c r="J98" s="111">
        <f>J126</f>
        <v>19428.599999999999</v>
      </c>
      <c r="L98" s="108"/>
    </row>
    <row r="99" spans="2:12" s="9" customFormat="1" ht="19.899999999999999" hidden="1" customHeight="1">
      <c r="B99" s="108"/>
      <c r="D99" s="109" t="s">
        <v>343</v>
      </c>
      <c r="E99" s="110"/>
      <c r="F99" s="110"/>
      <c r="G99" s="110"/>
      <c r="H99" s="110"/>
      <c r="I99" s="110"/>
      <c r="J99" s="111">
        <f>J139</f>
        <v>11217.6</v>
      </c>
      <c r="L99" s="108"/>
    </row>
    <row r="100" spans="2:12" s="9" customFormat="1" ht="19.899999999999999" hidden="1" customHeight="1">
      <c r="B100" s="108"/>
      <c r="D100" s="109" t="s">
        <v>344</v>
      </c>
      <c r="E100" s="110"/>
      <c r="F100" s="110"/>
      <c r="G100" s="110"/>
      <c r="H100" s="110"/>
      <c r="I100" s="110"/>
      <c r="J100" s="111">
        <f>J147</f>
        <v>31915</v>
      </c>
      <c r="L100" s="108"/>
    </row>
    <row r="101" spans="2:12" s="9" customFormat="1" ht="19.899999999999999" hidden="1" customHeight="1">
      <c r="B101" s="108"/>
      <c r="D101" s="109" t="s">
        <v>345</v>
      </c>
      <c r="E101" s="110"/>
      <c r="F101" s="110"/>
      <c r="G101" s="110"/>
      <c r="H101" s="110"/>
      <c r="I101" s="110"/>
      <c r="J101" s="111">
        <f>J156</f>
        <v>54944.4</v>
      </c>
      <c r="L101" s="108"/>
    </row>
    <row r="102" spans="2:12" s="9" customFormat="1" ht="19.899999999999999" hidden="1" customHeight="1">
      <c r="B102" s="108"/>
      <c r="D102" s="109" t="s">
        <v>104</v>
      </c>
      <c r="E102" s="110"/>
      <c r="F102" s="110"/>
      <c r="G102" s="110"/>
      <c r="H102" s="110"/>
      <c r="I102" s="110"/>
      <c r="J102" s="111">
        <f>J170</f>
        <v>72450</v>
      </c>
      <c r="L102" s="108"/>
    </row>
    <row r="103" spans="2:12" s="8" customFormat="1" ht="24.95" hidden="1" customHeight="1">
      <c r="B103" s="104"/>
      <c r="D103" s="105" t="s">
        <v>346</v>
      </c>
      <c r="E103" s="106"/>
      <c r="F103" s="106"/>
      <c r="G103" s="106"/>
      <c r="H103" s="106"/>
      <c r="I103" s="106"/>
      <c r="J103" s="107">
        <f>J173</f>
        <v>7560</v>
      </c>
      <c r="L103" s="104"/>
    </row>
    <row r="104" spans="2:12" s="9" customFormat="1" ht="19.899999999999999" hidden="1" customHeight="1">
      <c r="B104" s="108"/>
      <c r="D104" s="109" t="s">
        <v>347</v>
      </c>
      <c r="E104" s="110"/>
      <c r="F104" s="110"/>
      <c r="G104" s="110"/>
      <c r="H104" s="110"/>
      <c r="I104" s="110"/>
      <c r="J104" s="111">
        <f>J174</f>
        <v>7560</v>
      </c>
      <c r="L104" s="108"/>
    </row>
    <row r="105" spans="2:12" s="1" customFormat="1" ht="21.75" hidden="1" customHeight="1">
      <c r="B105" s="32"/>
      <c r="L105" s="32"/>
    </row>
    <row r="106" spans="2:12" s="1" customFormat="1" ht="6.95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idden="1"/>
    <row r="108" spans="2:12" hidden="1"/>
    <row r="109" spans="2:12" hidden="1"/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107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16.5" customHeight="1">
      <c r="B114" s="32"/>
      <c r="E114" s="232" t="str">
        <f>E7</f>
        <v>Rekonstrukce chodníků Vlčí Habřina</v>
      </c>
      <c r="F114" s="233"/>
      <c r="G114" s="233"/>
      <c r="H114" s="233"/>
      <c r="L114" s="32"/>
    </row>
    <row r="115" spans="2:65" s="1" customFormat="1" ht="12" customHeight="1">
      <c r="B115" s="32"/>
      <c r="C115" s="27" t="s">
        <v>94</v>
      </c>
      <c r="L115" s="32"/>
    </row>
    <row r="116" spans="2:65" s="1" customFormat="1" ht="16.5" customHeight="1">
      <c r="B116" s="32"/>
      <c r="E116" s="215" t="str">
        <f>E9</f>
        <v>SO 04 - Úprava svahů potoka včetně hradítka</v>
      </c>
      <c r="F116" s="231"/>
      <c r="G116" s="231"/>
      <c r="H116" s="231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 xml:space="preserve"> </v>
      </c>
      <c r="I118" s="27" t="s">
        <v>21</v>
      </c>
      <c r="J118" s="52">
        <f>IF(J12="","",J12)</f>
        <v>45678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22</v>
      </c>
      <c r="F120" s="25" t="str">
        <f>E15</f>
        <v xml:space="preserve"> </v>
      </c>
      <c r="I120" s="27" t="s">
        <v>26</v>
      </c>
      <c r="J120" s="30" t="str">
        <f>E21</f>
        <v xml:space="preserve"> </v>
      </c>
      <c r="L120" s="32"/>
    </row>
    <row r="121" spans="2:65" s="1" customFormat="1" ht="15.2" customHeight="1">
      <c r="B121" s="32"/>
      <c r="C121" s="27" t="s">
        <v>25</v>
      </c>
      <c r="F121" s="25" t="str">
        <f>IF(E18="","",E18)</f>
        <v>BAUSET CZ, a.s.</v>
      </c>
      <c r="I121" s="27" t="s">
        <v>27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108</v>
      </c>
      <c r="D123" s="114" t="s">
        <v>55</v>
      </c>
      <c r="E123" s="114" t="s">
        <v>51</v>
      </c>
      <c r="F123" s="114" t="s">
        <v>52</v>
      </c>
      <c r="G123" s="114" t="s">
        <v>109</v>
      </c>
      <c r="H123" s="114" t="s">
        <v>110</v>
      </c>
      <c r="I123" s="114" t="s">
        <v>111</v>
      </c>
      <c r="J123" s="115" t="s">
        <v>98</v>
      </c>
      <c r="K123" s="116" t="s">
        <v>112</v>
      </c>
      <c r="L123" s="112"/>
      <c r="M123" s="59" t="s">
        <v>1</v>
      </c>
      <c r="N123" s="60" t="s">
        <v>34</v>
      </c>
      <c r="O123" s="60" t="s">
        <v>113</v>
      </c>
      <c r="P123" s="60" t="s">
        <v>114</v>
      </c>
      <c r="Q123" s="60" t="s">
        <v>115</v>
      </c>
      <c r="R123" s="60" t="s">
        <v>116</v>
      </c>
      <c r="S123" s="60" t="s">
        <v>117</v>
      </c>
      <c r="T123" s="61" t="s">
        <v>118</v>
      </c>
    </row>
    <row r="124" spans="2:65" s="1" customFormat="1" ht="22.9" customHeight="1">
      <c r="B124" s="32"/>
      <c r="C124" s="64" t="s">
        <v>119</v>
      </c>
      <c r="J124" s="117">
        <f>BK124</f>
        <v>197515.6</v>
      </c>
      <c r="L124" s="32"/>
      <c r="M124" s="62"/>
      <c r="N124" s="53"/>
      <c r="O124" s="53"/>
      <c r="P124" s="118">
        <f>P125+P173</f>
        <v>0</v>
      </c>
      <c r="Q124" s="53"/>
      <c r="R124" s="118">
        <f>R125+R173</f>
        <v>17.809419199999997</v>
      </c>
      <c r="S124" s="53"/>
      <c r="T124" s="119">
        <f>T125+T173</f>
        <v>7.4999999999999997E-2</v>
      </c>
      <c r="AT124" s="17" t="s">
        <v>69</v>
      </c>
      <c r="AU124" s="17" t="s">
        <v>100</v>
      </c>
      <c r="BK124" s="120">
        <f>BK125+BK173</f>
        <v>197515.6</v>
      </c>
    </row>
    <row r="125" spans="2:65" s="11" customFormat="1" ht="25.9" customHeight="1">
      <c r="B125" s="121"/>
      <c r="D125" s="122" t="s">
        <v>69</v>
      </c>
      <c r="E125" s="123" t="s">
        <v>120</v>
      </c>
      <c r="F125" s="123" t="s">
        <v>121</v>
      </c>
      <c r="I125" s="124"/>
      <c r="J125" s="125">
        <f>BK125</f>
        <v>189955.6</v>
      </c>
      <c r="L125" s="121"/>
      <c r="M125" s="126"/>
      <c r="P125" s="127">
        <f>P126+P139+P147+P156+P170</f>
        <v>0</v>
      </c>
      <c r="R125" s="127">
        <f>R126+R139+R147+R156+R170</f>
        <v>17.803659199999998</v>
      </c>
      <c r="T125" s="128">
        <f>T126+T139+T147+T156+T170</f>
        <v>7.4999999999999997E-2</v>
      </c>
      <c r="AR125" s="122" t="s">
        <v>78</v>
      </c>
      <c r="AT125" s="129" t="s">
        <v>69</v>
      </c>
      <c r="AU125" s="129" t="s">
        <v>70</v>
      </c>
      <c r="AY125" s="122" t="s">
        <v>122</v>
      </c>
      <c r="BK125" s="130">
        <f>BK126+BK139+BK147+BK156+BK170</f>
        <v>189955.6</v>
      </c>
    </row>
    <row r="126" spans="2:65" s="11" customFormat="1" ht="22.9" customHeight="1">
      <c r="B126" s="121"/>
      <c r="D126" s="122" t="s">
        <v>69</v>
      </c>
      <c r="E126" s="131" t="s">
        <v>78</v>
      </c>
      <c r="F126" s="131" t="s">
        <v>123</v>
      </c>
      <c r="I126" s="124"/>
      <c r="J126" s="132">
        <f>BK126</f>
        <v>19428.599999999999</v>
      </c>
      <c r="L126" s="121"/>
      <c r="M126" s="126"/>
      <c r="P126" s="127">
        <f>SUM(P127:P138)</f>
        <v>0</v>
      </c>
      <c r="R126" s="127">
        <f>SUM(R127:R138)</f>
        <v>0.11055000000000001</v>
      </c>
      <c r="T126" s="128">
        <f>SUM(T127:T138)</f>
        <v>0</v>
      </c>
      <c r="AR126" s="122" t="s">
        <v>78</v>
      </c>
      <c r="AT126" s="129" t="s">
        <v>69</v>
      </c>
      <c r="AU126" s="129" t="s">
        <v>78</v>
      </c>
      <c r="AY126" s="122" t="s">
        <v>122</v>
      </c>
      <c r="BK126" s="130">
        <f>SUM(BK127:BK138)</f>
        <v>19428.599999999999</v>
      </c>
    </row>
    <row r="127" spans="2:65" s="1" customFormat="1" ht="16.5" customHeight="1">
      <c r="B127" s="32"/>
      <c r="C127" s="133" t="s">
        <v>78</v>
      </c>
      <c r="D127" s="133" t="s">
        <v>124</v>
      </c>
      <c r="E127" s="134" t="s">
        <v>348</v>
      </c>
      <c r="F127" s="135" t="s">
        <v>349</v>
      </c>
      <c r="G127" s="136" t="s">
        <v>196</v>
      </c>
      <c r="H127" s="137">
        <v>5</v>
      </c>
      <c r="I127" s="138">
        <v>1440</v>
      </c>
      <c r="J127" s="137">
        <f>ROUND(I127*H127,2)</f>
        <v>7200</v>
      </c>
      <c r="K127" s="139"/>
      <c r="L127" s="32"/>
      <c r="M127" s="140" t="s">
        <v>1</v>
      </c>
      <c r="N127" s="141" t="s">
        <v>35</v>
      </c>
      <c r="P127" s="142">
        <f>O127*H127</f>
        <v>0</v>
      </c>
      <c r="Q127" s="142">
        <v>2.1930000000000002E-2</v>
      </c>
      <c r="R127" s="142">
        <f>Q127*H127</f>
        <v>0.10965000000000001</v>
      </c>
      <c r="S127" s="142">
        <v>0</v>
      </c>
      <c r="T127" s="143">
        <f>S127*H127</f>
        <v>0</v>
      </c>
      <c r="AR127" s="144" t="s">
        <v>128</v>
      </c>
      <c r="AT127" s="144" t="s">
        <v>124</v>
      </c>
      <c r="AU127" s="144" t="s">
        <v>80</v>
      </c>
      <c r="AY127" s="17" t="s">
        <v>122</v>
      </c>
      <c r="BE127" s="145">
        <f>IF(N127="základní",J127,0)</f>
        <v>7200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7" t="s">
        <v>78</v>
      </c>
      <c r="BK127" s="145">
        <f>ROUND(I127*H127,2)</f>
        <v>7200</v>
      </c>
      <c r="BL127" s="17" t="s">
        <v>128</v>
      </c>
      <c r="BM127" s="144" t="s">
        <v>350</v>
      </c>
    </row>
    <row r="128" spans="2:65" s="1" customFormat="1" ht="24.2" customHeight="1">
      <c r="B128" s="32"/>
      <c r="C128" s="133" t="s">
        <v>80</v>
      </c>
      <c r="D128" s="133" t="s">
        <v>124</v>
      </c>
      <c r="E128" s="134" t="s">
        <v>351</v>
      </c>
      <c r="F128" s="135" t="s">
        <v>352</v>
      </c>
      <c r="G128" s="136" t="s">
        <v>353</v>
      </c>
      <c r="H128" s="137">
        <v>30</v>
      </c>
      <c r="I128" s="138">
        <v>150</v>
      </c>
      <c r="J128" s="137">
        <f>ROUND(I128*H128,2)</f>
        <v>4500</v>
      </c>
      <c r="K128" s="139"/>
      <c r="L128" s="32"/>
      <c r="M128" s="140" t="s">
        <v>1</v>
      </c>
      <c r="N128" s="141" t="s">
        <v>35</v>
      </c>
      <c r="P128" s="142">
        <f>O128*H128</f>
        <v>0</v>
      </c>
      <c r="Q128" s="142">
        <v>3.0000000000000001E-5</v>
      </c>
      <c r="R128" s="142">
        <f>Q128*H128</f>
        <v>8.9999999999999998E-4</v>
      </c>
      <c r="S128" s="142">
        <v>0</v>
      </c>
      <c r="T128" s="143">
        <f>S128*H128</f>
        <v>0</v>
      </c>
      <c r="AR128" s="144" t="s">
        <v>128</v>
      </c>
      <c r="AT128" s="144" t="s">
        <v>124</v>
      </c>
      <c r="AU128" s="144" t="s">
        <v>80</v>
      </c>
      <c r="AY128" s="17" t="s">
        <v>122</v>
      </c>
      <c r="BE128" s="145">
        <f>IF(N128="základní",J128,0)</f>
        <v>4500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78</v>
      </c>
      <c r="BK128" s="145">
        <f>ROUND(I128*H128,2)</f>
        <v>4500</v>
      </c>
      <c r="BL128" s="17" t="s">
        <v>128</v>
      </c>
      <c r="BM128" s="144" t="s">
        <v>354</v>
      </c>
    </row>
    <row r="129" spans="2:65" s="1" customFormat="1" ht="24.2" customHeight="1">
      <c r="B129" s="32"/>
      <c r="C129" s="133" t="s">
        <v>135</v>
      </c>
      <c r="D129" s="133" t="s">
        <v>124</v>
      </c>
      <c r="E129" s="134" t="s">
        <v>286</v>
      </c>
      <c r="F129" s="135" t="s">
        <v>355</v>
      </c>
      <c r="G129" s="136" t="s">
        <v>147</v>
      </c>
      <c r="H129" s="137">
        <v>6.6</v>
      </c>
      <c r="I129" s="138">
        <v>1060</v>
      </c>
      <c r="J129" s="137">
        <f>ROUND(I129*H129,2)</f>
        <v>6996</v>
      </c>
      <c r="K129" s="139"/>
      <c r="L129" s="32"/>
      <c r="M129" s="140" t="s">
        <v>1</v>
      </c>
      <c r="N129" s="141" t="s">
        <v>35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128</v>
      </c>
      <c r="AT129" s="144" t="s">
        <v>124</v>
      </c>
      <c r="AU129" s="144" t="s">
        <v>80</v>
      </c>
      <c r="AY129" s="17" t="s">
        <v>122</v>
      </c>
      <c r="BE129" s="145">
        <f>IF(N129="základní",J129,0)</f>
        <v>6996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7" t="s">
        <v>78</v>
      </c>
      <c r="BK129" s="145">
        <f>ROUND(I129*H129,2)</f>
        <v>6996</v>
      </c>
      <c r="BL129" s="17" t="s">
        <v>128</v>
      </c>
      <c r="BM129" s="144" t="s">
        <v>356</v>
      </c>
    </row>
    <row r="130" spans="2:65" s="14" customFormat="1">
      <c r="B130" s="161"/>
      <c r="D130" s="147" t="s">
        <v>129</v>
      </c>
      <c r="E130" s="162" t="s">
        <v>1</v>
      </c>
      <c r="F130" s="163" t="s">
        <v>357</v>
      </c>
      <c r="H130" s="162" t="s">
        <v>1</v>
      </c>
      <c r="I130" s="164"/>
      <c r="L130" s="161"/>
      <c r="M130" s="165"/>
      <c r="T130" s="166"/>
      <c r="AT130" s="162" t="s">
        <v>129</v>
      </c>
      <c r="AU130" s="162" t="s">
        <v>80</v>
      </c>
      <c r="AV130" s="14" t="s">
        <v>78</v>
      </c>
      <c r="AW130" s="14" t="s">
        <v>28</v>
      </c>
      <c r="AX130" s="14" t="s">
        <v>70</v>
      </c>
      <c r="AY130" s="162" t="s">
        <v>122</v>
      </c>
    </row>
    <row r="131" spans="2:65" s="12" customFormat="1">
      <c r="B131" s="146"/>
      <c r="D131" s="147" t="s">
        <v>129</v>
      </c>
      <c r="E131" s="148" t="s">
        <v>1</v>
      </c>
      <c r="F131" s="149" t="s">
        <v>358</v>
      </c>
      <c r="H131" s="150">
        <v>2.25</v>
      </c>
      <c r="I131" s="151"/>
      <c r="L131" s="146"/>
      <c r="M131" s="152"/>
      <c r="T131" s="153"/>
      <c r="AT131" s="148" t="s">
        <v>129</v>
      </c>
      <c r="AU131" s="148" t="s">
        <v>80</v>
      </c>
      <c r="AV131" s="12" t="s">
        <v>80</v>
      </c>
      <c r="AW131" s="12" t="s">
        <v>28</v>
      </c>
      <c r="AX131" s="12" t="s">
        <v>70</v>
      </c>
      <c r="AY131" s="148" t="s">
        <v>122</v>
      </c>
    </row>
    <row r="132" spans="2:65" s="14" customFormat="1">
      <c r="B132" s="161"/>
      <c r="D132" s="147" t="s">
        <v>129</v>
      </c>
      <c r="E132" s="162" t="s">
        <v>1</v>
      </c>
      <c r="F132" s="163" t="s">
        <v>359</v>
      </c>
      <c r="H132" s="162" t="s">
        <v>1</v>
      </c>
      <c r="I132" s="164"/>
      <c r="L132" s="161"/>
      <c r="M132" s="165"/>
      <c r="T132" s="166"/>
      <c r="AT132" s="162" t="s">
        <v>129</v>
      </c>
      <c r="AU132" s="162" t="s">
        <v>80</v>
      </c>
      <c r="AV132" s="14" t="s">
        <v>78</v>
      </c>
      <c r="AW132" s="14" t="s">
        <v>28</v>
      </c>
      <c r="AX132" s="14" t="s">
        <v>70</v>
      </c>
      <c r="AY132" s="162" t="s">
        <v>122</v>
      </c>
    </row>
    <row r="133" spans="2:65" s="12" customFormat="1">
      <c r="B133" s="146"/>
      <c r="D133" s="147" t="s">
        <v>129</v>
      </c>
      <c r="E133" s="148" t="s">
        <v>1</v>
      </c>
      <c r="F133" s="149" t="s">
        <v>358</v>
      </c>
      <c r="H133" s="150">
        <v>2.25</v>
      </c>
      <c r="I133" s="151"/>
      <c r="L133" s="146"/>
      <c r="M133" s="152"/>
      <c r="T133" s="153"/>
      <c r="AT133" s="148" t="s">
        <v>129</v>
      </c>
      <c r="AU133" s="148" t="s">
        <v>80</v>
      </c>
      <c r="AV133" s="12" t="s">
        <v>80</v>
      </c>
      <c r="AW133" s="12" t="s">
        <v>28</v>
      </c>
      <c r="AX133" s="12" t="s">
        <v>70</v>
      </c>
      <c r="AY133" s="148" t="s">
        <v>122</v>
      </c>
    </row>
    <row r="134" spans="2:65" s="14" customFormat="1">
      <c r="B134" s="161"/>
      <c r="D134" s="147" t="s">
        <v>129</v>
      </c>
      <c r="E134" s="162" t="s">
        <v>1</v>
      </c>
      <c r="F134" s="163" t="s">
        <v>360</v>
      </c>
      <c r="H134" s="162" t="s">
        <v>1</v>
      </c>
      <c r="I134" s="164"/>
      <c r="L134" s="161"/>
      <c r="M134" s="165"/>
      <c r="T134" s="166"/>
      <c r="AT134" s="162" t="s">
        <v>129</v>
      </c>
      <c r="AU134" s="162" t="s">
        <v>80</v>
      </c>
      <c r="AV134" s="14" t="s">
        <v>78</v>
      </c>
      <c r="AW134" s="14" t="s">
        <v>28</v>
      </c>
      <c r="AX134" s="14" t="s">
        <v>70</v>
      </c>
      <c r="AY134" s="162" t="s">
        <v>122</v>
      </c>
    </row>
    <row r="135" spans="2:65" s="12" customFormat="1">
      <c r="B135" s="146"/>
      <c r="D135" s="147" t="s">
        <v>129</v>
      </c>
      <c r="E135" s="148" t="s">
        <v>1</v>
      </c>
      <c r="F135" s="149" t="s">
        <v>361</v>
      </c>
      <c r="H135" s="150">
        <v>2.1</v>
      </c>
      <c r="I135" s="151"/>
      <c r="L135" s="146"/>
      <c r="M135" s="152"/>
      <c r="T135" s="153"/>
      <c r="AT135" s="148" t="s">
        <v>129</v>
      </c>
      <c r="AU135" s="148" t="s">
        <v>80</v>
      </c>
      <c r="AV135" s="12" t="s">
        <v>80</v>
      </c>
      <c r="AW135" s="12" t="s">
        <v>28</v>
      </c>
      <c r="AX135" s="12" t="s">
        <v>70</v>
      </c>
      <c r="AY135" s="148" t="s">
        <v>122</v>
      </c>
    </row>
    <row r="136" spans="2:65" s="13" customFormat="1">
      <c r="B136" s="154"/>
      <c r="D136" s="147" t="s">
        <v>129</v>
      </c>
      <c r="E136" s="155" t="s">
        <v>1</v>
      </c>
      <c r="F136" s="156" t="s">
        <v>131</v>
      </c>
      <c r="H136" s="157">
        <v>6.6</v>
      </c>
      <c r="I136" s="158"/>
      <c r="L136" s="154"/>
      <c r="M136" s="159"/>
      <c r="T136" s="160"/>
      <c r="AT136" s="155" t="s">
        <v>129</v>
      </c>
      <c r="AU136" s="155" t="s">
        <v>80</v>
      </c>
      <c r="AV136" s="13" t="s">
        <v>128</v>
      </c>
      <c r="AW136" s="13" t="s">
        <v>28</v>
      </c>
      <c r="AX136" s="13" t="s">
        <v>78</v>
      </c>
      <c r="AY136" s="155" t="s">
        <v>122</v>
      </c>
    </row>
    <row r="137" spans="2:65" s="1" customFormat="1" ht="37.9" customHeight="1">
      <c r="B137" s="32"/>
      <c r="C137" s="133" t="s">
        <v>128</v>
      </c>
      <c r="D137" s="133" t="s">
        <v>124</v>
      </c>
      <c r="E137" s="134" t="s">
        <v>152</v>
      </c>
      <c r="F137" s="135" t="s">
        <v>362</v>
      </c>
      <c r="G137" s="136" t="s">
        <v>147</v>
      </c>
      <c r="H137" s="137">
        <v>6.6</v>
      </c>
      <c r="I137" s="138">
        <v>111</v>
      </c>
      <c r="J137" s="137">
        <f>ROUND(I137*H137,2)</f>
        <v>732.6</v>
      </c>
      <c r="K137" s="139"/>
      <c r="L137" s="32"/>
      <c r="M137" s="140" t="s">
        <v>1</v>
      </c>
      <c r="N137" s="141" t="s">
        <v>35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128</v>
      </c>
      <c r="AT137" s="144" t="s">
        <v>124</v>
      </c>
      <c r="AU137" s="144" t="s">
        <v>80</v>
      </c>
      <c r="AY137" s="17" t="s">
        <v>122</v>
      </c>
      <c r="BE137" s="145">
        <f>IF(N137="základní",J137,0)</f>
        <v>732.6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78</v>
      </c>
      <c r="BK137" s="145">
        <f>ROUND(I137*H137,2)</f>
        <v>732.6</v>
      </c>
      <c r="BL137" s="17" t="s">
        <v>128</v>
      </c>
      <c r="BM137" s="144" t="s">
        <v>363</v>
      </c>
    </row>
    <row r="138" spans="2:65" s="1" customFormat="1" ht="19.5">
      <c r="B138" s="32"/>
      <c r="D138" s="147" t="s">
        <v>364</v>
      </c>
      <c r="F138" s="189" t="s">
        <v>365</v>
      </c>
      <c r="I138" s="190"/>
      <c r="L138" s="32"/>
      <c r="M138" s="191"/>
      <c r="T138" s="56"/>
      <c r="AT138" s="17" t="s">
        <v>364</v>
      </c>
      <c r="AU138" s="17" t="s">
        <v>80</v>
      </c>
    </row>
    <row r="139" spans="2:65" s="11" customFormat="1" ht="22.9" customHeight="1">
      <c r="B139" s="121"/>
      <c r="D139" s="122" t="s">
        <v>69</v>
      </c>
      <c r="E139" s="131" t="s">
        <v>80</v>
      </c>
      <c r="F139" s="131" t="s">
        <v>366</v>
      </c>
      <c r="I139" s="124"/>
      <c r="J139" s="132">
        <f>BK139</f>
        <v>11217.6</v>
      </c>
      <c r="L139" s="121"/>
      <c r="M139" s="126"/>
      <c r="P139" s="127">
        <f>SUM(P140:P146)</f>
        <v>0</v>
      </c>
      <c r="R139" s="127">
        <f>SUM(R140:R146)</f>
        <v>7.0823123999999993</v>
      </c>
      <c r="T139" s="128">
        <f>SUM(T140:T146)</f>
        <v>0</v>
      </c>
      <c r="AR139" s="122" t="s">
        <v>78</v>
      </c>
      <c r="AT139" s="129" t="s">
        <v>69</v>
      </c>
      <c r="AU139" s="129" t="s">
        <v>78</v>
      </c>
      <c r="AY139" s="122" t="s">
        <v>122</v>
      </c>
      <c r="BK139" s="130">
        <f>SUM(BK140:BK146)</f>
        <v>11217.6</v>
      </c>
    </row>
    <row r="140" spans="2:65" s="1" customFormat="1" ht="24.2" customHeight="1">
      <c r="B140" s="32"/>
      <c r="C140" s="133" t="s">
        <v>144</v>
      </c>
      <c r="D140" s="133" t="s">
        <v>124</v>
      </c>
      <c r="E140" s="134" t="s">
        <v>367</v>
      </c>
      <c r="F140" s="135" t="s">
        <v>368</v>
      </c>
      <c r="G140" s="136" t="s">
        <v>147</v>
      </c>
      <c r="H140" s="137">
        <v>0.36</v>
      </c>
      <c r="I140" s="138">
        <v>1410</v>
      </c>
      <c r="J140" s="137">
        <f>ROUND(I140*H140,2)</f>
        <v>507.6</v>
      </c>
      <c r="K140" s="139"/>
      <c r="L140" s="32"/>
      <c r="M140" s="140" t="s">
        <v>1</v>
      </c>
      <c r="N140" s="141" t="s">
        <v>35</v>
      </c>
      <c r="P140" s="142">
        <f>O140*H140</f>
        <v>0</v>
      </c>
      <c r="Q140" s="142">
        <v>2.16</v>
      </c>
      <c r="R140" s="142">
        <f>Q140*H140</f>
        <v>0.77760000000000007</v>
      </c>
      <c r="S140" s="142">
        <v>0</v>
      </c>
      <c r="T140" s="143">
        <f>S140*H140</f>
        <v>0</v>
      </c>
      <c r="AR140" s="144" t="s">
        <v>128</v>
      </c>
      <c r="AT140" s="144" t="s">
        <v>124</v>
      </c>
      <c r="AU140" s="144" t="s">
        <v>80</v>
      </c>
      <c r="AY140" s="17" t="s">
        <v>122</v>
      </c>
      <c r="BE140" s="145">
        <f>IF(N140="základní",J140,0)</f>
        <v>507.6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78</v>
      </c>
      <c r="BK140" s="145">
        <f>ROUND(I140*H140,2)</f>
        <v>507.6</v>
      </c>
      <c r="BL140" s="17" t="s">
        <v>128</v>
      </c>
      <c r="BM140" s="144" t="s">
        <v>369</v>
      </c>
    </row>
    <row r="141" spans="2:65" s="1" customFormat="1" ht="24.2" customHeight="1">
      <c r="B141" s="32"/>
      <c r="C141" s="133" t="s">
        <v>138</v>
      </c>
      <c r="D141" s="133" t="s">
        <v>124</v>
      </c>
      <c r="E141" s="134" t="s">
        <v>370</v>
      </c>
      <c r="F141" s="135" t="s">
        <v>371</v>
      </c>
      <c r="G141" s="136" t="s">
        <v>147</v>
      </c>
      <c r="H141" s="137">
        <v>2.52</v>
      </c>
      <c r="I141" s="138">
        <v>4250</v>
      </c>
      <c r="J141" s="137">
        <f>ROUND(I141*H141,2)</f>
        <v>10710</v>
      </c>
      <c r="K141" s="139"/>
      <c r="L141" s="32"/>
      <c r="M141" s="140" t="s">
        <v>1</v>
      </c>
      <c r="N141" s="141" t="s">
        <v>35</v>
      </c>
      <c r="P141" s="142">
        <f>O141*H141</f>
        <v>0</v>
      </c>
      <c r="Q141" s="142">
        <v>2.5018699999999998</v>
      </c>
      <c r="R141" s="142">
        <f>Q141*H141</f>
        <v>6.3047123999999997</v>
      </c>
      <c r="S141" s="142">
        <v>0</v>
      </c>
      <c r="T141" s="143">
        <f>S141*H141</f>
        <v>0</v>
      </c>
      <c r="AR141" s="144" t="s">
        <v>128</v>
      </c>
      <c r="AT141" s="144" t="s">
        <v>124</v>
      </c>
      <c r="AU141" s="144" t="s">
        <v>80</v>
      </c>
      <c r="AY141" s="17" t="s">
        <v>122</v>
      </c>
      <c r="BE141" s="145">
        <f>IF(N141="základní",J141,0)</f>
        <v>10710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7" t="s">
        <v>78</v>
      </c>
      <c r="BK141" s="145">
        <f>ROUND(I141*H141,2)</f>
        <v>10710</v>
      </c>
      <c r="BL141" s="17" t="s">
        <v>128</v>
      </c>
      <c r="BM141" s="144" t="s">
        <v>372</v>
      </c>
    </row>
    <row r="142" spans="2:65" s="14" customFormat="1">
      <c r="B142" s="161"/>
      <c r="D142" s="147" t="s">
        <v>129</v>
      </c>
      <c r="E142" s="162" t="s">
        <v>1</v>
      </c>
      <c r="F142" s="163" t="s">
        <v>373</v>
      </c>
      <c r="H142" s="162" t="s">
        <v>1</v>
      </c>
      <c r="I142" s="164"/>
      <c r="L142" s="161"/>
      <c r="M142" s="165"/>
      <c r="T142" s="166"/>
      <c r="AT142" s="162" t="s">
        <v>129</v>
      </c>
      <c r="AU142" s="162" t="s">
        <v>80</v>
      </c>
      <c r="AV142" s="14" t="s">
        <v>78</v>
      </c>
      <c r="AW142" s="14" t="s">
        <v>28</v>
      </c>
      <c r="AX142" s="14" t="s">
        <v>70</v>
      </c>
      <c r="AY142" s="162" t="s">
        <v>122</v>
      </c>
    </row>
    <row r="143" spans="2:65" s="12" customFormat="1">
      <c r="B143" s="146"/>
      <c r="D143" s="147" t="s">
        <v>129</v>
      </c>
      <c r="E143" s="148" t="s">
        <v>1</v>
      </c>
      <c r="F143" s="149" t="s">
        <v>374</v>
      </c>
      <c r="H143" s="150">
        <v>2.16</v>
      </c>
      <c r="I143" s="151"/>
      <c r="L143" s="146"/>
      <c r="M143" s="152"/>
      <c r="T143" s="153"/>
      <c r="AT143" s="148" t="s">
        <v>129</v>
      </c>
      <c r="AU143" s="148" t="s">
        <v>80</v>
      </c>
      <c r="AV143" s="12" t="s">
        <v>80</v>
      </c>
      <c r="AW143" s="12" t="s">
        <v>28</v>
      </c>
      <c r="AX143" s="12" t="s">
        <v>70</v>
      </c>
      <c r="AY143" s="148" t="s">
        <v>122</v>
      </c>
    </row>
    <row r="144" spans="2:65" s="14" customFormat="1">
      <c r="B144" s="161"/>
      <c r="D144" s="147" t="s">
        <v>129</v>
      </c>
      <c r="E144" s="162" t="s">
        <v>1</v>
      </c>
      <c r="F144" s="163" t="s">
        <v>375</v>
      </c>
      <c r="H144" s="162" t="s">
        <v>1</v>
      </c>
      <c r="I144" s="164"/>
      <c r="L144" s="161"/>
      <c r="M144" s="165"/>
      <c r="T144" s="166"/>
      <c r="AT144" s="162" t="s">
        <v>129</v>
      </c>
      <c r="AU144" s="162" t="s">
        <v>80</v>
      </c>
      <c r="AV144" s="14" t="s">
        <v>78</v>
      </c>
      <c r="AW144" s="14" t="s">
        <v>28</v>
      </c>
      <c r="AX144" s="14" t="s">
        <v>70</v>
      </c>
      <c r="AY144" s="162" t="s">
        <v>122</v>
      </c>
    </row>
    <row r="145" spans="2:65" s="12" customFormat="1">
      <c r="B145" s="146"/>
      <c r="D145" s="147" t="s">
        <v>129</v>
      </c>
      <c r="E145" s="148" t="s">
        <v>1</v>
      </c>
      <c r="F145" s="149" t="s">
        <v>376</v>
      </c>
      <c r="H145" s="150">
        <v>0.36</v>
      </c>
      <c r="I145" s="151"/>
      <c r="L145" s="146"/>
      <c r="M145" s="152"/>
      <c r="T145" s="153"/>
      <c r="AT145" s="148" t="s">
        <v>129</v>
      </c>
      <c r="AU145" s="148" t="s">
        <v>80</v>
      </c>
      <c r="AV145" s="12" t="s">
        <v>80</v>
      </c>
      <c r="AW145" s="12" t="s">
        <v>28</v>
      </c>
      <c r="AX145" s="12" t="s">
        <v>70</v>
      </c>
      <c r="AY145" s="148" t="s">
        <v>122</v>
      </c>
    </row>
    <row r="146" spans="2:65" s="13" customFormat="1">
      <c r="B146" s="154"/>
      <c r="D146" s="147" t="s">
        <v>129</v>
      </c>
      <c r="E146" s="155" t="s">
        <v>1</v>
      </c>
      <c r="F146" s="156" t="s">
        <v>131</v>
      </c>
      <c r="H146" s="157">
        <v>2.52</v>
      </c>
      <c r="I146" s="158"/>
      <c r="L146" s="154"/>
      <c r="M146" s="159"/>
      <c r="T146" s="160"/>
      <c r="AT146" s="155" t="s">
        <v>129</v>
      </c>
      <c r="AU146" s="155" t="s">
        <v>80</v>
      </c>
      <c r="AV146" s="13" t="s">
        <v>128</v>
      </c>
      <c r="AW146" s="13" t="s">
        <v>28</v>
      </c>
      <c r="AX146" s="13" t="s">
        <v>78</v>
      </c>
      <c r="AY146" s="155" t="s">
        <v>122</v>
      </c>
    </row>
    <row r="147" spans="2:65" s="11" customFormat="1" ht="22.9" customHeight="1">
      <c r="B147" s="121"/>
      <c r="D147" s="122" t="s">
        <v>69</v>
      </c>
      <c r="E147" s="131" t="s">
        <v>135</v>
      </c>
      <c r="F147" s="131" t="s">
        <v>377</v>
      </c>
      <c r="I147" s="124"/>
      <c r="J147" s="132">
        <f>BK147</f>
        <v>31915</v>
      </c>
      <c r="L147" s="121"/>
      <c r="M147" s="126"/>
      <c r="P147" s="127">
        <f>SUM(P148:P155)</f>
        <v>0</v>
      </c>
      <c r="R147" s="127">
        <f>SUM(R148:R155)</f>
        <v>0.30339480000000002</v>
      </c>
      <c r="T147" s="128">
        <f>SUM(T148:T155)</f>
        <v>0</v>
      </c>
      <c r="AR147" s="122" t="s">
        <v>78</v>
      </c>
      <c r="AT147" s="129" t="s">
        <v>69</v>
      </c>
      <c r="AU147" s="129" t="s">
        <v>78</v>
      </c>
      <c r="AY147" s="122" t="s">
        <v>122</v>
      </c>
      <c r="BK147" s="130">
        <f>SUM(BK148:BK155)</f>
        <v>31915</v>
      </c>
    </row>
    <row r="148" spans="2:65" s="1" customFormat="1" ht="24.2" customHeight="1">
      <c r="B148" s="32"/>
      <c r="C148" s="133" t="s">
        <v>154</v>
      </c>
      <c r="D148" s="133" t="s">
        <v>124</v>
      </c>
      <c r="E148" s="134" t="s">
        <v>378</v>
      </c>
      <c r="F148" s="135" t="s">
        <v>379</v>
      </c>
      <c r="G148" s="136" t="s">
        <v>147</v>
      </c>
      <c r="H148" s="137">
        <v>1.5</v>
      </c>
      <c r="I148" s="138">
        <v>6990</v>
      </c>
      <c r="J148" s="137">
        <f>ROUND(I148*H148,2)</f>
        <v>10485</v>
      </c>
      <c r="K148" s="139"/>
      <c r="L148" s="32"/>
      <c r="M148" s="140" t="s">
        <v>1</v>
      </c>
      <c r="N148" s="141" t="s">
        <v>35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128</v>
      </c>
      <c r="AT148" s="144" t="s">
        <v>124</v>
      </c>
      <c r="AU148" s="144" t="s">
        <v>80</v>
      </c>
      <c r="AY148" s="17" t="s">
        <v>122</v>
      </c>
      <c r="BE148" s="145">
        <f>IF(N148="základní",J148,0)</f>
        <v>10485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78</v>
      </c>
      <c r="BK148" s="145">
        <f>ROUND(I148*H148,2)</f>
        <v>10485</v>
      </c>
      <c r="BL148" s="17" t="s">
        <v>128</v>
      </c>
      <c r="BM148" s="144" t="s">
        <v>380</v>
      </c>
    </row>
    <row r="149" spans="2:65" s="12" customFormat="1">
      <c r="B149" s="146"/>
      <c r="D149" s="147" t="s">
        <v>129</v>
      </c>
      <c r="E149" s="148" t="s">
        <v>1</v>
      </c>
      <c r="F149" s="149" t="s">
        <v>381</v>
      </c>
      <c r="H149" s="150">
        <v>1.5</v>
      </c>
      <c r="I149" s="151"/>
      <c r="L149" s="146"/>
      <c r="M149" s="152"/>
      <c r="T149" s="153"/>
      <c r="AT149" s="148" t="s">
        <v>129</v>
      </c>
      <c r="AU149" s="148" t="s">
        <v>80</v>
      </c>
      <c r="AV149" s="12" t="s">
        <v>80</v>
      </c>
      <c r="AW149" s="12" t="s">
        <v>28</v>
      </c>
      <c r="AX149" s="12" t="s">
        <v>70</v>
      </c>
      <c r="AY149" s="148" t="s">
        <v>122</v>
      </c>
    </row>
    <row r="150" spans="2:65" s="13" customFormat="1">
      <c r="B150" s="154"/>
      <c r="D150" s="147" t="s">
        <v>129</v>
      </c>
      <c r="E150" s="155" t="s">
        <v>1</v>
      </c>
      <c r="F150" s="156" t="s">
        <v>131</v>
      </c>
      <c r="H150" s="157">
        <v>1.5</v>
      </c>
      <c r="I150" s="158"/>
      <c r="L150" s="154"/>
      <c r="M150" s="159"/>
      <c r="T150" s="160"/>
      <c r="AT150" s="155" t="s">
        <v>129</v>
      </c>
      <c r="AU150" s="155" t="s">
        <v>80</v>
      </c>
      <c r="AV150" s="13" t="s">
        <v>128</v>
      </c>
      <c r="AW150" s="13" t="s">
        <v>28</v>
      </c>
      <c r="AX150" s="13" t="s">
        <v>78</v>
      </c>
      <c r="AY150" s="155" t="s">
        <v>122</v>
      </c>
    </row>
    <row r="151" spans="2:65" s="1" customFormat="1" ht="21.75" customHeight="1">
      <c r="B151" s="32"/>
      <c r="C151" s="133" t="s">
        <v>143</v>
      </c>
      <c r="D151" s="133" t="s">
        <v>124</v>
      </c>
      <c r="E151" s="134" t="s">
        <v>382</v>
      </c>
      <c r="F151" s="135" t="s">
        <v>383</v>
      </c>
      <c r="G151" s="136" t="s">
        <v>127</v>
      </c>
      <c r="H151" s="137">
        <v>15</v>
      </c>
      <c r="I151" s="138">
        <v>640</v>
      </c>
      <c r="J151" s="137">
        <f>ROUND(I151*H151,2)</f>
        <v>9600</v>
      </c>
      <c r="K151" s="139"/>
      <c r="L151" s="32"/>
      <c r="M151" s="140" t="s">
        <v>1</v>
      </c>
      <c r="N151" s="141" t="s">
        <v>35</v>
      </c>
      <c r="P151" s="142">
        <f>O151*H151</f>
        <v>0</v>
      </c>
      <c r="Q151" s="142">
        <v>8.6499999999999997E-3</v>
      </c>
      <c r="R151" s="142">
        <f>Q151*H151</f>
        <v>0.12975</v>
      </c>
      <c r="S151" s="142">
        <v>0</v>
      </c>
      <c r="T151" s="143">
        <f>S151*H151</f>
        <v>0</v>
      </c>
      <c r="AR151" s="144" t="s">
        <v>128</v>
      </c>
      <c r="AT151" s="144" t="s">
        <v>124</v>
      </c>
      <c r="AU151" s="144" t="s">
        <v>80</v>
      </c>
      <c r="AY151" s="17" t="s">
        <v>122</v>
      </c>
      <c r="BE151" s="145">
        <f>IF(N151="základní",J151,0)</f>
        <v>9600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78</v>
      </c>
      <c r="BK151" s="145">
        <f>ROUND(I151*H151,2)</f>
        <v>9600</v>
      </c>
      <c r="BL151" s="17" t="s">
        <v>128</v>
      </c>
      <c r="BM151" s="144" t="s">
        <v>384</v>
      </c>
    </row>
    <row r="152" spans="2:65" s="12" customFormat="1">
      <c r="B152" s="146"/>
      <c r="D152" s="147" t="s">
        <v>129</v>
      </c>
      <c r="E152" s="148" t="s">
        <v>1</v>
      </c>
      <c r="F152" s="149" t="s">
        <v>385</v>
      </c>
      <c r="H152" s="150">
        <v>15</v>
      </c>
      <c r="I152" s="151"/>
      <c r="L152" s="146"/>
      <c r="M152" s="152"/>
      <c r="T152" s="153"/>
      <c r="AT152" s="148" t="s">
        <v>129</v>
      </c>
      <c r="AU152" s="148" t="s">
        <v>80</v>
      </c>
      <c r="AV152" s="12" t="s">
        <v>80</v>
      </c>
      <c r="AW152" s="12" t="s">
        <v>28</v>
      </c>
      <c r="AX152" s="12" t="s">
        <v>70</v>
      </c>
      <c r="AY152" s="148" t="s">
        <v>122</v>
      </c>
    </row>
    <row r="153" spans="2:65" s="13" customFormat="1">
      <c r="B153" s="154"/>
      <c r="D153" s="147" t="s">
        <v>129</v>
      </c>
      <c r="E153" s="155" t="s">
        <v>1</v>
      </c>
      <c r="F153" s="156" t="s">
        <v>131</v>
      </c>
      <c r="H153" s="157">
        <v>15</v>
      </c>
      <c r="I153" s="158"/>
      <c r="L153" s="154"/>
      <c r="M153" s="159"/>
      <c r="T153" s="160"/>
      <c r="AT153" s="155" t="s">
        <v>129</v>
      </c>
      <c r="AU153" s="155" t="s">
        <v>80</v>
      </c>
      <c r="AV153" s="13" t="s">
        <v>128</v>
      </c>
      <c r="AW153" s="13" t="s">
        <v>28</v>
      </c>
      <c r="AX153" s="13" t="s">
        <v>78</v>
      </c>
      <c r="AY153" s="155" t="s">
        <v>122</v>
      </c>
    </row>
    <row r="154" spans="2:65" s="1" customFormat="1" ht="21.75" customHeight="1">
      <c r="B154" s="32"/>
      <c r="C154" s="133" t="s">
        <v>164</v>
      </c>
      <c r="D154" s="133" t="s">
        <v>124</v>
      </c>
      <c r="E154" s="134" t="s">
        <v>386</v>
      </c>
      <c r="F154" s="135" t="s">
        <v>387</v>
      </c>
      <c r="G154" s="136" t="s">
        <v>127</v>
      </c>
      <c r="H154" s="137">
        <v>15</v>
      </c>
      <c r="I154" s="138">
        <v>234</v>
      </c>
      <c r="J154" s="137">
        <f>ROUND(I154*H154,2)</f>
        <v>3510</v>
      </c>
      <c r="K154" s="139"/>
      <c r="L154" s="32"/>
      <c r="M154" s="140" t="s">
        <v>1</v>
      </c>
      <c r="N154" s="141" t="s">
        <v>35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128</v>
      </c>
      <c r="AT154" s="144" t="s">
        <v>124</v>
      </c>
      <c r="AU154" s="144" t="s">
        <v>80</v>
      </c>
      <c r="AY154" s="17" t="s">
        <v>122</v>
      </c>
      <c r="BE154" s="145">
        <f>IF(N154="základní",J154,0)</f>
        <v>3510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78</v>
      </c>
      <c r="BK154" s="145">
        <f>ROUND(I154*H154,2)</f>
        <v>3510</v>
      </c>
      <c r="BL154" s="17" t="s">
        <v>128</v>
      </c>
      <c r="BM154" s="144" t="s">
        <v>388</v>
      </c>
    </row>
    <row r="155" spans="2:65" s="1" customFormat="1" ht="24.2" customHeight="1">
      <c r="B155" s="32"/>
      <c r="C155" s="133" t="s">
        <v>148</v>
      </c>
      <c r="D155" s="133" t="s">
        <v>124</v>
      </c>
      <c r="E155" s="134" t="s">
        <v>389</v>
      </c>
      <c r="F155" s="135" t="s">
        <v>390</v>
      </c>
      <c r="G155" s="136" t="s">
        <v>213</v>
      </c>
      <c r="H155" s="137">
        <v>0.16</v>
      </c>
      <c r="I155" s="138">
        <v>52000</v>
      </c>
      <c r="J155" s="137">
        <f>ROUND(I155*H155,2)</f>
        <v>8320</v>
      </c>
      <c r="K155" s="139"/>
      <c r="L155" s="32"/>
      <c r="M155" s="140" t="s">
        <v>1</v>
      </c>
      <c r="N155" s="141" t="s">
        <v>35</v>
      </c>
      <c r="P155" s="142">
        <f>O155*H155</f>
        <v>0</v>
      </c>
      <c r="Q155" s="142">
        <v>1.08528</v>
      </c>
      <c r="R155" s="142">
        <f>Q155*H155</f>
        <v>0.17364480000000002</v>
      </c>
      <c r="S155" s="142">
        <v>0</v>
      </c>
      <c r="T155" s="143">
        <f>S155*H155</f>
        <v>0</v>
      </c>
      <c r="AR155" s="144" t="s">
        <v>128</v>
      </c>
      <c r="AT155" s="144" t="s">
        <v>124</v>
      </c>
      <c r="AU155" s="144" t="s">
        <v>80</v>
      </c>
      <c r="AY155" s="17" t="s">
        <v>122</v>
      </c>
      <c r="BE155" s="145">
        <f>IF(N155="základní",J155,0)</f>
        <v>8320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78</v>
      </c>
      <c r="BK155" s="145">
        <f>ROUND(I155*H155,2)</f>
        <v>8320</v>
      </c>
      <c r="BL155" s="17" t="s">
        <v>128</v>
      </c>
      <c r="BM155" s="144" t="s">
        <v>391</v>
      </c>
    </row>
    <row r="156" spans="2:65" s="11" customFormat="1" ht="22.9" customHeight="1">
      <c r="B156" s="121"/>
      <c r="D156" s="122" t="s">
        <v>69</v>
      </c>
      <c r="E156" s="131" t="s">
        <v>128</v>
      </c>
      <c r="F156" s="131" t="s">
        <v>392</v>
      </c>
      <c r="I156" s="124"/>
      <c r="J156" s="132">
        <f>BK156</f>
        <v>54944.4</v>
      </c>
      <c r="L156" s="121"/>
      <c r="M156" s="126"/>
      <c r="P156" s="127">
        <f>SUM(P157:P169)</f>
        <v>0</v>
      </c>
      <c r="R156" s="127">
        <f>SUM(R157:R169)</f>
        <v>10.276992</v>
      </c>
      <c r="T156" s="128">
        <f>SUM(T157:T169)</f>
        <v>0</v>
      </c>
      <c r="AR156" s="122" t="s">
        <v>78</v>
      </c>
      <c r="AT156" s="129" t="s">
        <v>69</v>
      </c>
      <c r="AU156" s="129" t="s">
        <v>78</v>
      </c>
      <c r="AY156" s="122" t="s">
        <v>122</v>
      </c>
      <c r="BK156" s="130">
        <f>SUM(BK157:BK169)</f>
        <v>54944.4</v>
      </c>
    </row>
    <row r="157" spans="2:65" s="1" customFormat="1" ht="24.2" customHeight="1">
      <c r="B157" s="32"/>
      <c r="C157" s="133" t="s">
        <v>172</v>
      </c>
      <c r="D157" s="133" t="s">
        <v>124</v>
      </c>
      <c r="E157" s="134" t="s">
        <v>393</v>
      </c>
      <c r="F157" s="135" t="s">
        <v>394</v>
      </c>
      <c r="G157" s="136" t="s">
        <v>147</v>
      </c>
      <c r="H157" s="137">
        <v>3.6</v>
      </c>
      <c r="I157" s="138">
        <v>12690</v>
      </c>
      <c r="J157" s="137">
        <f>ROUND(I157*H157,2)</f>
        <v>45684</v>
      </c>
      <c r="K157" s="139"/>
      <c r="L157" s="32"/>
      <c r="M157" s="140" t="s">
        <v>1</v>
      </c>
      <c r="N157" s="141" t="s">
        <v>35</v>
      </c>
      <c r="P157" s="142">
        <f>O157*H157</f>
        <v>0</v>
      </c>
      <c r="Q157" s="142">
        <v>2.4142999999999999</v>
      </c>
      <c r="R157" s="142">
        <f>Q157*H157</f>
        <v>8.6914800000000003</v>
      </c>
      <c r="S157" s="142">
        <v>0</v>
      </c>
      <c r="T157" s="143">
        <f>S157*H157</f>
        <v>0</v>
      </c>
      <c r="AR157" s="144" t="s">
        <v>128</v>
      </c>
      <c r="AT157" s="144" t="s">
        <v>124</v>
      </c>
      <c r="AU157" s="144" t="s">
        <v>80</v>
      </c>
      <c r="AY157" s="17" t="s">
        <v>122</v>
      </c>
      <c r="BE157" s="145">
        <f>IF(N157="základní",J157,0)</f>
        <v>45684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7" t="s">
        <v>78</v>
      </c>
      <c r="BK157" s="145">
        <f>ROUND(I157*H157,2)</f>
        <v>45684</v>
      </c>
      <c r="BL157" s="17" t="s">
        <v>128</v>
      </c>
      <c r="BM157" s="144" t="s">
        <v>395</v>
      </c>
    </row>
    <row r="158" spans="2:65" s="14" customFormat="1">
      <c r="B158" s="161"/>
      <c r="D158" s="147" t="s">
        <v>129</v>
      </c>
      <c r="E158" s="162" t="s">
        <v>1</v>
      </c>
      <c r="F158" s="163" t="s">
        <v>357</v>
      </c>
      <c r="H158" s="162" t="s">
        <v>1</v>
      </c>
      <c r="I158" s="164"/>
      <c r="L158" s="161"/>
      <c r="M158" s="165"/>
      <c r="T158" s="166"/>
      <c r="AT158" s="162" t="s">
        <v>129</v>
      </c>
      <c r="AU158" s="162" t="s">
        <v>80</v>
      </c>
      <c r="AV158" s="14" t="s">
        <v>78</v>
      </c>
      <c r="AW158" s="14" t="s">
        <v>28</v>
      </c>
      <c r="AX158" s="14" t="s">
        <v>70</v>
      </c>
      <c r="AY158" s="162" t="s">
        <v>122</v>
      </c>
    </row>
    <row r="159" spans="2:65" s="12" customFormat="1">
      <c r="B159" s="146"/>
      <c r="D159" s="147" t="s">
        <v>129</v>
      </c>
      <c r="E159" s="148" t="s">
        <v>1</v>
      </c>
      <c r="F159" s="149" t="s">
        <v>396</v>
      </c>
      <c r="H159" s="150">
        <v>1.5</v>
      </c>
      <c r="I159" s="151"/>
      <c r="L159" s="146"/>
      <c r="M159" s="152"/>
      <c r="T159" s="153"/>
      <c r="AT159" s="148" t="s">
        <v>129</v>
      </c>
      <c r="AU159" s="148" t="s">
        <v>80</v>
      </c>
      <c r="AV159" s="12" t="s">
        <v>80</v>
      </c>
      <c r="AW159" s="12" t="s">
        <v>28</v>
      </c>
      <c r="AX159" s="12" t="s">
        <v>70</v>
      </c>
      <c r="AY159" s="148" t="s">
        <v>122</v>
      </c>
    </row>
    <row r="160" spans="2:65" s="14" customFormat="1">
      <c r="B160" s="161"/>
      <c r="D160" s="147" t="s">
        <v>129</v>
      </c>
      <c r="E160" s="162" t="s">
        <v>1</v>
      </c>
      <c r="F160" s="163" t="s">
        <v>359</v>
      </c>
      <c r="H160" s="162" t="s">
        <v>1</v>
      </c>
      <c r="I160" s="164"/>
      <c r="L160" s="161"/>
      <c r="M160" s="165"/>
      <c r="T160" s="166"/>
      <c r="AT160" s="162" t="s">
        <v>129</v>
      </c>
      <c r="AU160" s="162" t="s">
        <v>80</v>
      </c>
      <c r="AV160" s="14" t="s">
        <v>78</v>
      </c>
      <c r="AW160" s="14" t="s">
        <v>28</v>
      </c>
      <c r="AX160" s="14" t="s">
        <v>70</v>
      </c>
      <c r="AY160" s="162" t="s">
        <v>122</v>
      </c>
    </row>
    <row r="161" spans="2:65" s="12" customFormat="1">
      <c r="B161" s="146"/>
      <c r="D161" s="147" t="s">
        <v>129</v>
      </c>
      <c r="E161" s="148" t="s">
        <v>1</v>
      </c>
      <c r="F161" s="149" t="s">
        <v>396</v>
      </c>
      <c r="H161" s="150">
        <v>1.5</v>
      </c>
      <c r="I161" s="151"/>
      <c r="L161" s="146"/>
      <c r="M161" s="152"/>
      <c r="T161" s="153"/>
      <c r="AT161" s="148" t="s">
        <v>129</v>
      </c>
      <c r="AU161" s="148" t="s">
        <v>80</v>
      </c>
      <c r="AV161" s="12" t="s">
        <v>80</v>
      </c>
      <c r="AW161" s="12" t="s">
        <v>28</v>
      </c>
      <c r="AX161" s="12" t="s">
        <v>70</v>
      </c>
      <c r="AY161" s="148" t="s">
        <v>122</v>
      </c>
    </row>
    <row r="162" spans="2:65" s="14" customFormat="1">
      <c r="B162" s="161"/>
      <c r="D162" s="147" t="s">
        <v>129</v>
      </c>
      <c r="E162" s="162" t="s">
        <v>1</v>
      </c>
      <c r="F162" s="163" t="s">
        <v>397</v>
      </c>
      <c r="H162" s="162" t="s">
        <v>1</v>
      </c>
      <c r="I162" s="164"/>
      <c r="L162" s="161"/>
      <c r="M162" s="165"/>
      <c r="T162" s="166"/>
      <c r="AT162" s="162" t="s">
        <v>129</v>
      </c>
      <c r="AU162" s="162" t="s">
        <v>80</v>
      </c>
      <c r="AV162" s="14" t="s">
        <v>78</v>
      </c>
      <c r="AW162" s="14" t="s">
        <v>28</v>
      </c>
      <c r="AX162" s="14" t="s">
        <v>70</v>
      </c>
      <c r="AY162" s="162" t="s">
        <v>122</v>
      </c>
    </row>
    <row r="163" spans="2:65" s="12" customFormat="1">
      <c r="B163" s="146"/>
      <c r="D163" s="147" t="s">
        <v>129</v>
      </c>
      <c r="E163" s="148" t="s">
        <v>1</v>
      </c>
      <c r="F163" s="149" t="s">
        <v>398</v>
      </c>
      <c r="H163" s="150">
        <v>0.6</v>
      </c>
      <c r="I163" s="151"/>
      <c r="L163" s="146"/>
      <c r="M163" s="152"/>
      <c r="T163" s="153"/>
      <c r="AT163" s="148" t="s">
        <v>129</v>
      </c>
      <c r="AU163" s="148" t="s">
        <v>80</v>
      </c>
      <c r="AV163" s="12" t="s">
        <v>80</v>
      </c>
      <c r="AW163" s="12" t="s">
        <v>28</v>
      </c>
      <c r="AX163" s="12" t="s">
        <v>70</v>
      </c>
      <c r="AY163" s="148" t="s">
        <v>122</v>
      </c>
    </row>
    <row r="164" spans="2:65" s="13" customFormat="1">
      <c r="B164" s="154"/>
      <c r="D164" s="147" t="s">
        <v>129</v>
      </c>
      <c r="E164" s="155" t="s">
        <v>1</v>
      </c>
      <c r="F164" s="156" t="s">
        <v>131</v>
      </c>
      <c r="H164" s="157">
        <v>3.6</v>
      </c>
      <c r="I164" s="158"/>
      <c r="L164" s="154"/>
      <c r="M164" s="159"/>
      <c r="T164" s="160"/>
      <c r="AT164" s="155" t="s">
        <v>129</v>
      </c>
      <c r="AU164" s="155" t="s">
        <v>80</v>
      </c>
      <c r="AV164" s="13" t="s">
        <v>128</v>
      </c>
      <c r="AW164" s="13" t="s">
        <v>28</v>
      </c>
      <c r="AX164" s="13" t="s">
        <v>78</v>
      </c>
      <c r="AY164" s="155" t="s">
        <v>122</v>
      </c>
    </row>
    <row r="165" spans="2:65" s="1" customFormat="1" ht="24.2" customHeight="1">
      <c r="B165" s="32"/>
      <c r="C165" s="133" t="s">
        <v>8</v>
      </c>
      <c r="D165" s="133" t="s">
        <v>124</v>
      </c>
      <c r="E165" s="134" t="s">
        <v>399</v>
      </c>
      <c r="F165" s="135" t="s">
        <v>400</v>
      </c>
      <c r="G165" s="136" t="s">
        <v>127</v>
      </c>
      <c r="H165" s="137">
        <v>1.08</v>
      </c>
      <c r="I165" s="138">
        <v>1630</v>
      </c>
      <c r="J165" s="137">
        <f>ROUND(I165*H165,2)</f>
        <v>1760.4</v>
      </c>
      <c r="K165" s="139"/>
      <c r="L165" s="32"/>
      <c r="M165" s="140" t="s">
        <v>1</v>
      </c>
      <c r="N165" s="141" t="s">
        <v>35</v>
      </c>
      <c r="P165" s="142">
        <f>O165*H165</f>
        <v>0</v>
      </c>
      <c r="Q165" s="142">
        <v>0.70140000000000002</v>
      </c>
      <c r="R165" s="142">
        <f>Q165*H165</f>
        <v>0.75751200000000007</v>
      </c>
      <c r="S165" s="142">
        <v>0</v>
      </c>
      <c r="T165" s="143">
        <f>S165*H165</f>
        <v>0</v>
      </c>
      <c r="AR165" s="144" t="s">
        <v>128</v>
      </c>
      <c r="AT165" s="144" t="s">
        <v>124</v>
      </c>
      <c r="AU165" s="144" t="s">
        <v>80</v>
      </c>
      <c r="AY165" s="17" t="s">
        <v>122</v>
      </c>
      <c r="BE165" s="145">
        <f>IF(N165="základní",J165,0)</f>
        <v>1760.4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78</v>
      </c>
      <c r="BK165" s="145">
        <f>ROUND(I165*H165,2)</f>
        <v>1760.4</v>
      </c>
      <c r="BL165" s="17" t="s">
        <v>128</v>
      </c>
      <c r="BM165" s="144" t="s">
        <v>401</v>
      </c>
    </row>
    <row r="166" spans="2:65" s="14" customFormat="1">
      <c r="B166" s="161"/>
      <c r="D166" s="147" t="s">
        <v>129</v>
      </c>
      <c r="E166" s="162" t="s">
        <v>1</v>
      </c>
      <c r="F166" s="163" t="s">
        <v>402</v>
      </c>
      <c r="H166" s="162" t="s">
        <v>1</v>
      </c>
      <c r="I166" s="164"/>
      <c r="L166" s="161"/>
      <c r="M166" s="165"/>
      <c r="T166" s="166"/>
      <c r="AT166" s="162" t="s">
        <v>129</v>
      </c>
      <c r="AU166" s="162" t="s">
        <v>80</v>
      </c>
      <c r="AV166" s="14" t="s">
        <v>78</v>
      </c>
      <c r="AW166" s="14" t="s">
        <v>28</v>
      </c>
      <c r="AX166" s="14" t="s">
        <v>70</v>
      </c>
      <c r="AY166" s="162" t="s">
        <v>122</v>
      </c>
    </row>
    <row r="167" spans="2:65" s="12" customFormat="1">
      <c r="B167" s="146"/>
      <c r="D167" s="147" t="s">
        <v>129</v>
      </c>
      <c r="E167" s="148" t="s">
        <v>1</v>
      </c>
      <c r="F167" s="149" t="s">
        <v>403</v>
      </c>
      <c r="H167" s="150">
        <v>1.08</v>
      </c>
      <c r="I167" s="151"/>
      <c r="L167" s="146"/>
      <c r="M167" s="152"/>
      <c r="T167" s="153"/>
      <c r="AT167" s="148" t="s">
        <v>129</v>
      </c>
      <c r="AU167" s="148" t="s">
        <v>80</v>
      </c>
      <c r="AV167" s="12" t="s">
        <v>80</v>
      </c>
      <c r="AW167" s="12" t="s">
        <v>28</v>
      </c>
      <c r="AX167" s="12" t="s">
        <v>70</v>
      </c>
      <c r="AY167" s="148" t="s">
        <v>122</v>
      </c>
    </row>
    <row r="168" spans="2:65" s="13" customFormat="1">
      <c r="B168" s="154"/>
      <c r="D168" s="147" t="s">
        <v>129</v>
      </c>
      <c r="E168" s="155" t="s">
        <v>1</v>
      </c>
      <c r="F168" s="156" t="s">
        <v>131</v>
      </c>
      <c r="H168" s="157">
        <v>1.08</v>
      </c>
      <c r="I168" s="158"/>
      <c r="L168" s="154"/>
      <c r="M168" s="159"/>
      <c r="T168" s="160"/>
      <c r="AT168" s="155" t="s">
        <v>129</v>
      </c>
      <c r="AU168" s="155" t="s">
        <v>80</v>
      </c>
      <c r="AV168" s="13" t="s">
        <v>128</v>
      </c>
      <c r="AW168" s="13" t="s">
        <v>28</v>
      </c>
      <c r="AX168" s="13" t="s">
        <v>78</v>
      </c>
      <c r="AY168" s="155" t="s">
        <v>122</v>
      </c>
    </row>
    <row r="169" spans="2:65" s="1" customFormat="1" ht="24.2" customHeight="1">
      <c r="B169" s="32"/>
      <c r="C169" s="174" t="s">
        <v>180</v>
      </c>
      <c r="D169" s="174" t="s">
        <v>176</v>
      </c>
      <c r="E169" s="175" t="s">
        <v>404</v>
      </c>
      <c r="F169" s="176" t="s">
        <v>405</v>
      </c>
      <c r="G169" s="177" t="s">
        <v>202</v>
      </c>
      <c r="H169" s="178">
        <v>6</v>
      </c>
      <c r="I169" s="179">
        <v>1250</v>
      </c>
      <c r="J169" s="178">
        <f>ROUND(I169*H169,2)</f>
        <v>7500</v>
      </c>
      <c r="K169" s="180"/>
      <c r="L169" s="181"/>
      <c r="M169" s="182" t="s">
        <v>1</v>
      </c>
      <c r="N169" s="183" t="s">
        <v>35</v>
      </c>
      <c r="P169" s="142">
        <f>O169*H169</f>
        <v>0</v>
      </c>
      <c r="Q169" s="142">
        <v>0.13800000000000001</v>
      </c>
      <c r="R169" s="142">
        <f>Q169*H169</f>
        <v>0.82800000000000007</v>
      </c>
      <c r="S169" s="142">
        <v>0</v>
      </c>
      <c r="T169" s="143">
        <f>S169*H169</f>
        <v>0</v>
      </c>
      <c r="AR169" s="144" t="s">
        <v>143</v>
      </c>
      <c r="AT169" s="144" t="s">
        <v>176</v>
      </c>
      <c r="AU169" s="144" t="s">
        <v>80</v>
      </c>
      <c r="AY169" s="17" t="s">
        <v>122</v>
      </c>
      <c r="BE169" s="145">
        <f>IF(N169="základní",J169,0)</f>
        <v>7500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78</v>
      </c>
      <c r="BK169" s="145">
        <f>ROUND(I169*H169,2)</f>
        <v>7500</v>
      </c>
      <c r="BL169" s="17" t="s">
        <v>128</v>
      </c>
      <c r="BM169" s="144" t="s">
        <v>406</v>
      </c>
    </row>
    <row r="170" spans="2:65" s="11" customFormat="1" ht="22.9" customHeight="1">
      <c r="B170" s="121"/>
      <c r="D170" s="122" t="s">
        <v>69</v>
      </c>
      <c r="E170" s="131" t="s">
        <v>164</v>
      </c>
      <c r="F170" s="131" t="s">
        <v>193</v>
      </c>
      <c r="I170" s="124"/>
      <c r="J170" s="132">
        <f>BK170</f>
        <v>72450</v>
      </c>
      <c r="L170" s="121"/>
      <c r="M170" s="126"/>
      <c r="P170" s="127">
        <f>SUM(P171:P172)</f>
        <v>0</v>
      </c>
      <c r="R170" s="127">
        <f>SUM(R171:R172)</f>
        <v>3.041E-2</v>
      </c>
      <c r="T170" s="128">
        <f>SUM(T171:T172)</f>
        <v>7.4999999999999997E-2</v>
      </c>
      <c r="AR170" s="122" t="s">
        <v>78</v>
      </c>
      <c r="AT170" s="129" t="s">
        <v>69</v>
      </c>
      <c r="AU170" s="129" t="s">
        <v>78</v>
      </c>
      <c r="AY170" s="122" t="s">
        <v>122</v>
      </c>
      <c r="BK170" s="130">
        <f>SUM(BK171:BK172)</f>
        <v>72450</v>
      </c>
    </row>
    <row r="171" spans="2:65" s="1" customFormat="1" ht="16.5" customHeight="1">
      <c r="B171" s="32"/>
      <c r="C171" s="133" t="s">
        <v>157</v>
      </c>
      <c r="D171" s="133" t="s">
        <v>124</v>
      </c>
      <c r="E171" s="134" t="s">
        <v>407</v>
      </c>
      <c r="F171" s="135" t="s">
        <v>408</v>
      </c>
      <c r="G171" s="136" t="s">
        <v>409</v>
      </c>
      <c r="H171" s="137">
        <v>1</v>
      </c>
      <c r="I171" s="138">
        <v>71250</v>
      </c>
      <c r="J171" s="137">
        <f>ROUND(I171*H171,2)</f>
        <v>71250</v>
      </c>
      <c r="K171" s="139"/>
      <c r="L171" s="32"/>
      <c r="M171" s="140" t="s">
        <v>1</v>
      </c>
      <c r="N171" s="141" t="s">
        <v>35</v>
      </c>
      <c r="P171" s="142">
        <f>O171*H171</f>
        <v>0</v>
      </c>
      <c r="Q171" s="142">
        <v>3.041E-2</v>
      </c>
      <c r="R171" s="142">
        <f>Q171*H171</f>
        <v>3.041E-2</v>
      </c>
      <c r="S171" s="142">
        <v>0</v>
      </c>
      <c r="T171" s="143">
        <f>S171*H171</f>
        <v>0</v>
      </c>
      <c r="AR171" s="144" t="s">
        <v>128</v>
      </c>
      <c r="AT171" s="144" t="s">
        <v>124</v>
      </c>
      <c r="AU171" s="144" t="s">
        <v>80</v>
      </c>
      <c r="AY171" s="17" t="s">
        <v>122</v>
      </c>
      <c r="BE171" s="145">
        <f>IF(N171="základní",J171,0)</f>
        <v>71250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78</v>
      </c>
      <c r="BK171" s="145">
        <f>ROUND(I171*H171,2)</f>
        <v>71250</v>
      </c>
      <c r="BL171" s="17" t="s">
        <v>128</v>
      </c>
      <c r="BM171" s="144" t="s">
        <v>410</v>
      </c>
    </row>
    <row r="172" spans="2:65" s="1" customFormat="1" ht="16.5" customHeight="1">
      <c r="B172" s="32"/>
      <c r="C172" s="133" t="s">
        <v>188</v>
      </c>
      <c r="D172" s="133" t="s">
        <v>124</v>
      </c>
      <c r="E172" s="134" t="s">
        <v>411</v>
      </c>
      <c r="F172" s="135" t="s">
        <v>412</v>
      </c>
      <c r="G172" s="136" t="s">
        <v>413</v>
      </c>
      <c r="H172" s="137">
        <v>75</v>
      </c>
      <c r="I172" s="138">
        <v>16</v>
      </c>
      <c r="J172" s="137">
        <f>ROUND(I172*H172,2)</f>
        <v>1200</v>
      </c>
      <c r="K172" s="139"/>
      <c r="L172" s="32"/>
      <c r="M172" s="140" t="s">
        <v>1</v>
      </c>
      <c r="N172" s="141" t="s">
        <v>35</v>
      </c>
      <c r="P172" s="142">
        <f>O172*H172</f>
        <v>0</v>
      </c>
      <c r="Q172" s="142">
        <v>0</v>
      </c>
      <c r="R172" s="142">
        <f>Q172*H172</f>
        <v>0</v>
      </c>
      <c r="S172" s="142">
        <v>1E-3</v>
      </c>
      <c r="T172" s="143">
        <f>S172*H172</f>
        <v>7.4999999999999997E-2</v>
      </c>
      <c r="AR172" s="144" t="s">
        <v>128</v>
      </c>
      <c r="AT172" s="144" t="s">
        <v>124</v>
      </c>
      <c r="AU172" s="144" t="s">
        <v>80</v>
      </c>
      <c r="AY172" s="17" t="s">
        <v>122</v>
      </c>
      <c r="BE172" s="145">
        <f>IF(N172="základní",J172,0)</f>
        <v>1200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78</v>
      </c>
      <c r="BK172" s="145">
        <f>ROUND(I172*H172,2)</f>
        <v>1200</v>
      </c>
      <c r="BL172" s="17" t="s">
        <v>128</v>
      </c>
      <c r="BM172" s="144" t="s">
        <v>414</v>
      </c>
    </row>
    <row r="173" spans="2:65" s="11" customFormat="1" ht="25.9" customHeight="1">
      <c r="B173" s="121"/>
      <c r="D173" s="122" t="s">
        <v>69</v>
      </c>
      <c r="E173" s="123" t="s">
        <v>415</v>
      </c>
      <c r="F173" s="123" t="s">
        <v>416</v>
      </c>
      <c r="I173" s="124"/>
      <c r="J173" s="125">
        <f>BK173</f>
        <v>7560</v>
      </c>
      <c r="L173" s="121"/>
      <c r="M173" s="126"/>
      <c r="P173" s="127">
        <f>P174</f>
        <v>0</v>
      </c>
      <c r="R173" s="127">
        <f>R174</f>
        <v>5.7600000000000004E-3</v>
      </c>
      <c r="T173" s="128">
        <f>T174</f>
        <v>0</v>
      </c>
      <c r="AR173" s="122" t="s">
        <v>80</v>
      </c>
      <c r="AT173" s="129" t="s">
        <v>69</v>
      </c>
      <c r="AU173" s="129" t="s">
        <v>70</v>
      </c>
      <c r="AY173" s="122" t="s">
        <v>122</v>
      </c>
      <c r="BK173" s="130">
        <f>BK174</f>
        <v>7560</v>
      </c>
    </row>
    <row r="174" spans="2:65" s="11" customFormat="1" ht="22.9" customHeight="1">
      <c r="B174" s="121"/>
      <c r="D174" s="122" t="s">
        <v>69</v>
      </c>
      <c r="E174" s="131" t="s">
        <v>417</v>
      </c>
      <c r="F174" s="131" t="s">
        <v>418</v>
      </c>
      <c r="I174" s="124"/>
      <c r="J174" s="132">
        <f>BK174</f>
        <v>7560</v>
      </c>
      <c r="L174" s="121"/>
      <c r="M174" s="126"/>
      <c r="P174" s="127">
        <f>P175</f>
        <v>0</v>
      </c>
      <c r="R174" s="127">
        <f>R175</f>
        <v>5.7600000000000004E-3</v>
      </c>
      <c r="T174" s="128">
        <f>T175</f>
        <v>0</v>
      </c>
      <c r="AR174" s="122" t="s">
        <v>80</v>
      </c>
      <c r="AT174" s="129" t="s">
        <v>69</v>
      </c>
      <c r="AU174" s="129" t="s">
        <v>78</v>
      </c>
      <c r="AY174" s="122" t="s">
        <v>122</v>
      </c>
      <c r="BK174" s="130">
        <f>BK175</f>
        <v>7560</v>
      </c>
    </row>
    <row r="175" spans="2:65" s="1" customFormat="1" ht="24.2" customHeight="1">
      <c r="B175" s="32"/>
      <c r="C175" s="133" t="s">
        <v>162</v>
      </c>
      <c r="D175" s="133" t="s">
        <v>124</v>
      </c>
      <c r="E175" s="134" t="s">
        <v>419</v>
      </c>
      <c r="F175" s="135" t="s">
        <v>420</v>
      </c>
      <c r="G175" s="136" t="s">
        <v>196</v>
      </c>
      <c r="H175" s="137">
        <v>8</v>
      </c>
      <c r="I175" s="138">
        <v>945</v>
      </c>
      <c r="J175" s="137">
        <f>ROUND(I175*H175,2)</f>
        <v>7560</v>
      </c>
      <c r="K175" s="139"/>
      <c r="L175" s="32"/>
      <c r="M175" s="184" t="s">
        <v>1</v>
      </c>
      <c r="N175" s="185" t="s">
        <v>35</v>
      </c>
      <c r="O175" s="186"/>
      <c r="P175" s="187">
        <f>O175*H175</f>
        <v>0</v>
      </c>
      <c r="Q175" s="187">
        <v>7.2000000000000005E-4</v>
      </c>
      <c r="R175" s="187">
        <f>Q175*H175</f>
        <v>5.7600000000000004E-3</v>
      </c>
      <c r="S175" s="187">
        <v>0</v>
      </c>
      <c r="T175" s="188">
        <f>S175*H175</f>
        <v>0</v>
      </c>
      <c r="AR175" s="144" t="s">
        <v>162</v>
      </c>
      <c r="AT175" s="144" t="s">
        <v>124</v>
      </c>
      <c r="AU175" s="144" t="s">
        <v>80</v>
      </c>
      <c r="AY175" s="17" t="s">
        <v>122</v>
      </c>
      <c r="BE175" s="145">
        <f>IF(N175="základní",J175,0)</f>
        <v>7560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78</v>
      </c>
      <c r="BK175" s="145">
        <f>ROUND(I175*H175,2)</f>
        <v>7560</v>
      </c>
      <c r="BL175" s="17" t="s">
        <v>162</v>
      </c>
      <c r="BM175" s="144" t="s">
        <v>421</v>
      </c>
    </row>
    <row r="176" spans="2:65" s="1" customFormat="1" ht="6.95" customHeight="1">
      <c r="B176" s="44"/>
      <c r="C176" s="45"/>
      <c r="D176" s="45"/>
      <c r="E176" s="45"/>
      <c r="F176" s="45"/>
      <c r="G176" s="45"/>
      <c r="H176" s="45"/>
      <c r="I176" s="45"/>
      <c r="J176" s="45"/>
      <c r="K176" s="45"/>
      <c r="L176" s="32"/>
    </row>
  </sheetData>
  <sheetProtection algorithmName="SHA-512" hashValue="5OF92NfQLhflt1n8xV0gpoLdE696FFBmp9BWi/PMCBWrDKBkKc886sHszSC0TIWaIrCh/2L+WGKCJ/9J20+Rbw==" saltValue="8mJmfBQ49ugx1B3uZgoH3pfrpu8VThB8HQXcnuNJv51wDzgcqCY6A+gktC6c833uj+1u+12d1BvodYULWLpUKw==" spinCount="100000" sheet="1" objects="1" scenarios="1" formatColumns="0" formatRows="0" autoFilter="0"/>
  <autoFilter ref="C123:K175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9"/>
  <sheetViews>
    <sheetView showGridLines="0" workbookViewId="0">
      <selection activeCell="J30" sqref="J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93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32" t="str">
        <f>'Rekapitulace stavby'!K6</f>
        <v>Rekonstrukce chodníků Vlčí Habřina</v>
      </c>
      <c r="F7" s="233"/>
      <c r="G7" s="233"/>
      <c r="H7" s="233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15" t="s">
        <v>422</v>
      </c>
      <c r="F9" s="231"/>
      <c r="G9" s="231"/>
      <c r="H9" s="23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2">
        <f>'Rekapitulace stavby'!AN8</f>
        <v>45678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24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'Rekapitulace stavby'!AN13</f>
        <v>63217139</v>
      </c>
      <c r="L17" s="32"/>
    </row>
    <row r="18" spans="2:12" s="1" customFormat="1" ht="18" customHeight="1">
      <c r="B18" s="32"/>
      <c r="E18" s="234" t="str">
        <f>'Rekapitulace stavby'!E14</f>
        <v>BAUSET CZ, a.s.</v>
      </c>
      <c r="F18" s="204"/>
      <c r="G18" s="204"/>
      <c r="H18" s="204"/>
      <c r="I18" s="27" t="s">
        <v>24</v>
      </c>
      <c r="J18" s="28" t="str">
        <f>'Rekapitulace stavby'!AN14</f>
        <v>63217139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23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24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27</v>
      </c>
      <c r="I23" s="27" t="s">
        <v>23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29</v>
      </c>
      <c r="L26" s="32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30</v>
      </c>
      <c r="J30" s="66">
        <f>ROUND(J120, 2)</f>
        <v>163900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5" customHeight="1">
      <c r="B33" s="32"/>
      <c r="D33" s="55" t="s">
        <v>34</v>
      </c>
      <c r="E33" s="27" t="s">
        <v>35</v>
      </c>
      <c r="F33" s="91">
        <f>ROUND((SUM(BE120:BE128)),  2)</f>
        <v>163900</v>
      </c>
      <c r="I33" s="92">
        <v>0.21</v>
      </c>
      <c r="J33" s="91">
        <f>ROUND(((SUM(BE120:BE128))*I33),  2)</f>
        <v>34419</v>
      </c>
      <c r="L33" s="32"/>
    </row>
    <row r="34" spans="2:12" s="1" customFormat="1" ht="14.45" customHeight="1">
      <c r="B34" s="32"/>
      <c r="E34" s="27" t="s">
        <v>36</v>
      </c>
      <c r="F34" s="91">
        <f>ROUND((SUM(BF120:BF128)),  2)</f>
        <v>0</v>
      </c>
      <c r="I34" s="92">
        <v>0.12</v>
      </c>
      <c r="J34" s="91">
        <f>ROUND(((SUM(BF120:BF128))*I34),  2)</f>
        <v>0</v>
      </c>
      <c r="L34" s="32"/>
    </row>
    <row r="35" spans="2:12" s="1" customFormat="1" ht="14.45" hidden="1" customHeight="1">
      <c r="B35" s="32"/>
      <c r="E35" s="27" t="s">
        <v>37</v>
      </c>
      <c r="F35" s="91">
        <f>ROUND((SUM(BG120:BG128)),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38</v>
      </c>
      <c r="F36" s="91">
        <f>ROUND((SUM(BH120:BH128)),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39</v>
      </c>
      <c r="F37" s="91">
        <f>ROUND((SUM(BI120:BI128)),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198319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96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15</v>
      </c>
      <c r="L84" s="32"/>
    </row>
    <row r="85" spans="2:47" s="1" customFormat="1" ht="16.5" hidden="1" customHeight="1">
      <c r="B85" s="32"/>
      <c r="E85" s="232" t="str">
        <f>E7</f>
        <v>Rekonstrukce chodníků Vlčí Habřina</v>
      </c>
      <c r="F85" s="233"/>
      <c r="G85" s="233"/>
      <c r="H85" s="233"/>
      <c r="L85" s="32"/>
    </row>
    <row r="86" spans="2:47" s="1" customFormat="1" ht="12" hidden="1" customHeight="1">
      <c r="B86" s="32"/>
      <c r="C86" s="27" t="s">
        <v>94</v>
      </c>
      <c r="L86" s="32"/>
    </row>
    <row r="87" spans="2:47" s="1" customFormat="1" ht="16.5" hidden="1" customHeight="1">
      <c r="B87" s="32"/>
      <c r="E87" s="215" t="str">
        <f>E9</f>
        <v>SO 05 - VRN</v>
      </c>
      <c r="F87" s="231"/>
      <c r="G87" s="231"/>
      <c r="H87" s="231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2">
        <f>IF(J12="","",J12)</f>
        <v>45678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22</v>
      </c>
      <c r="F91" s="25" t="str">
        <f>E15</f>
        <v xml:space="preserve"> </v>
      </c>
      <c r="I91" s="27" t="s">
        <v>26</v>
      </c>
      <c r="J91" s="30" t="str">
        <f>E21</f>
        <v xml:space="preserve"> </v>
      </c>
      <c r="L91" s="32"/>
    </row>
    <row r="92" spans="2:47" s="1" customFormat="1" ht="15.2" hidden="1" customHeight="1">
      <c r="B92" s="32"/>
      <c r="C92" s="27" t="s">
        <v>25</v>
      </c>
      <c r="F92" s="25" t="str">
        <f>IF(E18="","",E18)</f>
        <v>BAUSET CZ, a.s.</v>
      </c>
      <c r="I92" s="27" t="s">
        <v>27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97</v>
      </c>
      <c r="D94" s="93"/>
      <c r="E94" s="93"/>
      <c r="F94" s="93"/>
      <c r="G94" s="93"/>
      <c r="H94" s="93"/>
      <c r="I94" s="93"/>
      <c r="J94" s="102" t="s">
        <v>98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99</v>
      </c>
      <c r="J96" s="66">
        <f>J120</f>
        <v>163900</v>
      </c>
      <c r="L96" s="32"/>
      <c r="AU96" s="17" t="s">
        <v>100</v>
      </c>
    </row>
    <row r="97" spans="2:12" s="8" customFormat="1" ht="24.95" hidden="1" customHeight="1">
      <c r="B97" s="104"/>
      <c r="D97" s="105" t="s">
        <v>423</v>
      </c>
      <c r="E97" s="106"/>
      <c r="F97" s="106"/>
      <c r="G97" s="106"/>
      <c r="H97" s="106"/>
      <c r="I97" s="106"/>
      <c r="J97" s="107">
        <f>J121</f>
        <v>163900</v>
      </c>
      <c r="L97" s="104"/>
    </row>
    <row r="98" spans="2:12" s="9" customFormat="1" ht="19.899999999999999" hidden="1" customHeight="1">
      <c r="B98" s="108"/>
      <c r="D98" s="109" t="s">
        <v>424</v>
      </c>
      <c r="E98" s="110"/>
      <c r="F98" s="110"/>
      <c r="G98" s="110"/>
      <c r="H98" s="110"/>
      <c r="I98" s="110"/>
      <c r="J98" s="111">
        <f>J122</f>
        <v>119700</v>
      </c>
      <c r="L98" s="108"/>
    </row>
    <row r="99" spans="2:12" s="9" customFormat="1" ht="19.899999999999999" hidden="1" customHeight="1">
      <c r="B99" s="108"/>
      <c r="D99" s="109" t="s">
        <v>425</v>
      </c>
      <c r="E99" s="110"/>
      <c r="F99" s="110"/>
      <c r="G99" s="110"/>
      <c r="H99" s="110"/>
      <c r="I99" s="110"/>
      <c r="J99" s="111">
        <f>J125</f>
        <v>34000</v>
      </c>
      <c r="L99" s="108"/>
    </row>
    <row r="100" spans="2:12" s="9" customFormat="1" ht="19.899999999999999" hidden="1" customHeight="1">
      <c r="B100" s="108"/>
      <c r="D100" s="109" t="s">
        <v>426</v>
      </c>
      <c r="E100" s="110"/>
      <c r="F100" s="110"/>
      <c r="G100" s="110"/>
      <c r="H100" s="110"/>
      <c r="I100" s="110"/>
      <c r="J100" s="111">
        <f>J127</f>
        <v>10200</v>
      </c>
      <c r="L100" s="108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idden="1"/>
    <row r="104" spans="2:12" hidden="1"/>
    <row r="105" spans="2:12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107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15</v>
      </c>
      <c r="L109" s="32"/>
    </row>
    <row r="110" spans="2:12" s="1" customFormat="1" ht="16.5" customHeight="1">
      <c r="B110" s="32"/>
      <c r="E110" s="232" t="str">
        <f>E7</f>
        <v>Rekonstrukce chodníků Vlčí Habřina</v>
      </c>
      <c r="F110" s="233"/>
      <c r="G110" s="233"/>
      <c r="H110" s="233"/>
      <c r="L110" s="32"/>
    </row>
    <row r="111" spans="2:12" s="1" customFormat="1" ht="12" customHeight="1">
      <c r="B111" s="32"/>
      <c r="C111" s="27" t="s">
        <v>94</v>
      </c>
      <c r="L111" s="32"/>
    </row>
    <row r="112" spans="2:12" s="1" customFormat="1" ht="16.5" customHeight="1">
      <c r="B112" s="32"/>
      <c r="E112" s="215" t="str">
        <f>E9</f>
        <v>SO 05 - VRN</v>
      </c>
      <c r="F112" s="231"/>
      <c r="G112" s="231"/>
      <c r="H112" s="231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F12</f>
        <v xml:space="preserve"> </v>
      </c>
      <c r="I114" s="27" t="s">
        <v>21</v>
      </c>
      <c r="J114" s="52">
        <f>IF(J12="","",J12)</f>
        <v>45678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22</v>
      </c>
      <c r="F116" s="25" t="str">
        <f>E15</f>
        <v xml:space="preserve"> </v>
      </c>
      <c r="I116" s="27" t="s">
        <v>26</v>
      </c>
      <c r="J116" s="30" t="str">
        <f>E21</f>
        <v xml:space="preserve"> </v>
      </c>
      <c r="L116" s="32"/>
    </row>
    <row r="117" spans="2:65" s="1" customFormat="1" ht="15.2" customHeight="1">
      <c r="B117" s="32"/>
      <c r="C117" s="27" t="s">
        <v>25</v>
      </c>
      <c r="F117" s="25" t="str">
        <f>IF(E18="","",E18)</f>
        <v>BAUSET CZ, a.s.</v>
      </c>
      <c r="I117" s="27" t="s">
        <v>27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108</v>
      </c>
      <c r="D119" s="114" t="s">
        <v>55</v>
      </c>
      <c r="E119" s="114" t="s">
        <v>51</v>
      </c>
      <c r="F119" s="114" t="s">
        <v>52</v>
      </c>
      <c r="G119" s="114" t="s">
        <v>109</v>
      </c>
      <c r="H119" s="114" t="s">
        <v>110</v>
      </c>
      <c r="I119" s="114" t="s">
        <v>111</v>
      </c>
      <c r="J119" s="115" t="s">
        <v>98</v>
      </c>
      <c r="K119" s="116" t="s">
        <v>112</v>
      </c>
      <c r="L119" s="112"/>
      <c r="M119" s="59" t="s">
        <v>1</v>
      </c>
      <c r="N119" s="60" t="s">
        <v>34</v>
      </c>
      <c r="O119" s="60" t="s">
        <v>113</v>
      </c>
      <c r="P119" s="60" t="s">
        <v>114</v>
      </c>
      <c r="Q119" s="60" t="s">
        <v>115</v>
      </c>
      <c r="R119" s="60" t="s">
        <v>116</v>
      </c>
      <c r="S119" s="60" t="s">
        <v>117</v>
      </c>
      <c r="T119" s="61" t="s">
        <v>118</v>
      </c>
    </row>
    <row r="120" spans="2:65" s="1" customFormat="1" ht="22.9" customHeight="1">
      <c r="B120" s="32"/>
      <c r="C120" s="64" t="s">
        <v>119</v>
      </c>
      <c r="J120" s="117">
        <f>BK120</f>
        <v>163900</v>
      </c>
      <c r="L120" s="32"/>
      <c r="M120" s="62"/>
      <c r="N120" s="53"/>
      <c r="O120" s="53"/>
      <c r="P120" s="118">
        <f>P121</f>
        <v>0</v>
      </c>
      <c r="Q120" s="53"/>
      <c r="R120" s="118">
        <f>R121</f>
        <v>0</v>
      </c>
      <c r="S120" s="53"/>
      <c r="T120" s="119">
        <f>T121</f>
        <v>0</v>
      </c>
      <c r="AT120" s="17" t="s">
        <v>69</v>
      </c>
      <c r="AU120" s="17" t="s">
        <v>100</v>
      </c>
      <c r="BK120" s="120">
        <f>BK121</f>
        <v>163900</v>
      </c>
    </row>
    <row r="121" spans="2:65" s="11" customFormat="1" ht="25.9" customHeight="1">
      <c r="B121" s="121"/>
      <c r="D121" s="122" t="s">
        <v>69</v>
      </c>
      <c r="E121" s="123" t="s">
        <v>91</v>
      </c>
      <c r="F121" s="123" t="s">
        <v>427</v>
      </c>
      <c r="I121" s="124"/>
      <c r="J121" s="125">
        <f>BK121</f>
        <v>163900</v>
      </c>
      <c r="L121" s="121"/>
      <c r="M121" s="126"/>
      <c r="P121" s="127">
        <f>P122+P125+P127</f>
        <v>0</v>
      </c>
      <c r="R121" s="127">
        <f>R122+R125+R127</f>
        <v>0</v>
      </c>
      <c r="T121" s="128">
        <f>T122+T125+T127</f>
        <v>0</v>
      </c>
      <c r="AR121" s="122" t="s">
        <v>144</v>
      </c>
      <c r="AT121" s="129" t="s">
        <v>69</v>
      </c>
      <c r="AU121" s="129" t="s">
        <v>70</v>
      </c>
      <c r="AY121" s="122" t="s">
        <v>122</v>
      </c>
      <c r="BK121" s="130">
        <f>BK122+BK125+BK127</f>
        <v>163900</v>
      </c>
    </row>
    <row r="122" spans="2:65" s="11" customFormat="1" ht="22.9" customHeight="1">
      <c r="B122" s="121"/>
      <c r="D122" s="122" t="s">
        <v>69</v>
      </c>
      <c r="E122" s="131" t="s">
        <v>428</v>
      </c>
      <c r="F122" s="131" t="s">
        <v>429</v>
      </c>
      <c r="I122" s="124"/>
      <c r="J122" s="132">
        <f>BK122</f>
        <v>119700</v>
      </c>
      <c r="L122" s="121"/>
      <c r="M122" s="126"/>
      <c r="P122" s="127">
        <f>SUM(P123:P124)</f>
        <v>0</v>
      </c>
      <c r="R122" s="127">
        <f>SUM(R123:R124)</f>
        <v>0</v>
      </c>
      <c r="T122" s="128">
        <f>SUM(T123:T124)</f>
        <v>0</v>
      </c>
      <c r="AR122" s="122" t="s">
        <v>144</v>
      </c>
      <c r="AT122" s="129" t="s">
        <v>69</v>
      </c>
      <c r="AU122" s="129" t="s">
        <v>78</v>
      </c>
      <c r="AY122" s="122" t="s">
        <v>122</v>
      </c>
      <c r="BK122" s="130">
        <f>SUM(BK123:BK124)</f>
        <v>119700</v>
      </c>
    </row>
    <row r="123" spans="2:65" s="1" customFormat="1" ht="16.5" customHeight="1">
      <c r="B123" s="32"/>
      <c r="C123" s="133" t="s">
        <v>78</v>
      </c>
      <c r="D123" s="133" t="s">
        <v>124</v>
      </c>
      <c r="E123" s="134" t="s">
        <v>430</v>
      </c>
      <c r="F123" s="135" t="s">
        <v>429</v>
      </c>
      <c r="G123" s="136" t="s">
        <v>260</v>
      </c>
      <c r="H123" s="137">
        <v>1</v>
      </c>
      <c r="I123" s="138">
        <v>79500</v>
      </c>
      <c r="J123" s="137">
        <f>ROUND(I123*H123,2)</f>
        <v>79500</v>
      </c>
      <c r="K123" s="139"/>
      <c r="L123" s="32"/>
      <c r="M123" s="140" t="s">
        <v>1</v>
      </c>
      <c r="N123" s="141" t="s">
        <v>35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128</v>
      </c>
      <c r="AT123" s="144" t="s">
        <v>124</v>
      </c>
      <c r="AU123" s="144" t="s">
        <v>80</v>
      </c>
      <c r="AY123" s="17" t="s">
        <v>122</v>
      </c>
      <c r="BE123" s="145">
        <f>IF(N123="základní",J123,0)</f>
        <v>79500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7" t="s">
        <v>78</v>
      </c>
      <c r="BK123" s="145">
        <f>ROUND(I123*H123,2)</f>
        <v>79500</v>
      </c>
      <c r="BL123" s="17" t="s">
        <v>128</v>
      </c>
      <c r="BM123" s="144" t="s">
        <v>80</v>
      </c>
    </row>
    <row r="124" spans="2:65" s="1" customFormat="1" ht="16.5" customHeight="1">
      <c r="B124" s="32"/>
      <c r="C124" s="133" t="s">
        <v>128</v>
      </c>
      <c r="D124" s="133" t="s">
        <v>124</v>
      </c>
      <c r="E124" s="134" t="s">
        <v>431</v>
      </c>
      <c r="F124" s="135" t="s">
        <v>432</v>
      </c>
      <c r="G124" s="136" t="s">
        <v>260</v>
      </c>
      <c r="H124" s="137">
        <v>1</v>
      </c>
      <c r="I124" s="138">
        <v>40200</v>
      </c>
      <c r="J124" s="137">
        <f>ROUND(I124*H124,2)</f>
        <v>40200</v>
      </c>
      <c r="K124" s="139"/>
      <c r="L124" s="32"/>
      <c r="M124" s="140" t="s">
        <v>1</v>
      </c>
      <c r="N124" s="141" t="s">
        <v>35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128</v>
      </c>
      <c r="AT124" s="144" t="s">
        <v>124</v>
      </c>
      <c r="AU124" s="144" t="s">
        <v>80</v>
      </c>
      <c r="AY124" s="17" t="s">
        <v>122</v>
      </c>
      <c r="BE124" s="145">
        <f>IF(N124="základní",J124,0)</f>
        <v>40200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7" t="s">
        <v>78</v>
      </c>
      <c r="BK124" s="145">
        <f>ROUND(I124*H124,2)</f>
        <v>40200</v>
      </c>
      <c r="BL124" s="17" t="s">
        <v>128</v>
      </c>
      <c r="BM124" s="144" t="s">
        <v>128</v>
      </c>
    </row>
    <row r="125" spans="2:65" s="11" customFormat="1" ht="22.9" customHeight="1">
      <c r="B125" s="121"/>
      <c r="D125" s="122" t="s">
        <v>69</v>
      </c>
      <c r="E125" s="131" t="s">
        <v>433</v>
      </c>
      <c r="F125" s="131" t="s">
        <v>434</v>
      </c>
      <c r="I125" s="124"/>
      <c r="J125" s="132">
        <f>BK125</f>
        <v>34000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144</v>
      </c>
      <c r="AT125" s="129" t="s">
        <v>69</v>
      </c>
      <c r="AU125" s="129" t="s">
        <v>78</v>
      </c>
      <c r="AY125" s="122" t="s">
        <v>122</v>
      </c>
      <c r="BK125" s="130">
        <f>BK126</f>
        <v>34000</v>
      </c>
    </row>
    <row r="126" spans="2:65" s="1" customFormat="1" ht="16.5" customHeight="1">
      <c r="B126" s="32"/>
      <c r="C126" s="133" t="s">
        <v>80</v>
      </c>
      <c r="D126" s="133" t="s">
        <v>124</v>
      </c>
      <c r="E126" s="134" t="s">
        <v>435</v>
      </c>
      <c r="F126" s="135" t="s">
        <v>436</v>
      </c>
      <c r="G126" s="136" t="s">
        <v>260</v>
      </c>
      <c r="H126" s="137">
        <v>1</v>
      </c>
      <c r="I126" s="138">
        <v>34000</v>
      </c>
      <c r="J126" s="137">
        <f>ROUND(I126*H126,2)</f>
        <v>34000</v>
      </c>
      <c r="K126" s="139"/>
      <c r="L126" s="32"/>
      <c r="M126" s="140" t="s">
        <v>1</v>
      </c>
      <c r="N126" s="141" t="s">
        <v>35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128</v>
      </c>
      <c r="AT126" s="144" t="s">
        <v>124</v>
      </c>
      <c r="AU126" s="144" t="s">
        <v>80</v>
      </c>
      <c r="AY126" s="17" t="s">
        <v>122</v>
      </c>
      <c r="BE126" s="145">
        <f>IF(N126="základní",J126,0)</f>
        <v>34000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78</v>
      </c>
      <c r="BK126" s="145">
        <f>ROUND(I126*H126,2)</f>
        <v>34000</v>
      </c>
      <c r="BL126" s="17" t="s">
        <v>128</v>
      </c>
      <c r="BM126" s="144" t="s">
        <v>138</v>
      </c>
    </row>
    <row r="127" spans="2:65" s="11" customFormat="1" ht="22.9" customHeight="1">
      <c r="B127" s="121"/>
      <c r="D127" s="122" t="s">
        <v>69</v>
      </c>
      <c r="E127" s="131" t="s">
        <v>437</v>
      </c>
      <c r="F127" s="131" t="s">
        <v>438</v>
      </c>
      <c r="I127" s="124"/>
      <c r="J127" s="132">
        <f>BK127</f>
        <v>10200</v>
      </c>
      <c r="L127" s="121"/>
      <c r="M127" s="126"/>
      <c r="P127" s="127">
        <f>P128</f>
        <v>0</v>
      </c>
      <c r="R127" s="127">
        <f>R128</f>
        <v>0</v>
      </c>
      <c r="T127" s="128">
        <f>T128</f>
        <v>0</v>
      </c>
      <c r="AR127" s="122" t="s">
        <v>144</v>
      </c>
      <c r="AT127" s="129" t="s">
        <v>69</v>
      </c>
      <c r="AU127" s="129" t="s">
        <v>78</v>
      </c>
      <c r="AY127" s="122" t="s">
        <v>122</v>
      </c>
      <c r="BK127" s="130">
        <f>BK128</f>
        <v>10200</v>
      </c>
    </row>
    <row r="128" spans="2:65" s="1" customFormat="1" ht="16.5" customHeight="1">
      <c r="B128" s="32"/>
      <c r="C128" s="133" t="s">
        <v>135</v>
      </c>
      <c r="D128" s="133" t="s">
        <v>124</v>
      </c>
      <c r="E128" s="134" t="s">
        <v>439</v>
      </c>
      <c r="F128" s="135" t="s">
        <v>438</v>
      </c>
      <c r="G128" s="136" t="s">
        <v>260</v>
      </c>
      <c r="H128" s="137">
        <v>1</v>
      </c>
      <c r="I128" s="138">
        <v>10200</v>
      </c>
      <c r="J128" s="137">
        <f>ROUND(I128*H128,2)</f>
        <v>10200</v>
      </c>
      <c r="K128" s="139"/>
      <c r="L128" s="32"/>
      <c r="M128" s="184" t="s">
        <v>1</v>
      </c>
      <c r="N128" s="185" t="s">
        <v>35</v>
      </c>
      <c r="O128" s="186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AR128" s="144" t="s">
        <v>128</v>
      </c>
      <c r="AT128" s="144" t="s">
        <v>124</v>
      </c>
      <c r="AU128" s="144" t="s">
        <v>80</v>
      </c>
      <c r="AY128" s="17" t="s">
        <v>122</v>
      </c>
      <c r="BE128" s="145">
        <f>IF(N128="základní",J128,0)</f>
        <v>10200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78</v>
      </c>
      <c r="BK128" s="145">
        <f>ROUND(I128*H128,2)</f>
        <v>10200</v>
      </c>
      <c r="BL128" s="17" t="s">
        <v>128</v>
      </c>
      <c r="BM128" s="144" t="s">
        <v>143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CK2CM6amV9vKhotzF2WsiXZz000a+zYZg8hrX78xH1hVm35w/ZOUE/7PPqwwt0bVTDiNlXRvvIB96Nxj+Kem3Q==" saltValue="Vd1wmeIYdonIHcEbKsjg3RSggNQgbz6cL2aMBmEiJzLUKO7Hs4oBCIOaH7Ior9roP1LmZk8IbJGiMXF+zp+D3g==" spinCount="100000" sheet="1" objects="1" scenarios="1" formatColumns="0" formatRows="0" autoFilter="0"/>
  <autoFilter ref="C119:K12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01 - Chodník u domu č....</vt:lpstr>
      <vt:lpstr>SO 02 - Chodník u domu č....</vt:lpstr>
      <vt:lpstr>SO 03 - Chodník od rybník...</vt:lpstr>
      <vt:lpstr>SO 04 - Úprava svahů poto...</vt:lpstr>
      <vt:lpstr>SO 05 - VRN</vt:lpstr>
      <vt:lpstr>'Rekapitulace stavby'!Názvy_tisku</vt:lpstr>
      <vt:lpstr>'SO 01 - Chodník u domu č....'!Názvy_tisku</vt:lpstr>
      <vt:lpstr>'SO 02 - Chodník u domu č....'!Názvy_tisku</vt:lpstr>
      <vt:lpstr>'SO 03 - Chodník od rybník...'!Názvy_tisku</vt:lpstr>
      <vt:lpstr>'SO 04 - Úprava svahů poto...'!Názvy_tisku</vt:lpstr>
      <vt:lpstr>'SO 05 - VRN'!Názvy_tisku</vt:lpstr>
      <vt:lpstr>'Rekapitulace stavby'!Oblast_tisku</vt:lpstr>
      <vt:lpstr>'SO 01 - Chodník u domu č....'!Oblast_tisku</vt:lpstr>
      <vt:lpstr>'SO 02 - Chodník u domu č....'!Oblast_tisku</vt:lpstr>
      <vt:lpstr>'SO 03 - Chodník od rybník...'!Oblast_tisku</vt:lpstr>
      <vt:lpstr>'SO 04 - Úprava svahů poto...'!Oblast_tisku</vt:lpstr>
      <vt:lpstr>'SO 05 -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Jana Musilová</cp:lastModifiedBy>
  <cp:lastPrinted>2025-02-07T08:00:15Z</cp:lastPrinted>
  <dcterms:created xsi:type="dcterms:W3CDTF">2025-01-24T06:48:32Z</dcterms:created>
  <dcterms:modified xsi:type="dcterms:W3CDTF">2025-02-07T08:03:26Z</dcterms:modified>
</cp:coreProperties>
</file>