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KrosPlus-Data\Export\"/>
    </mc:Choice>
  </mc:AlternateContent>
  <bookViews>
    <workbookView xWindow="0" yWindow="0" windowWidth="0" windowHeight="0"/>
  </bookViews>
  <sheets>
    <sheet name="Rekapitulace stavby" sheetId="1" r:id="rId1"/>
    <sheet name="SO 01.1 - Stavební práce ..." sheetId="2" r:id="rId2"/>
    <sheet name="ON.1 - Ostatní náklady" sheetId="3" r:id="rId3"/>
    <sheet name="VRN.1 - Vedlejší rozpočto..." sheetId="4" r:id="rId4"/>
    <sheet name="Seznam figur" sheetId="5" r:id="rId5"/>
  </sheets>
  <definedNames>
    <definedName name="_xlnm.Print_Area" localSheetId="0">'Rekapitulace stavby'!$D$4:$AO$36,'Rekapitulace stavby'!$C$42:$AQ$60</definedName>
    <definedName name="_xlnm.Print_Titles" localSheetId="0">'Rekapitulace stavby'!$52:$52</definedName>
    <definedName name="_xlnm._FilterDatabase" localSheetId="1" hidden="1">'SO 01.1 - Stavební práce ...'!$C$94:$K$312</definedName>
    <definedName name="_xlnm.Print_Area" localSheetId="1">'SO 01.1 - Stavební práce ...'!$C$47:$J$74,'SO 01.1 - Stavební práce ...'!$C$80:$K$312</definedName>
    <definedName name="_xlnm.Print_Titles" localSheetId="1">'SO 01.1 - Stavební práce ...'!$94:$94</definedName>
    <definedName name="_xlnm._FilterDatabase" localSheetId="2" hidden="1">'ON.1 - Ostatní náklady'!$C$85:$K$94</definedName>
    <definedName name="_xlnm.Print_Area" localSheetId="2">'ON.1 - Ostatní náklady'!$C$47:$J$65,'ON.1 - Ostatní náklady'!$C$71:$K$94</definedName>
    <definedName name="_xlnm.Print_Titles" localSheetId="2">'ON.1 - Ostatní náklady'!$85:$85</definedName>
    <definedName name="_xlnm._FilterDatabase" localSheetId="3" hidden="1">'VRN.1 - Vedlejší rozpočto...'!$C$85:$K$99</definedName>
    <definedName name="_xlnm.Print_Area" localSheetId="3">'VRN.1 - Vedlejší rozpočto...'!$C$47:$J$65,'VRN.1 - Vedlejší rozpočto...'!$C$71:$K$99</definedName>
    <definedName name="_xlnm.Print_Titles" localSheetId="3">'VRN.1 - Vedlejší rozpočto...'!$85:$85</definedName>
    <definedName name="_xlnm.Print_Area" localSheetId="4">'Seznam figur'!$C$4:$G$102</definedName>
    <definedName name="_xlnm.Print_Titles" localSheetId="4">'Seznam figur'!$9:$9</definedName>
  </definedNames>
  <calcPr/>
</workbook>
</file>

<file path=xl/calcChain.xml><?xml version="1.0" encoding="utf-8"?>
<calcChain xmlns="http://schemas.openxmlformats.org/spreadsheetml/2006/main">
  <c i="5" l="1" r="D7"/>
  <c i="4" r="J39"/>
  <c r="J38"/>
  <c i="1" r="AY59"/>
  <c i="4" r="J37"/>
  <c i="1" r="AX59"/>
  <c i="4"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BI88"/>
  <c r="BH88"/>
  <c r="BG88"/>
  <c r="BF88"/>
  <c r="T88"/>
  <c r="R88"/>
  <c r="P88"/>
  <c r="F82"/>
  <c r="F80"/>
  <c r="E78"/>
  <c r="F58"/>
  <c r="F56"/>
  <c r="E54"/>
  <c r="J26"/>
  <c r="E26"/>
  <c r="J83"/>
  <c r="J25"/>
  <c r="J23"/>
  <c r="E23"/>
  <c r="J82"/>
  <c r="J22"/>
  <c r="J20"/>
  <c r="E20"/>
  <c r="F59"/>
  <c r="J19"/>
  <c r="J14"/>
  <c r="J56"/>
  <c r="E7"/>
  <c r="E50"/>
  <c i="3" r="J39"/>
  <c r="J38"/>
  <c i="1" r="AY58"/>
  <c i="3" r="J37"/>
  <c i="1" r="AX58"/>
  <c i="3" r="BI92"/>
  <c r="BH92"/>
  <c r="BG92"/>
  <c r="BF92"/>
  <c r="T92"/>
  <c r="R92"/>
  <c r="P92"/>
  <c r="BI88"/>
  <c r="BH88"/>
  <c r="BG88"/>
  <c r="BF88"/>
  <c r="T88"/>
  <c r="R88"/>
  <c r="P88"/>
  <c r="F82"/>
  <c r="F80"/>
  <c r="E78"/>
  <c r="F58"/>
  <c r="F56"/>
  <c r="E54"/>
  <c r="J26"/>
  <c r="E26"/>
  <c r="J83"/>
  <c r="J25"/>
  <c r="J23"/>
  <c r="E23"/>
  <c r="J58"/>
  <c r="J22"/>
  <c r="J20"/>
  <c r="E20"/>
  <c r="F83"/>
  <c r="J19"/>
  <c r="J14"/>
  <c r="J80"/>
  <c r="E7"/>
  <c r="E74"/>
  <c i="2" r="J39"/>
  <c r="J38"/>
  <c i="1" r="AY56"/>
  <c i="2" r="J37"/>
  <c i="1" r="AX56"/>
  <c i="2" r="BI309"/>
  <c r="BH309"/>
  <c r="BG309"/>
  <c r="BF309"/>
  <c r="T309"/>
  <c r="R309"/>
  <c r="P309"/>
  <c r="BI305"/>
  <c r="BH305"/>
  <c r="BG305"/>
  <c r="BF305"/>
  <c r="T305"/>
  <c r="R305"/>
  <c r="P305"/>
  <c r="BI302"/>
  <c r="BH302"/>
  <c r="BG302"/>
  <c r="BF302"/>
  <c r="T302"/>
  <c r="R302"/>
  <c r="P302"/>
  <c r="BI298"/>
  <c r="BH298"/>
  <c r="BG298"/>
  <c r="BF298"/>
  <c r="T298"/>
  <c r="R298"/>
  <c r="P298"/>
  <c r="BI295"/>
  <c r="BH295"/>
  <c r="BG295"/>
  <c r="BF295"/>
  <c r="T295"/>
  <c r="R295"/>
  <c r="P295"/>
  <c r="BI293"/>
  <c r="BH293"/>
  <c r="BG293"/>
  <c r="BF293"/>
  <c r="T293"/>
  <c r="R293"/>
  <c r="P293"/>
  <c r="BI290"/>
  <c r="BH290"/>
  <c r="BG290"/>
  <c r="BF290"/>
  <c r="T290"/>
  <c r="R290"/>
  <c r="P290"/>
  <c r="BI281"/>
  <c r="BH281"/>
  <c r="BG281"/>
  <c r="BF281"/>
  <c r="T281"/>
  <c r="R281"/>
  <c r="P281"/>
  <c r="BI270"/>
  <c r="BH270"/>
  <c r="BG270"/>
  <c r="BF270"/>
  <c r="T270"/>
  <c r="R270"/>
  <c r="P270"/>
  <c r="BI257"/>
  <c r="BH257"/>
  <c r="BG257"/>
  <c r="BF257"/>
  <c r="T257"/>
  <c r="R257"/>
  <c r="P257"/>
  <c r="BI254"/>
  <c r="BH254"/>
  <c r="BG254"/>
  <c r="BF254"/>
  <c r="T254"/>
  <c r="R254"/>
  <c r="P254"/>
  <c r="BI249"/>
  <c r="BH249"/>
  <c r="BG249"/>
  <c r="BF249"/>
  <c r="T249"/>
  <c r="R249"/>
  <c r="P249"/>
  <c r="BI248"/>
  <c r="BH248"/>
  <c r="BG248"/>
  <c r="BF248"/>
  <c r="T248"/>
  <c r="R248"/>
  <c r="P248"/>
  <c r="BI246"/>
  <c r="BH246"/>
  <c r="BG246"/>
  <c r="BF246"/>
  <c r="T246"/>
  <c r="R246"/>
  <c r="P246"/>
  <c r="BI242"/>
  <c r="BH242"/>
  <c r="BG242"/>
  <c r="BF242"/>
  <c r="T242"/>
  <c r="R242"/>
  <c r="P242"/>
  <c r="BI238"/>
  <c r="BH238"/>
  <c r="BG238"/>
  <c r="BF238"/>
  <c r="T238"/>
  <c r="R238"/>
  <c r="P238"/>
  <c r="BI234"/>
  <c r="BH234"/>
  <c r="BG234"/>
  <c r="BF234"/>
  <c r="T234"/>
  <c r="R234"/>
  <c r="P234"/>
  <c r="BI231"/>
  <c r="BH231"/>
  <c r="BG231"/>
  <c r="BF231"/>
  <c r="T231"/>
  <c r="R231"/>
  <c r="P231"/>
  <c r="BI215"/>
  <c r="BH215"/>
  <c r="BG215"/>
  <c r="BF215"/>
  <c r="T215"/>
  <c r="R215"/>
  <c r="P215"/>
  <c r="BI212"/>
  <c r="BH212"/>
  <c r="BG212"/>
  <c r="BF212"/>
  <c r="T212"/>
  <c r="R212"/>
  <c r="P212"/>
  <c r="BI202"/>
  <c r="BH202"/>
  <c r="BG202"/>
  <c r="BF202"/>
  <c r="T202"/>
  <c r="R202"/>
  <c r="P202"/>
  <c r="BI199"/>
  <c r="BH199"/>
  <c r="BG199"/>
  <c r="BF199"/>
  <c r="T199"/>
  <c r="R199"/>
  <c r="P199"/>
  <c r="BI195"/>
  <c r="BH195"/>
  <c r="BG195"/>
  <c r="BF195"/>
  <c r="T195"/>
  <c r="R195"/>
  <c r="P195"/>
  <c r="BI192"/>
  <c r="BH192"/>
  <c r="BG192"/>
  <c r="BF192"/>
  <c r="T192"/>
  <c r="R192"/>
  <c r="P192"/>
  <c r="BI188"/>
  <c r="BH188"/>
  <c r="BG188"/>
  <c r="BF188"/>
  <c r="T188"/>
  <c r="T187"/>
  <c r="R188"/>
  <c r="R187"/>
  <c r="P188"/>
  <c r="P187"/>
  <c r="BI185"/>
  <c r="BH185"/>
  <c r="BG185"/>
  <c r="BF185"/>
  <c r="T185"/>
  <c r="R185"/>
  <c r="P185"/>
  <c r="BI183"/>
  <c r="BH183"/>
  <c r="BG183"/>
  <c r="BF183"/>
  <c r="T183"/>
  <c r="R183"/>
  <c r="P183"/>
  <c r="BI179"/>
  <c r="BH179"/>
  <c r="BG179"/>
  <c r="BF179"/>
  <c r="T179"/>
  <c r="R179"/>
  <c r="P179"/>
  <c r="BI177"/>
  <c r="BH177"/>
  <c r="BG177"/>
  <c r="BF177"/>
  <c r="T177"/>
  <c r="R177"/>
  <c r="P177"/>
  <c r="BI171"/>
  <c r="BH171"/>
  <c r="BG171"/>
  <c r="BF171"/>
  <c r="T171"/>
  <c r="R171"/>
  <c r="P171"/>
  <c r="BI158"/>
  <c r="BH158"/>
  <c r="BG158"/>
  <c r="BF158"/>
  <c r="T158"/>
  <c r="R158"/>
  <c r="P158"/>
  <c r="BI151"/>
  <c r="BH151"/>
  <c r="BG151"/>
  <c r="BF151"/>
  <c r="T151"/>
  <c r="R151"/>
  <c r="P151"/>
  <c r="BI140"/>
  <c r="BH140"/>
  <c r="BG140"/>
  <c r="BF140"/>
  <c r="T140"/>
  <c r="R140"/>
  <c r="P140"/>
  <c r="BI135"/>
  <c r="BH135"/>
  <c r="BG135"/>
  <c r="BF135"/>
  <c r="T135"/>
  <c r="R135"/>
  <c r="P135"/>
  <c r="BI132"/>
  <c r="BH132"/>
  <c r="BG132"/>
  <c r="BF132"/>
  <c r="T132"/>
  <c r="R132"/>
  <c r="P132"/>
  <c r="BI98"/>
  <c r="BH98"/>
  <c r="BG98"/>
  <c r="BF98"/>
  <c r="T98"/>
  <c r="R98"/>
  <c r="P98"/>
  <c r="F89"/>
  <c r="E87"/>
  <c r="F56"/>
  <c r="E54"/>
  <c r="J26"/>
  <c r="E26"/>
  <c r="J92"/>
  <c r="J25"/>
  <c r="J23"/>
  <c r="E23"/>
  <c r="J91"/>
  <c r="J22"/>
  <c r="J20"/>
  <c r="E20"/>
  <c r="F92"/>
  <c r="J19"/>
  <c r="J17"/>
  <c r="E17"/>
  <c r="F58"/>
  <c r="J16"/>
  <c r="J14"/>
  <c r="J89"/>
  <c r="E7"/>
  <c r="E83"/>
  <c i="1" r="L50"/>
  <c r="AM50"/>
  <c r="AM49"/>
  <c r="L49"/>
  <c r="AM47"/>
  <c r="L47"/>
  <c r="L45"/>
  <c r="L44"/>
  <c i="2" r="BK302"/>
  <c r="BK290"/>
  <c r="J246"/>
  <c r="J202"/>
  <c r="J188"/>
  <c r="BK140"/>
  <c i="1" r="AS55"/>
  <c i="2" r="J270"/>
  <c r="J248"/>
  <c r="J195"/>
  <c r="BK183"/>
  <c r="BK151"/>
  <c r="BK309"/>
  <c r="BK270"/>
  <c r="BK246"/>
  <c r="J215"/>
  <c r="J185"/>
  <c r="BK158"/>
  <c i="1" r="AS57"/>
  <c i="4" r="J91"/>
  <c r="J97"/>
  <c i="2" r="BK295"/>
  <c r="BK249"/>
  <c r="BK215"/>
  <c r="BK195"/>
  <c r="J171"/>
  <c r="J98"/>
  <c r="J290"/>
  <c r="J249"/>
  <c r="J238"/>
  <c r="J192"/>
  <c r="J158"/>
  <c r="J305"/>
  <c r="J293"/>
  <c r="BK248"/>
  <c r="J234"/>
  <c r="BK188"/>
  <c r="J177"/>
  <c r="J132"/>
  <c i="3" r="BK92"/>
  <c r="J92"/>
  <c i="4" r="BK94"/>
  <c i="2" r="J298"/>
  <c r="BK281"/>
  <c r="J212"/>
  <c r="BK192"/>
  <c r="BK132"/>
  <c r="BK305"/>
  <c r="J281"/>
  <c r="BK254"/>
  <c r="J231"/>
  <c r="BK185"/>
  <c r="BK171"/>
  <c r="BK98"/>
  <c r="J295"/>
  <c r="BK257"/>
  <c r="BK238"/>
  <c r="J199"/>
  <c r="BK179"/>
  <c r="J135"/>
  <c i="3" r="J88"/>
  <c r="BK88"/>
  <c i="4" r="BK88"/>
  <c r="BK97"/>
  <c r="J94"/>
  <c i="2" r="J309"/>
  <c r="BK293"/>
  <c r="BK234"/>
  <c r="BK199"/>
  <c r="J179"/>
  <c r="BK135"/>
  <c r="J302"/>
  <c r="J257"/>
  <c r="J242"/>
  <c r="BK202"/>
  <c r="BK177"/>
  <c r="J140"/>
  <c r="BK298"/>
  <c r="J254"/>
  <c r="BK242"/>
  <c r="BK212"/>
  <c r="J183"/>
  <c r="J151"/>
  <c r="BK231"/>
  <c i="3" r="F39"/>
  <c i="4" r="BK91"/>
  <c r="J88"/>
  <c i="2" l="1" r="P97"/>
  <c r="T139"/>
  <c r="T138"/>
  <c r="T176"/>
  <c r="BK191"/>
  <c r="J191"/>
  <c r="J71"/>
  <c r="T191"/>
  <c r="BK198"/>
  <c r="BK190"/>
  <c r="J190"/>
  <c r="J70"/>
  <c r="BK297"/>
  <c r="J297"/>
  <c r="J73"/>
  <c i="3" r="T87"/>
  <c r="T86"/>
  <c i="4" r="BK87"/>
  <c r="BK86"/>
  <c r="J86"/>
  <c r="J63"/>
  <c i="2" r="BK97"/>
  <c r="J97"/>
  <c r="J65"/>
  <c r="BK139"/>
  <c r="J139"/>
  <c r="J67"/>
  <c r="BK176"/>
  <c r="J176"/>
  <c r="J68"/>
  <c r="T198"/>
  <c r="T297"/>
  <c i="3" r="P87"/>
  <c r="P86"/>
  <c i="1" r="AU58"/>
  <c i="4" r="P87"/>
  <c r="P86"/>
  <c i="1" r="AU59"/>
  <c i="2" r="T97"/>
  <c r="T96"/>
  <c r="P139"/>
  <c r="P176"/>
  <c r="P191"/>
  <c r="R198"/>
  <c r="R297"/>
  <c i="3" r="R87"/>
  <c r="R86"/>
  <c i="4" r="T87"/>
  <c r="T86"/>
  <c i="2" r="R97"/>
  <c r="R139"/>
  <c r="R176"/>
  <c r="R191"/>
  <c r="R190"/>
  <c r="P198"/>
  <c r="P297"/>
  <c i="3" r="BK87"/>
  <c r="J87"/>
  <c r="J64"/>
  <c i="4" r="R87"/>
  <c r="R86"/>
  <c i="2" r="BK187"/>
  <c r="J187"/>
  <c r="J69"/>
  <c i="4" r="BE88"/>
  <c r="BE91"/>
  <c r="BE94"/>
  <c r="J58"/>
  <c r="J59"/>
  <c r="J80"/>
  <c r="F83"/>
  <c r="E74"/>
  <c r="BE97"/>
  <c i="2" r="J198"/>
  <c r="J72"/>
  <c i="3" r="J56"/>
  <c r="F59"/>
  <c r="J59"/>
  <c r="J82"/>
  <c r="BE88"/>
  <c r="E50"/>
  <c r="BE92"/>
  <c i="1" r="BD58"/>
  <c i="2" r="J58"/>
  <c r="J59"/>
  <c r="BE98"/>
  <c r="BE135"/>
  <c r="BE151"/>
  <c r="BE177"/>
  <c r="BE183"/>
  <c r="BE185"/>
  <c r="BE202"/>
  <c r="BE238"/>
  <c r="BE246"/>
  <c r="BE257"/>
  <c r="BE293"/>
  <c r="BE302"/>
  <c r="BE309"/>
  <c r="E50"/>
  <c r="J56"/>
  <c r="F59"/>
  <c r="F91"/>
  <c r="BE140"/>
  <c r="BE171"/>
  <c r="BE179"/>
  <c r="BE188"/>
  <c r="BE192"/>
  <c r="BE199"/>
  <c r="BE212"/>
  <c r="BE234"/>
  <c r="BE249"/>
  <c r="BE132"/>
  <c r="BE158"/>
  <c r="BE195"/>
  <c r="BE215"/>
  <c r="BE231"/>
  <c r="BE242"/>
  <c r="BE248"/>
  <c r="BE254"/>
  <c r="BE270"/>
  <c r="BE281"/>
  <c r="BE290"/>
  <c r="BE295"/>
  <c r="BE298"/>
  <c r="BE305"/>
  <c r="J36"/>
  <c i="1" r="AW56"/>
  <c i="3" r="F38"/>
  <c i="1" r="BC58"/>
  <c i="4" r="F36"/>
  <c i="1" r="BA59"/>
  <c i="4" r="F38"/>
  <c i="1" r="BC59"/>
  <c r="AS54"/>
  <c i="2" r="F36"/>
  <c i="1" r="BA56"/>
  <c r="BA55"/>
  <c i="2" r="F39"/>
  <c i="1" r="BD56"/>
  <c r="BD55"/>
  <c i="2" r="F38"/>
  <c i="1" r="BC56"/>
  <c r="BC55"/>
  <c i="3" r="F36"/>
  <c i="1" r="BA58"/>
  <c i="3" r="F37"/>
  <c i="1" r="BB58"/>
  <c i="4" r="F39"/>
  <c i="1" r="BD59"/>
  <c r="BD57"/>
  <c i="2" r="F37"/>
  <c i="1" r="BB56"/>
  <c r="BB55"/>
  <c r="AX55"/>
  <c i="3" r="J36"/>
  <c i="1" r="AW58"/>
  <c i="4" r="J36"/>
  <c i="1" r="AW59"/>
  <c i="4" r="F37"/>
  <c i="1" r="BB59"/>
  <c i="2" l="1" r="P190"/>
  <c r="R138"/>
  <c r="R96"/>
  <c r="R95"/>
  <c r="P138"/>
  <c r="T190"/>
  <c r="T95"/>
  <c r="P96"/>
  <c r="P95"/>
  <c i="1" r="AU56"/>
  <c i="2" r="BK138"/>
  <c r="J138"/>
  <c r="J66"/>
  <c i="4" r="J87"/>
  <c r="J64"/>
  <c i="3" r="BK86"/>
  <c r="J86"/>
  <c i="4" r="J32"/>
  <c i="1" r="AG59"/>
  <c r="AW55"/>
  <c i="2" r="J35"/>
  <c i="1" r="AV56"/>
  <c r="AT56"/>
  <c r="AU55"/>
  <c i="3" r="J32"/>
  <c i="1" r="AG58"/>
  <c i="2" r="F35"/>
  <c i="1" r="AZ56"/>
  <c r="AZ55"/>
  <c r="AV55"/>
  <c r="BB57"/>
  <c r="AX57"/>
  <c r="AU57"/>
  <c r="AY55"/>
  <c i="3" r="F35"/>
  <c i="1" r="AZ58"/>
  <c r="BC57"/>
  <c r="AY57"/>
  <c r="BD54"/>
  <c r="W33"/>
  <c i="4" r="J35"/>
  <c i="1" r="AV59"/>
  <c r="AT59"/>
  <c r="AN59"/>
  <c i="3" r="J35"/>
  <c i="1" r="AV58"/>
  <c r="AT58"/>
  <c r="AN58"/>
  <c r="BA57"/>
  <c r="AW57"/>
  <c i="4" r="F35"/>
  <c i="1" r="AZ59"/>
  <c i="2" l="1" r="BK96"/>
  <c r="J96"/>
  <c r="J64"/>
  <c i="3" r="J63"/>
  <c i="4" r="J41"/>
  <c i="3" r="J41"/>
  <c i="1" r="AU54"/>
  <c r="AG57"/>
  <c r="AZ57"/>
  <c r="AV57"/>
  <c r="AT57"/>
  <c r="AN57"/>
  <c r="BB54"/>
  <c r="AX54"/>
  <c r="AT55"/>
  <c r="BC54"/>
  <c r="AY54"/>
  <c r="BA54"/>
  <c r="W30"/>
  <c i="2" l="1" r="BK95"/>
  <c r="J95"/>
  <c r="J32"/>
  <c i="1" r="AG56"/>
  <c r="AG55"/>
  <c r="AG54"/>
  <c r="AK26"/>
  <c r="W32"/>
  <c r="AZ54"/>
  <c r="W29"/>
  <c r="AW54"/>
  <c r="AK30"/>
  <c r="W31"/>
  <c l="1" r="AN55"/>
  <c i="2" r="J63"/>
  <c r="J41"/>
  <c i="1" r="AN56"/>
  <c r="AV54"/>
  <c r="AK29"/>
  <c r="AK35"/>
  <c l="1"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<sst xmlns="http://schemas.openxmlformats.org/spreadsheetml/2006/main">
  <si>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</si>
  <si>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</si>
  <si>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</si>
  <si>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</si>
  <si>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</si>
  <si>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{c174f191-5cea-4abb-a082-a46077efcd7e}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</si>
  <si>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</si>
  <si>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</si>
  <si>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</si>
  <si>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</si>
  <si>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</si>
  <si>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</si>
  <si>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</si>
  <si>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</si>
  <si>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R-102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</si>
  <si>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</si>
  <si>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</si>
  <si>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ZUS Dvorce - výměna oken</t>
  </si>
  <si>
    <t>KSO:</t>
  </si>
  <si>
    <t/>
  </si>
  <si>
    <t>CC-CZ:</t>
  </si>
  <si>
    <t>Místo:</t>
  </si>
  <si>
    <t xml:space="preserve"> </t>
  </si>
  <si>
    <t>Datum:</t>
  </si>
  <si>
    <t>22. 1. 2022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</si>
  <si>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</si>
  <si>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</si>
  <si>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</si>
  <si>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</si>
  <si>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</si>
  <si>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</si>
  <si>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</si>
  <si>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</si>
  <si>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</si>
  <si>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</si>
  <si>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</si>
  <si>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</si>
  <si>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</si>
  <si>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</si>
  <si>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</si>
  <si>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</si>
  <si>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</si>
  <si>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</si>
  <si>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</si>
  <si>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</si>
  <si>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</si>
  <si>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</si>
  <si>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</si>
  <si>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</si>
  <si>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</si>
  <si>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</si>
  <si>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</si>
  <si>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</si>
  <si>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</si>
  <si>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</si>
  <si>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</si>
  <si>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</si>
  <si>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</si>
  <si>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</si>
  <si>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</si>
  <si>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</si>
  <si>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</si>
  <si>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</si>
  <si>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</si>
  <si>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</si>
  <si>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</si>
  <si>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</si>
  <si>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</si>
  <si>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</si>
  <si>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</si>
  <si>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</si>
  <si>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</si>
  <si>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</si>
  <si>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SO 01</t>
  </si>
  <si>
    <t>Výměna oken</t>
  </si>
  <si>
    <t>STA</t>
  </si>
  <si>
    <t>1</t>
  </si>
  <si>
    <t>{02033153-d662-4522-b20c-2eef4aad81f0}</t>
  </si>
  <si>
    <t>2</t>
  </si>
  <si>
    <t>/</t>
  </si>
  <si>
    <t>SO 01.1</t>
  </si>
  <si>
    <t>Stavební práce - výměna oken</t>
  </si>
  <si>
    <t>Soupis</t>
  </si>
  <si>
    <t>{e09636a1-7c28-4900-9b03-d65ea9d1c171}</t>
  </si>
  <si>
    <t>VON</t>
  </si>
  <si>
    <t>Vedlejší rozpočtové a ostatní náklady</t>
  </si>
  <si>
    <t>{07544e92-be0b-4b0a-9e94-e4bbd3353a27}</t>
  </si>
  <si>
    <t>822 29</t>
  </si>
  <si>
    <t>ON.1</t>
  </si>
  <si>
    <t>Ostatní náklady</t>
  </si>
  <si>
    <t>{62bc425d-605b-4600-b1f0-c39a5f77f8d8}</t>
  </si>
  <si>
    <t>VRN.1</t>
  </si>
  <si>
    <t>Vedlejší rozpočtové náklady</t>
  </si>
  <si>
    <t>{55b19b9c-2739-4b6a-b77d-9313b55e7018}</t>
  </si>
  <si>
    <t>Okna_10_Pl</t>
  </si>
  <si>
    <t>3,486</t>
  </si>
  <si>
    <t>Okna_15_Pl</t>
  </si>
  <si>
    <t>92,997</t>
  </si>
  <si>
    <t>KRYCÍ LIST SOUPISU PRACÍ</t>
  </si>
  <si>
    <t>Okna_25_Pl</t>
  </si>
  <si>
    <t>3,78</t>
  </si>
  <si>
    <t>Nadpraží</t>
  </si>
  <si>
    <t>62,13</t>
  </si>
  <si>
    <t>Ostění</t>
  </si>
  <si>
    <t>146,22</t>
  </si>
  <si>
    <t>Objekt:</t>
  </si>
  <si>
    <t>SO 01 - Výměna oken</t>
  </si>
  <si>
    <t>Soupis:</t>
  </si>
  <si>
    <t>SO 01.1 - Stavební práce - výměna oken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</si>
  <si>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</si>
  <si>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</si>
  <si>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</si>
  <si>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</si>
  <si>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</si>
  <si>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6 - Úpravy povrchů, podlahy a osazování výplní</t>
  </si>
  <si>
    <t xml:space="preserve">    9 - Ostatní konstrukce a práce, bourání</t>
  </si>
  <si>
    <t xml:space="preserve">      96 - Bourání konstrukcí</t>
  </si>
  <si>
    <t xml:space="preserve">      997 - Přesun sutě</t>
  </si>
  <si>
    <t xml:space="preserve">      998 - Přesun hmot</t>
  </si>
  <si>
    <t>PSV - Práce a dodávky PSV</t>
  </si>
  <si>
    <t xml:space="preserve">    764 - Konstrukce klempířské</t>
  </si>
  <si>
    <t xml:space="preserve">    766 - Konstrukce truhlářské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</si>
  <si>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</si>
  <si>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</si>
  <si>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</si>
  <si>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</si>
  <si>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</si>
  <si>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</si>
  <si>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</si>
  <si>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</si>
  <si>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</si>
  <si>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</si>
  <si>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</si>
  <si>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</si>
  <si>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</si>
  <si>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</si>
  <si>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</si>
  <si>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</si>
  <si>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</si>
  <si>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6</t>
  </si>
  <si>
    <t>Úpravy povrchů, podlahy a osazování výplní</t>
  </si>
  <si>
    <t>K</t>
  </si>
  <si>
    <t>619995001</t>
  </si>
  <si>
    <t>Začištění omítek (s dodáním hmot) kolem oken, dveří, podlah, obkladů apod.</t>
  </si>
  <si>
    <t>m</t>
  </si>
  <si>
    <t>CS ÚRS 2022 01</t>
  </si>
  <si>
    <t>4</t>
  </si>
  <si>
    <t>-742156768</t>
  </si>
  <si>
    <t>Online PSC</t>
  </si>
  <si>
    <t>https://podminky.urs.cz/item/CS_URS_2022_01/619995001</t>
  </si>
  <si>
    <t>VV</t>
  </si>
  <si>
    <t>Oprava vnitřních a venkovních omítek po výměně oken</t>
  </si>
  <si>
    <t>Nadpraží otvorů</t>
  </si>
  <si>
    <t>"D1" 1,5*16</t>
  </si>
  <si>
    <t>"D2" 1,0*1</t>
  </si>
  <si>
    <t xml:space="preserve">"D3"  2,35*1</t>
  </si>
  <si>
    <t>"D4" 1,35*1</t>
  </si>
  <si>
    <t>"D5" 0,94 *1</t>
  </si>
  <si>
    <t>"D6" 1,2*10</t>
  </si>
  <si>
    <t>"D7" 0,7*2</t>
  </si>
  <si>
    <t>"D9" 2,1*4</t>
  </si>
  <si>
    <t>"D10" 1,2*2</t>
  </si>
  <si>
    <t>"D11" 1,4*1</t>
  </si>
  <si>
    <t>"D12" 0,6*2</t>
  </si>
  <si>
    <t>"D13" 0,95*1</t>
  </si>
  <si>
    <t>"D14" 2,37*2</t>
  </si>
  <si>
    <t>Mezisoučet</t>
  </si>
  <si>
    <t>3</t>
  </si>
  <si>
    <t>Ostění otvorů</t>
  </si>
  <si>
    <t>"D1" 1,8*16*2</t>
  </si>
  <si>
    <t>"D2" 0,6*1*2</t>
  </si>
  <si>
    <t xml:space="preserve">"D3"  1,8*1*2</t>
  </si>
  <si>
    <t>"D4" 2,05*1*2</t>
  </si>
  <si>
    <t>"D5" 1,8 *1*2</t>
  </si>
  <si>
    <t>"D6" 1,8*10*2</t>
  </si>
  <si>
    <t>"D7" 0,9*2*2</t>
  </si>
  <si>
    <t>"D9" 1,8*4*2</t>
  </si>
  <si>
    <t>"D10" 1,5*2*2</t>
  </si>
  <si>
    <t>"D11" 2,7*1*2</t>
  </si>
  <si>
    <t>"D12" 0,88*2*2</t>
  </si>
  <si>
    <t>"D13" 0,6*1*2</t>
  </si>
  <si>
    <t>"D14" 1,5*2*2</t>
  </si>
  <si>
    <t>Součet</t>
  </si>
  <si>
    <t>622143004</t>
  </si>
  <si>
    <t>Montáž omítkových profilů plastových, pozinkovaných nebo dřevěných upevněných vtlačením do podkladní vrstvy nebo přibitím začišťovacích samolepících pro vytvoření dilatujícího spoje s okenním rámem</t>
  </si>
  <si>
    <t>-1609593114</t>
  </si>
  <si>
    <t>https://podminky.urs.cz/item/CS_URS_2022_01/622143004</t>
  </si>
  <si>
    <t>Ostění+nadpraží</t>
  </si>
  <si>
    <t>M</t>
  </si>
  <si>
    <t>28342200</t>
  </si>
  <si>
    <t>profil začišťovací PVC 6mm</t>
  </si>
  <si>
    <t>8</t>
  </si>
  <si>
    <t>-795452806</t>
  </si>
  <si>
    <t>Ostění +nadpraží</t>
  </si>
  <si>
    <t>208,35*1,05 'Přepočtené koeficientem množství</t>
  </si>
  <si>
    <t>9</t>
  </si>
  <si>
    <t>Ostatní konstrukce a práce, bourání</t>
  </si>
  <si>
    <t>96</t>
  </si>
  <si>
    <t>Bourání konstrukcí</t>
  </si>
  <si>
    <t>968062374</t>
  </si>
  <si>
    <t>Vybourání dřevěných rámů oken s křídly, dveřních zárubní, vrat, stěn, ostění nebo obkladů rámů oken s křídly zdvojených, plochy do 1 m2</t>
  </si>
  <si>
    <t>m2</t>
  </si>
  <si>
    <t>-1102976884</t>
  </si>
  <si>
    <t>https://podminky.urs.cz/item/CS_URS_2022_01/968062374</t>
  </si>
  <si>
    <t>D2</t>
  </si>
  <si>
    <t>1,0*0,6</t>
  </si>
  <si>
    <t>D7</t>
  </si>
  <si>
    <t>0,7*0,9*2</t>
  </si>
  <si>
    <t>D12</t>
  </si>
  <si>
    <t>0,6*0,88*2</t>
  </si>
  <si>
    <t>D13</t>
  </si>
  <si>
    <t>0,95*0,6</t>
  </si>
  <si>
    <t>5</t>
  </si>
  <si>
    <t>968062375</t>
  </si>
  <si>
    <t>Vybourání dřevěných rámů oken s křídly, dveřních zárubní, vrat, stěn, ostění nebo obkladů rámů oken s křídly zdvojených, plochy do 2 m2</t>
  </si>
  <si>
    <t>-2124508056</t>
  </si>
  <si>
    <t>https://podminky.urs.cz/item/CS_URS_2022_01/968062375</t>
  </si>
  <si>
    <t>D5</t>
  </si>
  <si>
    <t>0,94*1,8</t>
  </si>
  <si>
    <t>D10</t>
  </si>
  <si>
    <t>1,2*1,5*2</t>
  </si>
  <si>
    <t>968062376</t>
  </si>
  <si>
    <t>Vybourání dřevěných rámů oken s křídly, dveřních zárubní, vrat, stěn, ostění nebo obkladů rámů oken s křídly zdvojených, plochy do 4 m2</t>
  </si>
  <si>
    <t>-479575542</t>
  </si>
  <si>
    <t>https://podminky.urs.cz/item/CS_URS_2022_01/968062376</t>
  </si>
  <si>
    <t>D1</t>
  </si>
  <si>
    <t>1,5*1,8*16</t>
  </si>
  <si>
    <t>D6</t>
  </si>
  <si>
    <t>1,2*1,8*10</t>
  </si>
  <si>
    <t>D9</t>
  </si>
  <si>
    <t>2,1*1,8*4</t>
  </si>
  <si>
    <t>D11</t>
  </si>
  <si>
    <t>1,4*2,7</t>
  </si>
  <si>
    <t>D14</t>
  </si>
  <si>
    <t>2,37*1,5</t>
  </si>
  <si>
    <t>7</t>
  </si>
  <si>
    <t>968062377</t>
  </si>
  <si>
    <t>Vybourání dřevěných rámů oken s křídly, dveřních zárubní, vrat, stěn, ostění nebo obkladů rámů oken s křídly zdvojených, plochy přes 4 m2</t>
  </si>
  <si>
    <t>-1976123152</t>
  </si>
  <si>
    <t>https://podminky.urs.cz/item/CS_URS_2022_01/968062377</t>
  </si>
  <si>
    <t>D3</t>
  </si>
  <si>
    <t>2,35*1,8</t>
  </si>
  <si>
    <t>997</t>
  </si>
  <si>
    <t>Přesun sutě</t>
  </si>
  <si>
    <t>997013212</t>
  </si>
  <si>
    <t>Vnitrostaveništní doprava suti a vybouraných hmot vodorovně do 50 m svisle ručně pro budovy a haly výšky přes 6 do 9 m</t>
  </si>
  <si>
    <t>t</t>
  </si>
  <si>
    <t>320794010</t>
  </si>
  <si>
    <t>https://podminky.urs.cz/item/CS_URS_2022_01/997013212</t>
  </si>
  <si>
    <t>997013509</t>
  </si>
  <si>
    <t>Odvoz suti a vybouraných hmot na skládku nebo meziskládku se složením, na vzdálenost Příplatek k ceně za každý další i započatý 1 km přes 1 km</t>
  </si>
  <si>
    <t>733211099</t>
  </si>
  <si>
    <t>https://podminky.urs.cz/item/CS_URS_2022_01/997013509</t>
  </si>
  <si>
    <t>P</t>
  </si>
  <si>
    <t>Poznámka k položce:_x000d_
skládka do 5 km</t>
  </si>
  <si>
    <t>4,119*4 'Přepočtené koeficientem množství</t>
  </si>
  <si>
    <t>10</t>
  </si>
  <si>
    <t>997013511</t>
  </si>
  <si>
    <t>Odvoz suti a vybouraných hmot z meziskládky na skládku s naložením a se složením, na vzdálenost do 1 km</t>
  </si>
  <si>
    <t>1465837955</t>
  </si>
  <si>
    <t>https://podminky.urs.cz/item/CS_URS_2022_01/997013511</t>
  </si>
  <si>
    <t>11</t>
  </si>
  <si>
    <t>997013631</t>
  </si>
  <si>
    <t>Poplatek za uložení stavebního odpadu na skládce (skládkovné) směsného stavebního a demoličního zatříděného do Katalogu odpadů pod kódem 17 09 04</t>
  </si>
  <si>
    <t>2114560721</t>
  </si>
  <si>
    <t>https://podminky.urs.cz/item/CS_URS_2022_01/997013631</t>
  </si>
  <si>
    <t>998</t>
  </si>
  <si>
    <t>Přesun hmot</t>
  </si>
  <si>
    <t>12</t>
  </si>
  <si>
    <t>998018002</t>
  </si>
  <si>
    <t>Přesun hmot pro budovy občanské výstavby, bydlení, výrobu a služby ruční - bez užití mechanizace vodorovná dopravní vzdálenost do 100 m pro budovy s jakoukoliv nosnou konstrukcí výšky přes 6 do 12 m</t>
  </si>
  <si>
    <t>1586045220</t>
  </si>
  <si>
    <t>https://podminky.urs.cz/item/CS_URS_2022_01/998018002</t>
  </si>
  <si>
    <t>PSV</t>
  </si>
  <si>
    <t>Práce a dodávky PSV</t>
  </si>
  <si>
    <t>764</t>
  </si>
  <si>
    <t>Konstrukce klempířské</t>
  </si>
  <si>
    <t>13</t>
  </si>
  <si>
    <t>764002851</t>
  </si>
  <si>
    <t>Demontáž klempířských konstrukcí oplechování parapetů do suti</t>
  </si>
  <si>
    <t>16</t>
  </si>
  <si>
    <t>290435012</t>
  </si>
  <si>
    <t>https://podminky.urs.cz/item/CS_URS_2022_01/764002851</t>
  </si>
  <si>
    <t>53,33+9,25</t>
  </si>
  <si>
    <t>14</t>
  </si>
  <si>
    <t>764226443</t>
  </si>
  <si>
    <t>Oplechování parapetů z hliníkového plechu rovných celoplošně lepené, bez rohů rš 250 mm</t>
  </si>
  <si>
    <t>101242819</t>
  </si>
  <si>
    <t>https://podminky.urs.cz/item/CS_URS_2022_01/764226443</t>
  </si>
  <si>
    <t>766</t>
  </si>
  <si>
    <t>Konstrukce truhlářské</t>
  </si>
  <si>
    <t>766622131</t>
  </si>
  <si>
    <t>Montáž oken plastových včetně montáže rámu plochy přes 1 m2 otevíravých do zdiva, výšky do 1,5 m</t>
  </si>
  <si>
    <t>1868747743</t>
  </si>
  <si>
    <t>https://podminky.urs.cz/item/CS_URS_2022_01/766622131</t>
  </si>
  <si>
    <t>61140049</t>
  </si>
  <si>
    <t>okno plastové otevíravé/sklopné dvojsklo do plochy 1m2</t>
  </si>
  <si>
    <t>32</t>
  </si>
  <si>
    <t>208271869</t>
  </si>
  <si>
    <t>17</t>
  </si>
  <si>
    <t>766622132</t>
  </si>
  <si>
    <t>Montáž oken plastových včetně montáže rámu plochy přes 1 m2 otevíravých do zdiva, výšky přes 1,5 do 2,5 m</t>
  </si>
  <si>
    <t>-341025095</t>
  </si>
  <si>
    <t>https://podminky.urs.cz/item/CS_URS_2022_01/766622132</t>
  </si>
  <si>
    <t>18</t>
  </si>
  <si>
    <t>61140053</t>
  </si>
  <si>
    <t>okno plastové otevíravé/sklopné dvojsklo přes plochu 1m2 v 1,5-2,5m</t>
  </si>
  <si>
    <t>1672445861</t>
  </si>
  <si>
    <t>19</t>
  </si>
  <si>
    <t>766622133</t>
  </si>
  <si>
    <t>Montáž oken plastových včetně montáže rámu plochy přes 1 m2 otevíravých do zdiva, výšky přes 2,5 m</t>
  </si>
  <si>
    <t>-1552115787</t>
  </si>
  <si>
    <t>https://podminky.urs.cz/item/CS_URS_2022_01/766622133</t>
  </si>
  <si>
    <t>20</t>
  </si>
  <si>
    <t>61140055</t>
  </si>
  <si>
    <t>okno plastové otevíravé/sklopné dvojsklo přes plochu 1m2 přes v 2,5m</t>
  </si>
  <si>
    <t>-132782473</t>
  </si>
  <si>
    <t>766629631</t>
  </si>
  <si>
    <t>Předsazená montáž otvorových výplní dveří utěsnění připojovací spáry ostění nebo nadpraží komprimační páskou</t>
  </si>
  <si>
    <t>-1725692419</t>
  </si>
  <si>
    <t>https://podminky.urs.cz/item/CS_URS_2022_01/766629631</t>
  </si>
  <si>
    <t>22</t>
  </si>
  <si>
    <t>59071035</t>
  </si>
  <si>
    <t>páska okenní těsnící měkčený pěnový PUR impregnovaná s integrovanou páskou 10-45x77mm</t>
  </si>
  <si>
    <t>-1599213020</t>
  </si>
  <si>
    <t>Ztratné 5%</t>
  </si>
  <si>
    <t>(Ostění+nadpraží)*1,05</t>
  </si>
  <si>
    <t>23</t>
  </si>
  <si>
    <t>766660451</t>
  </si>
  <si>
    <t>Montáž dveřních křídel dřevěných nebo plastových vchodových dveří včetně rámu do zdiva dvoukřídlových bez nadsvětlíku</t>
  </si>
  <si>
    <t>kus</t>
  </si>
  <si>
    <t>594461091</t>
  </si>
  <si>
    <t>https://podminky.urs.cz/item/CS_URS_2022_01/766660451</t>
  </si>
  <si>
    <t>24</t>
  </si>
  <si>
    <t>61140511</t>
  </si>
  <si>
    <t>dveře dvoukřídlé plastové s dekorem prosklené max rozměru otvoru 4,84m2 bezpečnostní třídy RC2</t>
  </si>
  <si>
    <t>-548186823</t>
  </si>
  <si>
    <t>25</t>
  </si>
  <si>
    <t>766691914</t>
  </si>
  <si>
    <t>Ostatní práce vyvěšení nebo zavěšení křídel s případným uložením a opětovným zavěšením po provedení stavebních změn dřevěných dveřních, plochy do 2 m2</t>
  </si>
  <si>
    <t>-987313785</t>
  </si>
  <si>
    <t>https://podminky.urs.cz/item/CS_URS_2022_01/766691914</t>
  </si>
  <si>
    <t>D8</t>
  </si>
  <si>
    <t>Vyvěšení původního a zavěšení nového dveřního křídla</t>
  </si>
  <si>
    <t>1+1</t>
  </si>
  <si>
    <t>26</t>
  </si>
  <si>
    <t>61173202</t>
  </si>
  <si>
    <t>dveře jednokřídlé dřevěné plné max rozměru otvoru 2,42m2 bezpečnostní třídy RC2</t>
  </si>
  <si>
    <t>1659195976</t>
  </si>
  <si>
    <t>Položka D8</t>
  </si>
  <si>
    <t>27</t>
  </si>
  <si>
    <t>766692911</t>
  </si>
  <si>
    <t>Ostatní práce výměna dřevěných parapetních desek šířky do 300 mm, délky do 1000 mm</t>
  </si>
  <si>
    <t>61827581</t>
  </si>
  <si>
    <t>https://podminky.urs.cz/item/CS_URS_2022_01/766692911</t>
  </si>
  <si>
    <t>D2 - 1,0*0,6</t>
  </si>
  <si>
    <t>D5 - 0,94*1,8</t>
  </si>
  <si>
    <t>D7 - 0,7*0,9</t>
  </si>
  <si>
    <t>D12 - 0,6*0,88</t>
  </si>
  <si>
    <t>D13 - 0,95*0,6</t>
  </si>
  <si>
    <t>28</t>
  </si>
  <si>
    <t>766692912</t>
  </si>
  <si>
    <t>Ostatní práce výměna dřevěných parapetních desek šířky do 300 mm, délky přes 1000 do 1600 mm</t>
  </si>
  <si>
    <t>-966473085</t>
  </si>
  <si>
    <t>https://podminky.urs.cz/item/CS_URS_2022_01/766692912</t>
  </si>
  <si>
    <t>D1 - 1,5*1,8*16</t>
  </si>
  <si>
    <t>D6 - 1,2*1,8*10</t>
  </si>
  <si>
    <t>D10 - 1,2*1,5*2</t>
  </si>
  <si>
    <t>D11 - 1,4*2,7</t>
  </si>
  <si>
    <t>29</t>
  </si>
  <si>
    <t>766692913</t>
  </si>
  <si>
    <t>Ostatní práce výměna dřevěných parapetních desek šířky do 300 mm, délky přes 1600 do 2600 mm</t>
  </si>
  <si>
    <t>1638844562</t>
  </si>
  <si>
    <t>https://podminky.urs.cz/item/CS_URS_2022_01/766692913</t>
  </si>
  <si>
    <t>D3 - 2,35*1,8</t>
  </si>
  <si>
    <t>D9 - 2,1*1,8*4</t>
  </si>
  <si>
    <t>D14 - 2,37*1,5</t>
  </si>
  <si>
    <t>30</t>
  </si>
  <si>
    <t>61144402</t>
  </si>
  <si>
    <t>parapet plastový vnitřní komůrkový tl 20mm š 305mm</t>
  </si>
  <si>
    <t>-1815080686</t>
  </si>
  <si>
    <t>(53,33+9,25)*1,05</t>
  </si>
  <si>
    <t>31</t>
  </si>
  <si>
    <t>998766102</t>
  </si>
  <si>
    <t>Přesun hmot pro konstrukce truhlářské stanovený z hmotnosti přesunovaného materiálu vodorovná dopravní vzdálenost do 50 m v objektech výšky přes 6 do 12 m</t>
  </si>
  <si>
    <t>255566794</t>
  </si>
  <si>
    <t>https://podminky.urs.cz/item/CS_URS_2022_01/998766102</t>
  </si>
  <si>
    <t>998766181</t>
  </si>
  <si>
    <t>Přesun hmot pro konstrukce truhlářské stanovený z hmotnosti přesunovaného materiálu Příplatek k ceně za přesun prováděný bez použití mechanizace pro jakoukoliv výšku objektu</t>
  </si>
  <si>
    <t>-1612051142</t>
  </si>
  <si>
    <t>https://podminky.urs.cz/item/CS_URS_2022_01/998766181</t>
  </si>
  <si>
    <t>784</t>
  </si>
  <si>
    <t>Dokončovací práce - malby a tapety</t>
  </si>
  <si>
    <t>33</t>
  </si>
  <si>
    <t>784181101</t>
  </si>
  <si>
    <t>Penetrace podkladu jednonásobná základní akrylátová bezbarvá v místnostech výšky do 3,80 m</t>
  </si>
  <si>
    <t>953810792</t>
  </si>
  <si>
    <t>https://podminky.urs.cz/item/CS_URS_2022_01/784181101</t>
  </si>
  <si>
    <t>Malba vnitřní špalety</t>
  </si>
  <si>
    <t>(Ostění+nadpraží)*0,3</t>
  </si>
  <si>
    <t>34</t>
  </si>
  <si>
    <t>784191007</t>
  </si>
  <si>
    <t>Čištění vnitřních ploch hrubý úklid po provedení malířských prací omytím podlah</t>
  </si>
  <si>
    <t>308790891</t>
  </si>
  <si>
    <t>https://podminky.urs.cz/item/CS_URS_2022_01/784191007</t>
  </si>
  <si>
    <t>Nadpraží*1,5*1,0</t>
  </si>
  <si>
    <t>35</t>
  </si>
  <si>
    <t>784221101</t>
  </si>
  <si>
    <t>Malby z malířských směsí otěruvzdorných za sucha dvojnásobné, bílé za sucha otěruvzdorné dobře v místnostech výšky do 3,80 m</t>
  </si>
  <si>
    <t>991608946</t>
  </si>
  <si>
    <t>https://podminky.urs.cz/item/CS_URS_2022_01/784221101</t>
  </si>
  <si>
    <t>36</t>
  </si>
  <si>
    <t>784221131</t>
  </si>
  <si>
    <t>Malby z malířských směsí otěruvzdorných za sucha Příplatek k cenám dvojnásobných maleb za zvýšenou pracnost při provádění malého rozsahu plochy do 5 m2</t>
  </si>
  <si>
    <t>1349576192</t>
  </si>
  <si>
    <t>https://podminky.urs.cz/item/CS_URS_2022_01/784221131</t>
  </si>
  <si>
    <t>VON - Vedlejší rozpočtové a ostatní náklady</t>
  </si>
  <si>
    <t>ON.1 - Ostatní náklady</t>
  </si>
  <si>
    <t>00295973</t>
  </si>
  <si>
    <t>Obec Dvorce</t>
  </si>
  <si>
    <t>OST - Ostatní náklady</t>
  </si>
  <si>
    <t>OST</t>
  </si>
  <si>
    <t>013254001</t>
  </si>
  <si>
    <t>Náklad na projektové práce pro zhotovení dokumentace skutečného provedení stavby (výkresová a textová část)</t>
  </si>
  <si>
    <t>soubor</t>
  </si>
  <si>
    <t>262144</t>
  </si>
  <si>
    <t>-439758816</t>
  </si>
  <si>
    <t>Poznámka k položce:_x000d_
Jedná se zejména o náklady na zajištění dokumentace skutečného provedení díla v rozsahu dle platné vyhlášky na dokumentaci staveb v počtu 5 x papírově a 1 x elektronicky ve formátu DWG a PDF.</t>
  </si>
  <si>
    <t>013254101</t>
  </si>
  <si>
    <t>Náklady na pořízení fotografií nebo videozáznamů zakrývaných konstrukcí a postupu výstavby.</t>
  </si>
  <si>
    <t>1393988542</t>
  </si>
  <si>
    <t>VRN.1 - Vedlejší rozpočtové náklady</t>
  </si>
  <si>
    <t xml:space="preserve">VRN -   Vedlejší rozpočtové náklady</t>
  </si>
  <si>
    <t>VRN</t>
  </si>
  <si>
    <t xml:space="preserve">  Vedlejší rozpočtové náklady</t>
  </si>
  <si>
    <t>030001001</t>
  </si>
  <si>
    <t>Náklady na dokumentaci ZS, na přípravu území pro ZS včetně odstranění materiálu a konstrukcí v prostoru staveniště, na vybudování odběrných míst, na zřízení přípojek médií, na vlastní vybudování objektů ZS, provizornich komunikací, oplocení a osvětlení pěších/dopravních koridorů apod.</t>
  </si>
  <si>
    <t>1024</t>
  </si>
  <si>
    <t>796712806</t>
  </si>
  <si>
    <t>030001002</t>
  </si>
  <si>
    <t>Náklady na vybavení/pronájem objektů ZS, náklady na energie, úklid, údržbu a opravy objektů ZS, čištění pojezdových a manipulačních ploch, zabezpečení staveniště apod.</t>
  </si>
  <si>
    <t>-1656609831</t>
  </si>
  <si>
    <t>039001003</t>
  </si>
  <si>
    <t xml:space="preserve">Náklady na demontáž/odstranění objektů ZS a jejich odvozu a náklady na uvedení pozemku do původního stavu včetně nákladů s tím spojených._x000d_
</t>
  </si>
  <si>
    <t>-539450297</t>
  </si>
  <si>
    <t>034403001</t>
  </si>
  <si>
    <t>Náklady na zřízení, údržbu a zrušení dočasného dopravního značení, potřebného k zajištění přístupu nebo provozu na staveništi a/nebo v okolí staveniště.</t>
  </si>
  <si>
    <t>28903536</t>
  </si>
  <si>
    <t>SEZNAM FIGUR</t>
  </si>
  <si>
    <t>Výměra</t>
  </si>
  <si>
    <t xml:space="preserve"> SO 01/ SO 01.1</t>
  </si>
  <si>
    <t>Použití figury:</t>
  </si>
  <si>
    <t>Začištění omítek kolem oken, dveří, podlah nebo obkladů</t>
  </si>
  <si>
    <t>Montáž omítkových samolepících začišťovacích profilů pro spojení s okenním rámem</t>
  </si>
  <si>
    <t>Oplechování parapetů rovných celoplošně lepené z Al plechu rš 250 mm</t>
  </si>
  <si>
    <t>Montáž těsnění připojovací spáry ostění nebo nadpraží komprimační páskou</t>
  </si>
  <si>
    <t>Základní akrylátová jednonásobná bezbarvá penetrace podkladu v místnostech v do 3,80 m</t>
  </si>
  <si>
    <t>Čištění vnitřních ploch podlah po provedení malířských prací</t>
  </si>
  <si>
    <t>Dvojnásobné bílé malby ze směsí za sucha dobře otěruvzdorných v místnostech do 3,80 m</t>
  </si>
  <si>
    <t>Příplatek k cenám 2x maleb za sucha otěruvzdorných za provádění pl do 5 m2</t>
  </si>
  <si>
    <t>Montáž plastových oken plochy přes 1 m2 otevíravých v do 1,5 m s rámem do zdiva</t>
  </si>
  <si>
    <t>Montáž plastových oken plochy přes 1 m2 otevíravých v do 2,5 m s rámem do zdiva</t>
  </si>
  <si>
    <t>Montáž plastových oken plochy přes 1 m2 otevíravých v přes 2,5 m s rámem do zdiva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</si>
</sst>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3" fillId="0" borderId="0" applyNumberFormat="0" applyFill="0" applyBorder="0" applyAlignment="0" applyProtection="0"/>
  </cellStyleXfs>
  <cellXfs count="30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31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9" fillId="0" borderId="22" xfId="0" applyFont="1" applyBorder="1" applyAlignment="1" applyProtection="1">
      <alignment horizontal="center" vertical="center"/>
    </xf>
    <xf numFmtId="49" fontId="39" fillId="0" borderId="22" xfId="0" applyNumberFormat="1" applyFont="1" applyBorder="1" applyAlignment="1" applyProtection="1">
      <alignment horizontal="left" vertical="center" wrapText="1"/>
    </xf>
    <xf numFmtId="0" fontId="39" fillId="0" borderId="22" xfId="0" applyFont="1" applyBorder="1" applyAlignment="1" applyProtection="1">
      <alignment horizontal="left" vertical="center" wrapText="1"/>
    </xf>
    <xf numFmtId="0" fontId="39" fillId="0" borderId="22" xfId="0" applyFont="1" applyBorder="1" applyAlignment="1" applyProtection="1">
      <alignment horizontal="center" vertical="center" wrapText="1"/>
    </xf>
    <xf numFmtId="167" fontId="39" fillId="0" borderId="22" xfId="0" applyNumberFormat="1" applyFont="1" applyBorder="1" applyAlignment="1" applyProtection="1">
      <alignment vertical="center"/>
    </xf>
    <xf numFmtId="4" fontId="39" fillId="2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</xf>
    <xf numFmtId="0" fontId="40" fillId="0" borderId="3" xfId="0" applyFont="1" applyBorder="1" applyAlignment="1">
      <alignment vertical="center"/>
    </xf>
    <xf numFmtId="0" fontId="39" fillId="2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0" fontId="41" fillId="0" borderId="0" xfId="0" applyFont="1" applyAlignment="1" applyProtection="1">
      <alignment vertical="center" wrapText="1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2" fillId="0" borderId="19" xfId="0" applyFont="1" applyBorder="1" applyAlignment="1" applyProtection="1">
      <alignment vertical="center"/>
    </xf>
    <xf numFmtId="0" fontId="12" fillId="0" borderId="20" xfId="0" applyFont="1" applyBorder="1" applyAlignment="1" applyProtection="1">
      <alignment vertical="center"/>
    </xf>
    <xf numFmtId="0" fontId="12" fillId="0" borderId="21" xfId="0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2" fillId="0" borderId="16" xfId="0" applyFont="1" applyBorder="1" applyAlignment="1">
      <alignment horizontal="left" vertical="center" wrapText="1"/>
    </xf>
    <xf numFmtId="0" fontId="42" fillId="0" borderId="22" xfId="0" applyFont="1" applyBorder="1" applyAlignment="1">
      <alignment horizontal="left" vertical="center" wrapText="1"/>
    </xf>
    <xf numFmtId="0" fontId="42" fillId="0" borderId="22" xfId="0" applyFont="1" applyBorder="1" applyAlignment="1">
      <alignment horizontal="left" vertical="center"/>
    </xf>
    <xf numFmtId="167" fontId="42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1/619995001" TargetMode="External" /><Relationship Id="rId2" Type="http://schemas.openxmlformats.org/officeDocument/2006/relationships/hyperlink" Target="https://podminky.urs.cz/item/CS_URS_2022_01/622143004" TargetMode="External" /><Relationship Id="rId3" Type="http://schemas.openxmlformats.org/officeDocument/2006/relationships/hyperlink" Target="https://podminky.urs.cz/item/CS_URS_2022_01/968062374" TargetMode="External" /><Relationship Id="rId4" Type="http://schemas.openxmlformats.org/officeDocument/2006/relationships/hyperlink" Target="https://podminky.urs.cz/item/CS_URS_2022_01/968062375" TargetMode="External" /><Relationship Id="rId5" Type="http://schemas.openxmlformats.org/officeDocument/2006/relationships/hyperlink" Target="https://podminky.urs.cz/item/CS_URS_2022_01/968062376" TargetMode="External" /><Relationship Id="rId6" Type="http://schemas.openxmlformats.org/officeDocument/2006/relationships/hyperlink" Target="https://podminky.urs.cz/item/CS_URS_2022_01/968062377" TargetMode="External" /><Relationship Id="rId7" Type="http://schemas.openxmlformats.org/officeDocument/2006/relationships/hyperlink" Target="https://podminky.urs.cz/item/CS_URS_2022_01/997013212" TargetMode="External" /><Relationship Id="rId8" Type="http://schemas.openxmlformats.org/officeDocument/2006/relationships/hyperlink" Target="https://podminky.urs.cz/item/CS_URS_2022_01/997013509" TargetMode="External" /><Relationship Id="rId9" Type="http://schemas.openxmlformats.org/officeDocument/2006/relationships/hyperlink" Target="https://podminky.urs.cz/item/CS_URS_2022_01/997013511" TargetMode="External" /><Relationship Id="rId10" Type="http://schemas.openxmlformats.org/officeDocument/2006/relationships/hyperlink" Target="https://podminky.urs.cz/item/CS_URS_2022_01/997013631" TargetMode="External" /><Relationship Id="rId11" Type="http://schemas.openxmlformats.org/officeDocument/2006/relationships/hyperlink" Target="https://podminky.urs.cz/item/CS_URS_2022_01/998018002" TargetMode="External" /><Relationship Id="rId12" Type="http://schemas.openxmlformats.org/officeDocument/2006/relationships/hyperlink" Target="https://podminky.urs.cz/item/CS_URS_2022_01/764002851" TargetMode="External" /><Relationship Id="rId13" Type="http://schemas.openxmlformats.org/officeDocument/2006/relationships/hyperlink" Target="https://podminky.urs.cz/item/CS_URS_2022_01/764226443" TargetMode="External" /><Relationship Id="rId14" Type="http://schemas.openxmlformats.org/officeDocument/2006/relationships/hyperlink" Target="https://podminky.urs.cz/item/CS_URS_2022_01/766622131" TargetMode="External" /><Relationship Id="rId15" Type="http://schemas.openxmlformats.org/officeDocument/2006/relationships/hyperlink" Target="https://podminky.urs.cz/item/CS_URS_2022_01/766622132" TargetMode="External" /><Relationship Id="rId16" Type="http://schemas.openxmlformats.org/officeDocument/2006/relationships/hyperlink" Target="https://podminky.urs.cz/item/CS_URS_2022_01/766622133" TargetMode="External" /><Relationship Id="rId17" Type="http://schemas.openxmlformats.org/officeDocument/2006/relationships/hyperlink" Target="https://podminky.urs.cz/item/CS_URS_2022_01/766629631" TargetMode="External" /><Relationship Id="rId18" Type="http://schemas.openxmlformats.org/officeDocument/2006/relationships/hyperlink" Target="https://podminky.urs.cz/item/CS_URS_2022_01/766660451" TargetMode="External" /><Relationship Id="rId19" Type="http://schemas.openxmlformats.org/officeDocument/2006/relationships/hyperlink" Target="https://podminky.urs.cz/item/CS_URS_2022_01/766691914" TargetMode="External" /><Relationship Id="rId20" Type="http://schemas.openxmlformats.org/officeDocument/2006/relationships/hyperlink" Target="https://podminky.urs.cz/item/CS_URS_2022_01/766692911" TargetMode="External" /><Relationship Id="rId21" Type="http://schemas.openxmlformats.org/officeDocument/2006/relationships/hyperlink" Target="https://podminky.urs.cz/item/CS_URS_2022_01/766692912" TargetMode="External" /><Relationship Id="rId22" Type="http://schemas.openxmlformats.org/officeDocument/2006/relationships/hyperlink" Target="https://podminky.urs.cz/item/CS_URS_2022_01/766692913" TargetMode="External" /><Relationship Id="rId23" Type="http://schemas.openxmlformats.org/officeDocument/2006/relationships/hyperlink" Target="https://podminky.urs.cz/item/CS_URS_2022_01/998766102" TargetMode="External" /><Relationship Id="rId24" Type="http://schemas.openxmlformats.org/officeDocument/2006/relationships/hyperlink" Target="https://podminky.urs.cz/item/CS_URS_2022_01/998766181" TargetMode="External" /><Relationship Id="rId25" Type="http://schemas.openxmlformats.org/officeDocument/2006/relationships/hyperlink" Target="https://podminky.urs.cz/item/CS_URS_2022_01/784181101" TargetMode="External" /><Relationship Id="rId26" Type="http://schemas.openxmlformats.org/officeDocument/2006/relationships/hyperlink" Target="https://podminky.urs.cz/item/CS_URS_2022_01/784191007" TargetMode="External" /><Relationship Id="rId27" Type="http://schemas.openxmlformats.org/officeDocument/2006/relationships/hyperlink" Target="https://podminky.urs.cz/item/CS_URS_2022_01/784221101" TargetMode="External" /><Relationship Id="rId28" Type="http://schemas.openxmlformats.org/officeDocument/2006/relationships/hyperlink" Target="https://podminky.urs.cz/item/CS_URS_2022_01/784221131" TargetMode="External" /><Relationship Id="rId29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19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23</v>
      </c>
      <c r="AL8" s="23"/>
      <c r="AM8" s="23"/>
      <c r="AN8" s="34" t="s">
        <v>24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26</v>
      </c>
      <c r="AL10" s="23"/>
      <c r="AM10" s="23"/>
      <c r="AN10" s="28" t="s">
        <v>19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22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27</v>
      </c>
      <c r="AL11" s="23"/>
      <c r="AM11" s="23"/>
      <c r="AN11" s="28" t="s">
        <v>19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26</v>
      </c>
      <c r="AL13" s="23"/>
      <c r="AM13" s="23"/>
      <c r="AN13" s="35" t="s">
        <v>29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29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27</v>
      </c>
      <c r="AL14" s="23"/>
      <c r="AM14" s="23"/>
      <c r="AN14" s="35" t="s">
        <v>29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26</v>
      </c>
      <c r="AL16" s="23"/>
      <c r="AM16" s="23"/>
      <c r="AN16" s="28" t="s">
        <v>19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22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27</v>
      </c>
      <c r="AL17" s="23"/>
      <c r="AM17" s="23"/>
      <c r="AN17" s="28" t="s">
        <v>19</v>
      </c>
      <c r="AO17" s="23"/>
      <c r="AP17" s="23"/>
      <c r="AQ17" s="23"/>
      <c r="AR17" s="21"/>
      <c r="BE17" s="32"/>
      <c r="BS17" s="18" t="s">
        <v>31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32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26</v>
      </c>
      <c r="AL19" s="23"/>
      <c r="AM19" s="23"/>
      <c r="AN19" s="28" t="s">
        <v>19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22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27</v>
      </c>
      <c r="AL20" s="23"/>
      <c r="AM20" s="23"/>
      <c r="AN20" s="28" t="s">
        <v>19</v>
      </c>
      <c r="AO20" s="23"/>
      <c r="AP20" s="23"/>
      <c r="AQ20" s="23"/>
      <c r="AR20" s="21"/>
      <c r="BE20" s="32"/>
      <c r="BS20" s="18" t="s">
        <v>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33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47.25" customHeight="1">
      <c r="B23" s="22"/>
      <c r="C23" s="23"/>
      <c r="D23" s="23"/>
      <c r="E23" s="37" t="s">
        <v>34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35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ROUND(AG54,2)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36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37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38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39</v>
      </c>
      <c r="E29" s="48"/>
      <c r="F29" s="33" t="s">
        <v>40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ROUND(AZ54,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ROUND(AV54,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41</v>
      </c>
      <c r="G30" s="48"/>
      <c r="H30" s="48"/>
      <c r="I30" s="48"/>
      <c r="J30" s="48"/>
      <c r="K30" s="48"/>
      <c r="L30" s="49">
        <v>0.14999999999999999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ROUND(BA54,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ROUND(AW54,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42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ROUND(BB54,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43</v>
      </c>
      <c r="G32" s="48"/>
      <c r="H32" s="48"/>
      <c r="I32" s="48"/>
      <c r="J32" s="48"/>
      <c r="K32" s="48"/>
      <c r="L32" s="49">
        <v>0.14999999999999999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ROUND(BC54,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44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ROUND(BD54,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3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9"/>
    </row>
    <row r="35" s="2" customFormat="1" ht="25.92" customHeight="1">
      <c r="A35" s="39"/>
      <c r="B35" s="40"/>
      <c r="C35" s="53"/>
      <c r="D35" s="54" t="s">
        <v>45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46</v>
      </c>
      <c r="U35" s="55"/>
      <c r="V35" s="55"/>
      <c r="W35" s="55"/>
      <c r="X35" s="57" t="s">
        <v>47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6.96" customHeight="1">
      <c r="A37" s="39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45"/>
      <c r="BE37" s="39"/>
    </row>
    <row r="41" s="2" customFormat="1" ht="6.96" customHeight="1">
      <c r="A41" s="39"/>
      <c r="B41" s="62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45"/>
      <c r="BE41" s="39"/>
    </row>
    <row r="42" s="2" customFormat="1" ht="24.96" customHeight="1">
      <c r="A42" s="39"/>
      <c r="B42" s="40"/>
      <c r="C42" s="24" t="s">
        <v>48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5"/>
      <c r="BE42" s="39"/>
    </row>
    <row r="43" s="2" customFormat="1" ht="6.96" customHeight="1">
      <c r="A43" s="39"/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5"/>
      <c r="BE43" s="39"/>
    </row>
    <row r="44" s="4" customFormat="1" ht="12" customHeight="1">
      <c r="A44" s="4"/>
      <c r="B44" s="64"/>
      <c r="C44" s="33" t="s">
        <v>13</v>
      </c>
      <c r="D44" s="65"/>
      <c r="E44" s="65"/>
      <c r="F44" s="65"/>
      <c r="G44" s="65"/>
      <c r="H44" s="65"/>
      <c r="I44" s="65"/>
      <c r="J44" s="65"/>
      <c r="K44" s="65"/>
      <c r="L44" s="65" t="str">
        <f>K5</f>
        <v>R-102</v>
      </c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6"/>
      <c r="BE44" s="4"/>
    </row>
    <row r="45" s="5" customFormat="1" ht="36.96" customHeight="1">
      <c r="A45" s="5"/>
      <c r="B45" s="67"/>
      <c r="C45" s="68" t="s">
        <v>16</v>
      </c>
      <c r="D45" s="69"/>
      <c r="E45" s="69"/>
      <c r="F45" s="69"/>
      <c r="G45" s="69"/>
      <c r="H45" s="69"/>
      <c r="I45" s="69"/>
      <c r="J45" s="69"/>
      <c r="K45" s="69"/>
      <c r="L45" s="70" t="str">
        <f>K6</f>
        <v>ZUS Dvorce - výměna oken</v>
      </c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71"/>
      <c r="BE45" s="5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5"/>
      <c r="BE46" s="39"/>
    </row>
    <row r="47" s="2" customFormat="1" ht="12" customHeight="1">
      <c r="A47" s="39"/>
      <c r="B47" s="40"/>
      <c r="C47" s="33" t="s">
        <v>21</v>
      </c>
      <c r="D47" s="41"/>
      <c r="E47" s="41"/>
      <c r="F47" s="41"/>
      <c r="G47" s="41"/>
      <c r="H47" s="41"/>
      <c r="I47" s="41"/>
      <c r="J47" s="41"/>
      <c r="K47" s="41"/>
      <c r="L47" s="72" t="str">
        <f>IF(K8="","",K8)</f>
        <v xml:space="preserve"> </v>
      </c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33" t="s">
        <v>23</v>
      </c>
      <c r="AJ47" s="41"/>
      <c r="AK47" s="41"/>
      <c r="AL47" s="41"/>
      <c r="AM47" s="73" t="str">
        <f>IF(AN8= "","",AN8)</f>
        <v>22. 1. 2022</v>
      </c>
      <c r="AN47" s="73"/>
      <c r="AO47" s="41"/>
      <c r="AP47" s="41"/>
      <c r="AQ47" s="41"/>
      <c r="AR47" s="45"/>
      <c r="B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5"/>
      <c r="BE48" s="39"/>
    </row>
    <row r="49" s="2" customFormat="1" ht="15.15" customHeight="1">
      <c r="A49" s="39"/>
      <c r="B49" s="40"/>
      <c r="C49" s="33" t="s">
        <v>25</v>
      </c>
      <c r="D49" s="41"/>
      <c r="E49" s="41"/>
      <c r="F49" s="41"/>
      <c r="G49" s="41"/>
      <c r="H49" s="41"/>
      <c r="I49" s="41"/>
      <c r="J49" s="41"/>
      <c r="K49" s="41"/>
      <c r="L49" s="65" t="str">
        <f>IF(E11= "","",E11)</f>
        <v xml:space="preserve"> </v>
      </c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33" t="s">
        <v>30</v>
      </c>
      <c r="AJ49" s="41"/>
      <c r="AK49" s="41"/>
      <c r="AL49" s="41"/>
      <c r="AM49" s="74" t="str">
        <f>IF(E17="","",E17)</f>
        <v xml:space="preserve"> </v>
      </c>
      <c r="AN49" s="65"/>
      <c r="AO49" s="65"/>
      <c r="AP49" s="65"/>
      <c r="AQ49" s="41"/>
      <c r="AR49" s="45"/>
      <c r="AS49" s="75" t="s">
        <v>49</v>
      </c>
      <c r="AT49" s="76"/>
      <c r="AU49" s="77"/>
      <c r="AV49" s="77"/>
      <c r="AW49" s="77"/>
      <c r="AX49" s="77"/>
      <c r="AY49" s="77"/>
      <c r="AZ49" s="77"/>
      <c r="BA49" s="77"/>
      <c r="BB49" s="77"/>
      <c r="BC49" s="77"/>
      <c r="BD49" s="78"/>
      <c r="BE49" s="39"/>
    </row>
    <row r="50" s="2" customFormat="1" ht="15.15" customHeight="1">
      <c r="A50" s="39"/>
      <c r="B50" s="40"/>
      <c r="C50" s="33" t="s">
        <v>28</v>
      </c>
      <c r="D50" s="41"/>
      <c r="E50" s="41"/>
      <c r="F50" s="41"/>
      <c r="G50" s="41"/>
      <c r="H50" s="41"/>
      <c r="I50" s="41"/>
      <c r="J50" s="41"/>
      <c r="K50" s="41"/>
      <c r="L50" s="65" t="str">
        <f>IF(E14= "Vyplň údaj","",E14)</f>
        <v/>
      </c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33" t="s">
        <v>32</v>
      </c>
      <c r="AJ50" s="41"/>
      <c r="AK50" s="41"/>
      <c r="AL50" s="41"/>
      <c r="AM50" s="74" t="str">
        <f>IF(E20="","",E20)</f>
        <v xml:space="preserve"> </v>
      </c>
      <c r="AN50" s="65"/>
      <c r="AO50" s="65"/>
      <c r="AP50" s="65"/>
      <c r="AQ50" s="41"/>
      <c r="AR50" s="45"/>
      <c r="AS50" s="79"/>
      <c r="AT50" s="80"/>
      <c r="AU50" s="81"/>
      <c r="AV50" s="81"/>
      <c r="AW50" s="81"/>
      <c r="AX50" s="81"/>
      <c r="AY50" s="81"/>
      <c r="AZ50" s="81"/>
      <c r="BA50" s="81"/>
      <c r="BB50" s="81"/>
      <c r="BC50" s="81"/>
      <c r="BD50" s="82"/>
      <c r="BE50" s="39"/>
    </row>
    <row r="51" s="2" customFormat="1" ht="10.8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5"/>
      <c r="AS51" s="83"/>
      <c r="AT51" s="84"/>
      <c r="AU51" s="85"/>
      <c r="AV51" s="85"/>
      <c r="AW51" s="85"/>
      <c r="AX51" s="85"/>
      <c r="AY51" s="85"/>
      <c r="AZ51" s="85"/>
      <c r="BA51" s="85"/>
      <c r="BB51" s="85"/>
      <c r="BC51" s="85"/>
      <c r="BD51" s="86"/>
      <c r="BE51" s="39"/>
    </row>
    <row r="52" s="2" customFormat="1" ht="29.28" customHeight="1">
      <c r="A52" s="39"/>
      <c r="B52" s="40"/>
      <c r="C52" s="87" t="s">
        <v>50</v>
      </c>
      <c r="D52" s="88"/>
      <c r="E52" s="88"/>
      <c r="F52" s="88"/>
      <c r="G52" s="88"/>
      <c r="H52" s="89"/>
      <c r="I52" s="90" t="s">
        <v>51</v>
      </c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91" t="s">
        <v>52</v>
      </c>
      <c r="AH52" s="88"/>
      <c r="AI52" s="88"/>
      <c r="AJ52" s="88"/>
      <c r="AK52" s="88"/>
      <c r="AL52" s="88"/>
      <c r="AM52" s="88"/>
      <c r="AN52" s="90" t="s">
        <v>53</v>
      </c>
      <c r="AO52" s="88"/>
      <c r="AP52" s="88"/>
      <c r="AQ52" s="92" t="s">
        <v>54</v>
      </c>
      <c r="AR52" s="45"/>
      <c r="AS52" s="93" t="s">
        <v>55</v>
      </c>
      <c r="AT52" s="94" t="s">
        <v>56</v>
      </c>
      <c r="AU52" s="94" t="s">
        <v>57</v>
      </c>
      <c r="AV52" s="94" t="s">
        <v>58</v>
      </c>
      <c r="AW52" s="94" t="s">
        <v>59</v>
      </c>
      <c r="AX52" s="94" t="s">
        <v>60</v>
      </c>
      <c r="AY52" s="94" t="s">
        <v>61</v>
      </c>
      <c r="AZ52" s="94" t="s">
        <v>62</v>
      </c>
      <c r="BA52" s="94" t="s">
        <v>63</v>
      </c>
      <c r="BB52" s="94" t="s">
        <v>64</v>
      </c>
      <c r="BC52" s="94" t="s">
        <v>65</v>
      </c>
      <c r="BD52" s="95" t="s">
        <v>66</v>
      </c>
      <c r="BE52" s="39"/>
    </row>
    <row r="53" s="2" customFormat="1" ht="10.8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5"/>
      <c r="AS53" s="96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8"/>
      <c r="BE53" s="39"/>
    </row>
    <row r="54" s="6" customFormat="1" ht="32.4" customHeight="1">
      <c r="A54" s="6"/>
      <c r="B54" s="99"/>
      <c r="C54" s="100" t="s">
        <v>67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2">
        <f>ROUND(AG55+AG57,2)</f>
        <v>0</v>
      </c>
      <c r="AH54" s="102"/>
      <c r="AI54" s="102"/>
      <c r="AJ54" s="102"/>
      <c r="AK54" s="102"/>
      <c r="AL54" s="102"/>
      <c r="AM54" s="102"/>
      <c r="AN54" s="103">
        <f>SUM(AG54,AT54)</f>
        <v>0</v>
      </c>
      <c r="AO54" s="103"/>
      <c r="AP54" s="103"/>
      <c r="AQ54" s="104" t="s">
        <v>19</v>
      </c>
      <c r="AR54" s="105"/>
      <c r="AS54" s="106">
        <f>ROUND(AS55+AS57,2)</f>
        <v>0</v>
      </c>
      <c r="AT54" s="107">
        <f>ROUND(SUM(AV54:AW54),2)</f>
        <v>0</v>
      </c>
      <c r="AU54" s="108">
        <f>ROUND(AU55+AU57,5)</f>
        <v>0</v>
      </c>
      <c r="AV54" s="107">
        <f>ROUND(AZ54*L29,2)</f>
        <v>0</v>
      </c>
      <c r="AW54" s="107">
        <f>ROUND(BA54*L30,2)</f>
        <v>0</v>
      </c>
      <c r="AX54" s="107">
        <f>ROUND(BB54*L29,2)</f>
        <v>0</v>
      </c>
      <c r="AY54" s="107">
        <f>ROUND(BC54*L30,2)</f>
        <v>0</v>
      </c>
      <c r="AZ54" s="107">
        <f>ROUND(AZ55+AZ57,2)</f>
        <v>0</v>
      </c>
      <c r="BA54" s="107">
        <f>ROUND(BA55+BA57,2)</f>
        <v>0</v>
      </c>
      <c r="BB54" s="107">
        <f>ROUND(BB55+BB57,2)</f>
        <v>0</v>
      </c>
      <c r="BC54" s="107">
        <f>ROUND(BC55+BC57,2)</f>
        <v>0</v>
      </c>
      <c r="BD54" s="109">
        <f>ROUND(BD55+BD57,2)</f>
        <v>0</v>
      </c>
      <c r="BE54" s="6"/>
      <c r="BS54" s="110" t="s">
        <v>68</v>
      </c>
      <c r="BT54" s="110" t="s">
        <v>69</v>
      </c>
      <c r="BU54" s="111" t="s">
        <v>70</v>
      </c>
      <c r="BV54" s="110" t="s">
        <v>71</v>
      </c>
      <c r="BW54" s="110" t="s">
        <v>5</v>
      </c>
      <c r="BX54" s="110" t="s">
        <v>72</v>
      </c>
      <c r="CL54" s="110" t="s">
        <v>19</v>
      </c>
    </row>
    <row r="55" s="7" customFormat="1" ht="16.5" customHeight="1">
      <c r="A55" s="7"/>
      <c r="B55" s="112"/>
      <c r="C55" s="113"/>
      <c r="D55" s="114" t="s">
        <v>73</v>
      </c>
      <c r="E55" s="114"/>
      <c r="F55" s="114"/>
      <c r="G55" s="114"/>
      <c r="H55" s="114"/>
      <c r="I55" s="115"/>
      <c r="J55" s="114" t="s">
        <v>74</v>
      </c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6">
        <f>ROUND(AG56,2)</f>
        <v>0</v>
      </c>
      <c r="AH55" s="115"/>
      <c r="AI55" s="115"/>
      <c r="AJ55" s="115"/>
      <c r="AK55" s="115"/>
      <c r="AL55" s="115"/>
      <c r="AM55" s="115"/>
      <c r="AN55" s="117">
        <f>SUM(AG55,AT55)</f>
        <v>0</v>
      </c>
      <c r="AO55" s="115"/>
      <c r="AP55" s="115"/>
      <c r="AQ55" s="118" t="s">
        <v>75</v>
      </c>
      <c r="AR55" s="119"/>
      <c r="AS55" s="120">
        <f>ROUND(AS56,2)</f>
        <v>0</v>
      </c>
      <c r="AT55" s="121">
        <f>ROUND(SUM(AV55:AW55),2)</f>
        <v>0</v>
      </c>
      <c r="AU55" s="122">
        <f>ROUND(AU56,5)</f>
        <v>0</v>
      </c>
      <c r="AV55" s="121">
        <f>ROUND(AZ55*L29,2)</f>
        <v>0</v>
      </c>
      <c r="AW55" s="121">
        <f>ROUND(BA55*L30,2)</f>
        <v>0</v>
      </c>
      <c r="AX55" s="121">
        <f>ROUND(BB55*L29,2)</f>
        <v>0</v>
      </c>
      <c r="AY55" s="121">
        <f>ROUND(BC55*L30,2)</f>
        <v>0</v>
      </c>
      <c r="AZ55" s="121">
        <f>ROUND(AZ56,2)</f>
        <v>0</v>
      </c>
      <c r="BA55" s="121">
        <f>ROUND(BA56,2)</f>
        <v>0</v>
      </c>
      <c r="BB55" s="121">
        <f>ROUND(BB56,2)</f>
        <v>0</v>
      </c>
      <c r="BC55" s="121">
        <f>ROUND(BC56,2)</f>
        <v>0</v>
      </c>
      <c r="BD55" s="123">
        <f>ROUND(BD56,2)</f>
        <v>0</v>
      </c>
      <c r="BE55" s="7"/>
      <c r="BS55" s="124" t="s">
        <v>68</v>
      </c>
      <c r="BT55" s="124" t="s">
        <v>76</v>
      </c>
      <c r="BU55" s="124" t="s">
        <v>70</v>
      </c>
      <c r="BV55" s="124" t="s">
        <v>71</v>
      </c>
      <c r="BW55" s="124" t="s">
        <v>77</v>
      </c>
      <c r="BX55" s="124" t="s">
        <v>5</v>
      </c>
      <c r="CL55" s="124" t="s">
        <v>19</v>
      </c>
      <c r="CM55" s="124" t="s">
        <v>78</v>
      </c>
    </row>
    <row r="56" s="4" customFormat="1" ht="16.5" customHeight="1">
      <c r="A56" s="125" t="s">
        <v>79</v>
      </c>
      <c r="B56" s="64"/>
      <c r="C56" s="126"/>
      <c r="D56" s="126"/>
      <c r="E56" s="127" t="s">
        <v>80</v>
      </c>
      <c r="F56" s="127"/>
      <c r="G56" s="127"/>
      <c r="H56" s="127"/>
      <c r="I56" s="127"/>
      <c r="J56" s="126"/>
      <c r="K56" s="127" t="s">
        <v>81</v>
      </c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8">
        <f>'SO 01.1 - Stavební práce ...'!J32</f>
        <v>0</v>
      </c>
      <c r="AH56" s="126"/>
      <c r="AI56" s="126"/>
      <c r="AJ56" s="126"/>
      <c r="AK56" s="126"/>
      <c r="AL56" s="126"/>
      <c r="AM56" s="126"/>
      <c r="AN56" s="128">
        <f>SUM(AG56,AT56)</f>
        <v>0</v>
      </c>
      <c r="AO56" s="126"/>
      <c r="AP56" s="126"/>
      <c r="AQ56" s="129" t="s">
        <v>82</v>
      </c>
      <c r="AR56" s="66"/>
      <c r="AS56" s="130">
        <v>0</v>
      </c>
      <c r="AT56" s="131">
        <f>ROUND(SUM(AV56:AW56),2)</f>
        <v>0</v>
      </c>
      <c r="AU56" s="132">
        <f>'SO 01.1 - Stavební práce ...'!P95</f>
        <v>0</v>
      </c>
      <c r="AV56" s="131">
        <f>'SO 01.1 - Stavební práce ...'!J35</f>
        <v>0</v>
      </c>
      <c r="AW56" s="131">
        <f>'SO 01.1 - Stavební práce ...'!J36</f>
        <v>0</v>
      </c>
      <c r="AX56" s="131">
        <f>'SO 01.1 - Stavební práce ...'!J37</f>
        <v>0</v>
      </c>
      <c r="AY56" s="131">
        <f>'SO 01.1 - Stavební práce ...'!J38</f>
        <v>0</v>
      </c>
      <c r="AZ56" s="131">
        <f>'SO 01.1 - Stavební práce ...'!F35</f>
        <v>0</v>
      </c>
      <c r="BA56" s="131">
        <f>'SO 01.1 - Stavební práce ...'!F36</f>
        <v>0</v>
      </c>
      <c r="BB56" s="131">
        <f>'SO 01.1 - Stavební práce ...'!F37</f>
        <v>0</v>
      </c>
      <c r="BC56" s="131">
        <f>'SO 01.1 - Stavební práce ...'!F38</f>
        <v>0</v>
      </c>
      <c r="BD56" s="133">
        <f>'SO 01.1 - Stavební práce ...'!F39</f>
        <v>0</v>
      </c>
      <c r="BE56" s="4"/>
      <c r="BT56" s="134" t="s">
        <v>78</v>
      </c>
      <c r="BV56" s="134" t="s">
        <v>71</v>
      </c>
      <c r="BW56" s="134" t="s">
        <v>83</v>
      </c>
      <c r="BX56" s="134" t="s">
        <v>77</v>
      </c>
      <c r="CL56" s="134" t="s">
        <v>19</v>
      </c>
    </row>
    <row r="57" s="7" customFormat="1" ht="16.5" customHeight="1">
      <c r="A57" s="7"/>
      <c r="B57" s="112"/>
      <c r="C57" s="113"/>
      <c r="D57" s="114" t="s">
        <v>84</v>
      </c>
      <c r="E57" s="114"/>
      <c r="F57" s="114"/>
      <c r="G57" s="114"/>
      <c r="H57" s="114"/>
      <c r="I57" s="115"/>
      <c r="J57" s="114" t="s">
        <v>85</v>
      </c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6">
        <f>ROUND(SUM(AG58:AG59),2)</f>
        <v>0</v>
      </c>
      <c r="AH57" s="115"/>
      <c r="AI57" s="115"/>
      <c r="AJ57" s="115"/>
      <c r="AK57" s="115"/>
      <c r="AL57" s="115"/>
      <c r="AM57" s="115"/>
      <c r="AN57" s="117">
        <f>SUM(AG57,AT57)</f>
        <v>0</v>
      </c>
      <c r="AO57" s="115"/>
      <c r="AP57" s="115"/>
      <c r="AQ57" s="118" t="s">
        <v>75</v>
      </c>
      <c r="AR57" s="119"/>
      <c r="AS57" s="120">
        <f>ROUND(SUM(AS58:AS59),2)</f>
        <v>0</v>
      </c>
      <c r="AT57" s="121">
        <f>ROUND(SUM(AV57:AW57),2)</f>
        <v>0</v>
      </c>
      <c r="AU57" s="122">
        <f>ROUND(SUM(AU58:AU59),5)</f>
        <v>0</v>
      </c>
      <c r="AV57" s="121">
        <f>ROUND(AZ57*L29,2)</f>
        <v>0</v>
      </c>
      <c r="AW57" s="121">
        <f>ROUND(BA57*L30,2)</f>
        <v>0</v>
      </c>
      <c r="AX57" s="121">
        <f>ROUND(BB57*L29,2)</f>
        <v>0</v>
      </c>
      <c r="AY57" s="121">
        <f>ROUND(BC57*L30,2)</f>
        <v>0</v>
      </c>
      <c r="AZ57" s="121">
        <f>ROUND(SUM(AZ58:AZ59),2)</f>
        <v>0</v>
      </c>
      <c r="BA57" s="121">
        <f>ROUND(SUM(BA58:BA59),2)</f>
        <v>0</v>
      </c>
      <c r="BB57" s="121">
        <f>ROUND(SUM(BB58:BB59),2)</f>
        <v>0</v>
      </c>
      <c r="BC57" s="121">
        <f>ROUND(SUM(BC58:BC59),2)</f>
        <v>0</v>
      </c>
      <c r="BD57" s="123">
        <f>ROUND(SUM(BD58:BD59),2)</f>
        <v>0</v>
      </c>
      <c r="BE57" s="7"/>
      <c r="BS57" s="124" t="s">
        <v>68</v>
      </c>
      <c r="BT57" s="124" t="s">
        <v>76</v>
      </c>
      <c r="BU57" s="124" t="s">
        <v>70</v>
      </c>
      <c r="BV57" s="124" t="s">
        <v>71</v>
      </c>
      <c r="BW57" s="124" t="s">
        <v>86</v>
      </c>
      <c r="BX57" s="124" t="s">
        <v>5</v>
      </c>
      <c r="CL57" s="124" t="s">
        <v>87</v>
      </c>
      <c r="CM57" s="124" t="s">
        <v>78</v>
      </c>
    </row>
    <row r="58" s="4" customFormat="1" ht="16.5" customHeight="1">
      <c r="A58" s="125" t="s">
        <v>79</v>
      </c>
      <c r="B58" s="64"/>
      <c r="C58" s="126"/>
      <c r="D58" s="126"/>
      <c r="E58" s="127" t="s">
        <v>88</v>
      </c>
      <c r="F58" s="127"/>
      <c r="G58" s="127"/>
      <c r="H58" s="127"/>
      <c r="I58" s="127"/>
      <c r="J58" s="126"/>
      <c r="K58" s="127" t="s">
        <v>89</v>
      </c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8">
        <f>'ON.1 - Ostatní náklady'!J32</f>
        <v>0</v>
      </c>
      <c r="AH58" s="126"/>
      <c r="AI58" s="126"/>
      <c r="AJ58" s="126"/>
      <c r="AK58" s="126"/>
      <c r="AL58" s="126"/>
      <c r="AM58" s="126"/>
      <c r="AN58" s="128">
        <f>SUM(AG58,AT58)</f>
        <v>0</v>
      </c>
      <c r="AO58" s="126"/>
      <c r="AP58" s="126"/>
      <c r="AQ58" s="129" t="s">
        <v>82</v>
      </c>
      <c r="AR58" s="66"/>
      <c r="AS58" s="130">
        <v>0</v>
      </c>
      <c r="AT58" s="131">
        <f>ROUND(SUM(AV58:AW58),2)</f>
        <v>0</v>
      </c>
      <c r="AU58" s="132">
        <f>'ON.1 - Ostatní náklady'!P86</f>
        <v>0</v>
      </c>
      <c r="AV58" s="131">
        <f>'ON.1 - Ostatní náklady'!J35</f>
        <v>0</v>
      </c>
      <c r="AW58" s="131">
        <f>'ON.1 - Ostatní náklady'!J36</f>
        <v>0</v>
      </c>
      <c r="AX58" s="131">
        <f>'ON.1 - Ostatní náklady'!J37</f>
        <v>0</v>
      </c>
      <c r="AY58" s="131">
        <f>'ON.1 - Ostatní náklady'!J38</f>
        <v>0</v>
      </c>
      <c r="AZ58" s="131">
        <f>'ON.1 - Ostatní náklady'!F35</f>
        <v>0</v>
      </c>
      <c r="BA58" s="131">
        <f>'ON.1 - Ostatní náklady'!F36</f>
        <v>0</v>
      </c>
      <c r="BB58" s="131">
        <f>'ON.1 - Ostatní náklady'!F37</f>
        <v>0</v>
      </c>
      <c r="BC58" s="131">
        <f>'ON.1 - Ostatní náklady'!F38</f>
        <v>0</v>
      </c>
      <c r="BD58" s="133">
        <f>'ON.1 - Ostatní náklady'!F39</f>
        <v>0</v>
      </c>
      <c r="BE58" s="4"/>
      <c r="BT58" s="134" t="s">
        <v>78</v>
      </c>
      <c r="BV58" s="134" t="s">
        <v>71</v>
      </c>
      <c r="BW58" s="134" t="s">
        <v>90</v>
      </c>
      <c r="BX58" s="134" t="s">
        <v>86</v>
      </c>
      <c r="CL58" s="134" t="s">
        <v>19</v>
      </c>
    </row>
    <row r="59" s="4" customFormat="1" ht="16.5" customHeight="1">
      <c r="A59" s="125" t="s">
        <v>79</v>
      </c>
      <c r="B59" s="64"/>
      <c r="C59" s="126"/>
      <c r="D59" s="126"/>
      <c r="E59" s="127" t="s">
        <v>91</v>
      </c>
      <c r="F59" s="127"/>
      <c r="G59" s="127"/>
      <c r="H59" s="127"/>
      <c r="I59" s="127"/>
      <c r="J59" s="126"/>
      <c r="K59" s="127" t="s">
        <v>92</v>
      </c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8">
        <f>'VRN.1 - Vedlejší rozpočto...'!J32</f>
        <v>0</v>
      </c>
      <c r="AH59" s="126"/>
      <c r="AI59" s="126"/>
      <c r="AJ59" s="126"/>
      <c r="AK59" s="126"/>
      <c r="AL59" s="126"/>
      <c r="AM59" s="126"/>
      <c r="AN59" s="128">
        <f>SUM(AG59,AT59)</f>
        <v>0</v>
      </c>
      <c r="AO59" s="126"/>
      <c r="AP59" s="126"/>
      <c r="AQ59" s="129" t="s">
        <v>82</v>
      </c>
      <c r="AR59" s="66"/>
      <c r="AS59" s="135">
        <v>0</v>
      </c>
      <c r="AT59" s="136">
        <f>ROUND(SUM(AV59:AW59),2)</f>
        <v>0</v>
      </c>
      <c r="AU59" s="137">
        <f>'VRN.1 - Vedlejší rozpočto...'!P86</f>
        <v>0</v>
      </c>
      <c r="AV59" s="136">
        <f>'VRN.1 - Vedlejší rozpočto...'!J35</f>
        <v>0</v>
      </c>
      <c r="AW59" s="136">
        <f>'VRN.1 - Vedlejší rozpočto...'!J36</f>
        <v>0</v>
      </c>
      <c r="AX59" s="136">
        <f>'VRN.1 - Vedlejší rozpočto...'!J37</f>
        <v>0</v>
      </c>
      <c r="AY59" s="136">
        <f>'VRN.1 - Vedlejší rozpočto...'!J38</f>
        <v>0</v>
      </c>
      <c r="AZ59" s="136">
        <f>'VRN.1 - Vedlejší rozpočto...'!F35</f>
        <v>0</v>
      </c>
      <c r="BA59" s="136">
        <f>'VRN.1 - Vedlejší rozpočto...'!F36</f>
        <v>0</v>
      </c>
      <c r="BB59" s="136">
        <f>'VRN.1 - Vedlejší rozpočto...'!F37</f>
        <v>0</v>
      </c>
      <c r="BC59" s="136">
        <f>'VRN.1 - Vedlejší rozpočto...'!F38</f>
        <v>0</v>
      </c>
      <c r="BD59" s="138">
        <f>'VRN.1 - Vedlejší rozpočto...'!F39</f>
        <v>0</v>
      </c>
      <c r="BE59" s="4"/>
      <c r="BT59" s="134" t="s">
        <v>78</v>
      </c>
      <c r="BV59" s="134" t="s">
        <v>71</v>
      </c>
      <c r="BW59" s="134" t="s">
        <v>93</v>
      </c>
      <c r="BX59" s="134" t="s">
        <v>86</v>
      </c>
      <c r="CL59" s="134" t="s">
        <v>19</v>
      </c>
    </row>
    <row r="60" s="2" customFormat="1" ht="30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5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</row>
    <row r="61" s="2" customFormat="1" ht="6.96" customHeight="1">
      <c r="A61" s="39"/>
      <c r="B61" s="60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45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</row>
  </sheetData>
  <sheetProtection sheet="1" formatColumns="0" formatRows="0" objects="1" scenarios="1" spinCount="100000" saltValue="HM5BDMcLGgZGJt/mRMfc779abgleELh6ZYexs5Guvg8Mqxk9/Uu/ytsrgVs4zNxmco2+ikz6Y+Qc6iOruVIZJw==" hashValue="/8SAgeWCVofzZLLFu2wFSbbEsbVOy52gC+SA1oQOaLsmIKnIX7z44VH0UNqsgN61BHXE5SaD9ZGb5dBSvvi2Ww==" algorithmName="SHA-512" password="CC35"/>
  <mergeCells count="58">
    <mergeCell ref="L45:AO45"/>
    <mergeCell ref="AM47:AN47"/>
    <mergeCell ref="AM49:AP49"/>
    <mergeCell ref="AS49:AT51"/>
    <mergeCell ref="AM50:AP50"/>
    <mergeCell ref="C52:G52"/>
    <mergeCell ref="AG52:AM52"/>
    <mergeCell ref="AN52:AP52"/>
    <mergeCell ref="I52:AF52"/>
    <mergeCell ref="AN55:AP55"/>
    <mergeCell ref="D55:H55"/>
    <mergeCell ref="J55:AF55"/>
    <mergeCell ref="AG55:AM55"/>
    <mergeCell ref="K56:AF56"/>
    <mergeCell ref="AN56:AP56"/>
    <mergeCell ref="AG56:AM56"/>
    <mergeCell ref="E56:I56"/>
    <mergeCell ref="D57:H57"/>
    <mergeCell ref="J57:AF57"/>
    <mergeCell ref="AN57:AP57"/>
    <mergeCell ref="AG57:AM57"/>
    <mergeCell ref="AG58:AM58"/>
    <mergeCell ref="AN58:AP58"/>
    <mergeCell ref="E58:I58"/>
    <mergeCell ref="K58:AF58"/>
    <mergeCell ref="AN59:AP59"/>
    <mergeCell ref="AG59:AM59"/>
    <mergeCell ref="E59:I59"/>
    <mergeCell ref="K59:AF59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AK30:AO30"/>
    <mergeCell ref="W30:AE30"/>
    <mergeCell ref="L30:P30"/>
    <mergeCell ref="W31:AE31"/>
    <mergeCell ref="L31:P31"/>
    <mergeCell ref="AK31:AO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</mergeCells>
  <hyperlinks>
    <hyperlink ref="A56" location="'SO 01.1 - Stavební práce ...'!C2" display="/"/>
    <hyperlink ref="A58" location="'ON.1 - Ostatní náklady'!C2" display="/"/>
    <hyperlink ref="A59" location="'VRN.1 - Vedlejší rozpočto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83</v>
      </c>
      <c r="AZ2" s="139" t="s">
        <v>94</v>
      </c>
      <c r="BA2" s="139" t="s">
        <v>19</v>
      </c>
      <c r="BB2" s="139" t="s">
        <v>19</v>
      </c>
      <c r="BC2" s="139" t="s">
        <v>95</v>
      </c>
      <c r="BD2" s="139" t="s">
        <v>78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78</v>
      </c>
      <c r="AZ3" s="139" t="s">
        <v>96</v>
      </c>
      <c r="BA3" s="139" t="s">
        <v>19</v>
      </c>
      <c r="BB3" s="139" t="s">
        <v>19</v>
      </c>
      <c r="BC3" s="139" t="s">
        <v>97</v>
      </c>
      <c r="BD3" s="139" t="s">
        <v>78</v>
      </c>
    </row>
    <row r="4" hidden="1" s="1" customFormat="1" ht="24.96" customHeight="1">
      <c r="B4" s="21"/>
      <c r="D4" s="142" t="s">
        <v>98</v>
      </c>
      <c r="L4" s="21"/>
      <c r="M4" s="143" t="s">
        <v>10</v>
      </c>
      <c r="AT4" s="18" t="s">
        <v>4</v>
      </c>
      <c r="AZ4" s="139" t="s">
        <v>99</v>
      </c>
      <c r="BA4" s="139" t="s">
        <v>19</v>
      </c>
      <c r="BB4" s="139" t="s">
        <v>19</v>
      </c>
      <c r="BC4" s="139" t="s">
        <v>100</v>
      </c>
      <c r="BD4" s="139" t="s">
        <v>78</v>
      </c>
    </row>
    <row r="5" hidden="1" s="1" customFormat="1" ht="6.96" customHeight="1">
      <c r="B5" s="21"/>
      <c r="L5" s="21"/>
      <c r="AZ5" s="139" t="s">
        <v>101</v>
      </c>
      <c r="BA5" s="139" t="s">
        <v>19</v>
      </c>
      <c r="BB5" s="139" t="s">
        <v>19</v>
      </c>
      <c r="BC5" s="139" t="s">
        <v>102</v>
      </c>
      <c r="BD5" s="139" t="s">
        <v>78</v>
      </c>
    </row>
    <row r="6" hidden="1" s="1" customFormat="1" ht="12" customHeight="1">
      <c r="B6" s="21"/>
      <c r="D6" s="144" t="s">
        <v>16</v>
      </c>
      <c r="L6" s="21"/>
      <c r="AZ6" s="139" t="s">
        <v>103</v>
      </c>
      <c r="BA6" s="139" t="s">
        <v>19</v>
      </c>
      <c r="BB6" s="139" t="s">
        <v>19</v>
      </c>
      <c r="BC6" s="139" t="s">
        <v>104</v>
      </c>
      <c r="BD6" s="139" t="s">
        <v>78</v>
      </c>
    </row>
    <row r="7" hidden="1" s="1" customFormat="1" ht="16.5" customHeight="1">
      <c r="B7" s="21"/>
      <c r="E7" s="145" t="str">
        <f>'Rekapitulace stavby'!K6</f>
        <v>ZUS Dvorce - výměna oken</v>
      </c>
      <c r="F7" s="144"/>
      <c r="G7" s="144"/>
      <c r="H7" s="144"/>
      <c r="L7" s="21"/>
    </row>
    <row r="8" hidden="1" s="1" customFormat="1" ht="12" customHeight="1">
      <c r="B8" s="21"/>
      <c r="D8" s="144" t="s">
        <v>105</v>
      </c>
      <c r="L8" s="21"/>
    </row>
    <row r="9" hidden="1" s="2" customFormat="1" ht="16.5" customHeight="1">
      <c r="A9" s="39"/>
      <c r="B9" s="45"/>
      <c r="C9" s="39"/>
      <c r="D9" s="39"/>
      <c r="E9" s="145" t="s">
        <v>106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107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108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22. 1. 2022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/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 xml:space="preserve"> </v>
      </c>
      <c r="F17" s="39"/>
      <c r="G17" s="39"/>
      <c r="H17" s="39"/>
      <c r="I17" s="144" t="s">
        <v>27</v>
      </c>
      <c r="J17" s="134" t="str">
        <f>IF('Rekapitulace stavby'!AN11="","",'Rekapitulace stavby'!AN11)</f>
        <v/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28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27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30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/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 xml:space="preserve"> </v>
      </c>
      <c r="F23" s="39"/>
      <c r="G23" s="39"/>
      <c r="H23" s="39"/>
      <c r="I23" s="144" t="s">
        <v>27</v>
      </c>
      <c r="J23" s="134" t="str">
        <f>IF('Rekapitulace stavby'!AN17="","",'Rekapitulace stavby'!AN17)</f>
        <v/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32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27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33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35</v>
      </c>
      <c r="E32" s="39"/>
      <c r="F32" s="39"/>
      <c r="G32" s="39"/>
      <c r="H32" s="39"/>
      <c r="I32" s="39"/>
      <c r="J32" s="155">
        <f>ROUND(J95,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37</v>
      </c>
      <c r="G34" s="39"/>
      <c r="H34" s="39"/>
      <c r="I34" s="156" t="s">
        <v>36</v>
      </c>
      <c r="J34" s="156" t="s">
        <v>38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39</v>
      </c>
      <c r="E35" s="144" t="s">
        <v>40</v>
      </c>
      <c r="F35" s="158">
        <f>ROUND((SUM(BE95:BE312)),  2)</f>
        <v>0</v>
      </c>
      <c r="G35" s="39"/>
      <c r="H35" s="39"/>
      <c r="I35" s="159">
        <v>0.20999999999999999</v>
      </c>
      <c r="J35" s="158">
        <f>ROUND(((SUM(BE95:BE312))*I35),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41</v>
      </c>
      <c r="F36" s="158">
        <f>ROUND((SUM(BF95:BF312)),  2)</f>
        <v>0</v>
      </c>
      <c r="G36" s="39"/>
      <c r="H36" s="39"/>
      <c r="I36" s="159">
        <v>0.14999999999999999</v>
      </c>
      <c r="J36" s="158">
        <f>ROUND(((SUM(BF95:BF312))*I36),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42</v>
      </c>
      <c r="F37" s="158">
        <f>ROUND((SUM(BG95:BG312)),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43</v>
      </c>
      <c r="F38" s="158">
        <f>ROUND((SUM(BH95:BH312)),  2)</f>
        <v>0</v>
      </c>
      <c r="G38" s="39"/>
      <c r="H38" s="39"/>
      <c r="I38" s="159">
        <v>0.14999999999999999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44</v>
      </c>
      <c r="F39" s="158">
        <f>ROUND((SUM(BI95:BI312)),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45</v>
      </c>
      <c r="E41" s="162"/>
      <c r="F41" s="162"/>
      <c r="G41" s="163" t="s">
        <v>46</v>
      </c>
      <c r="H41" s="164" t="s">
        <v>47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109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171" t="str">
        <f>E7</f>
        <v>ZUS Dvorce - výměna oken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105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1" t="s">
        <v>106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107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>SO 01.1 - Stavební práce - výměna oken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22. 1. 2022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 xml:space="preserve"> </v>
      </c>
      <c r="G58" s="41"/>
      <c r="H58" s="41"/>
      <c r="I58" s="33" t="s">
        <v>30</v>
      </c>
      <c r="J58" s="37" t="str">
        <f>E23</f>
        <v xml:space="preserve"> 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28</v>
      </c>
      <c r="D59" s="41"/>
      <c r="E59" s="41"/>
      <c r="F59" s="28" t="str">
        <f>IF(E20="","",E20)</f>
        <v>Vyplň údaj</v>
      </c>
      <c r="G59" s="41"/>
      <c r="H59" s="41"/>
      <c r="I59" s="33" t="s">
        <v>32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2" t="s">
        <v>110</v>
      </c>
      <c r="D61" s="173"/>
      <c r="E61" s="173"/>
      <c r="F61" s="173"/>
      <c r="G61" s="173"/>
      <c r="H61" s="173"/>
      <c r="I61" s="173"/>
      <c r="J61" s="174" t="s">
        <v>111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5" t="s">
        <v>67</v>
      </c>
      <c r="D63" s="41"/>
      <c r="E63" s="41"/>
      <c r="F63" s="41"/>
      <c r="G63" s="41"/>
      <c r="H63" s="41"/>
      <c r="I63" s="41"/>
      <c r="J63" s="103">
        <f>J95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112</v>
      </c>
    </row>
    <row r="64" s="9" customFormat="1" ht="24.96" customHeight="1">
      <c r="A64" s="9"/>
      <c r="B64" s="176"/>
      <c r="C64" s="177"/>
      <c r="D64" s="178" t="s">
        <v>113</v>
      </c>
      <c r="E64" s="179"/>
      <c r="F64" s="179"/>
      <c r="G64" s="179"/>
      <c r="H64" s="179"/>
      <c r="I64" s="179"/>
      <c r="J64" s="180">
        <f>J96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2"/>
      <c r="C65" s="126"/>
      <c r="D65" s="183" t="s">
        <v>114</v>
      </c>
      <c r="E65" s="184"/>
      <c r="F65" s="184"/>
      <c r="G65" s="184"/>
      <c r="H65" s="184"/>
      <c r="I65" s="184"/>
      <c r="J65" s="185">
        <f>J97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6"/>
      <c r="D66" s="183" t="s">
        <v>115</v>
      </c>
      <c r="E66" s="184"/>
      <c r="F66" s="184"/>
      <c r="G66" s="184"/>
      <c r="H66" s="184"/>
      <c r="I66" s="184"/>
      <c r="J66" s="185">
        <f>J138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2"/>
      <c r="C67" s="126"/>
      <c r="D67" s="183" t="s">
        <v>116</v>
      </c>
      <c r="E67" s="184"/>
      <c r="F67" s="184"/>
      <c r="G67" s="184"/>
      <c r="H67" s="184"/>
      <c r="I67" s="184"/>
      <c r="J67" s="185">
        <f>J139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82"/>
      <c r="C68" s="126"/>
      <c r="D68" s="183" t="s">
        <v>117</v>
      </c>
      <c r="E68" s="184"/>
      <c r="F68" s="184"/>
      <c r="G68" s="184"/>
      <c r="H68" s="184"/>
      <c r="I68" s="184"/>
      <c r="J68" s="185">
        <f>J176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2"/>
      <c r="C69" s="126"/>
      <c r="D69" s="183" t="s">
        <v>118</v>
      </c>
      <c r="E69" s="184"/>
      <c r="F69" s="184"/>
      <c r="G69" s="184"/>
      <c r="H69" s="184"/>
      <c r="I69" s="184"/>
      <c r="J69" s="185">
        <f>J187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76"/>
      <c r="C70" s="177"/>
      <c r="D70" s="178" t="s">
        <v>119</v>
      </c>
      <c r="E70" s="179"/>
      <c r="F70" s="179"/>
      <c r="G70" s="179"/>
      <c r="H70" s="179"/>
      <c r="I70" s="179"/>
      <c r="J70" s="180">
        <f>J190</f>
        <v>0</v>
      </c>
      <c r="K70" s="177"/>
      <c r="L70" s="18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10" customFormat="1" ht="19.92" customHeight="1">
      <c r="A71" s="10"/>
      <c r="B71" s="182"/>
      <c r="C71" s="126"/>
      <c r="D71" s="183" t="s">
        <v>120</v>
      </c>
      <c r="E71" s="184"/>
      <c r="F71" s="184"/>
      <c r="G71" s="184"/>
      <c r="H71" s="184"/>
      <c r="I71" s="184"/>
      <c r="J71" s="185">
        <f>J191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2"/>
      <c r="C72" s="126"/>
      <c r="D72" s="183" t="s">
        <v>121</v>
      </c>
      <c r="E72" s="184"/>
      <c r="F72" s="184"/>
      <c r="G72" s="184"/>
      <c r="H72" s="184"/>
      <c r="I72" s="184"/>
      <c r="J72" s="185">
        <f>J198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2"/>
      <c r="C73" s="126"/>
      <c r="D73" s="183" t="s">
        <v>122</v>
      </c>
      <c r="E73" s="184"/>
      <c r="F73" s="184"/>
      <c r="G73" s="184"/>
      <c r="H73" s="184"/>
      <c r="I73" s="184"/>
      <c r="J73" s="185">
        <f>J297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6.96" customHeight="1">
      <c r="A75" s="39"/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9" s="2" customFormat="1" ht="6.96" customHeight="1">
      <c r="A79" s="39"/>
      <c r="B79" s="62"/>
      <c r="C79" s="63"/>
      <c r="D79" s="63"/>
      <c r="E79" s="63"/>
      <c r="F79" s="63"/>
      <c r="G79" s="63"/>
      <c r="H79" s="63"/>
      <c r="I79" s="63"/>
      <c r="J79" s="63"/>
      <c r="K79" s="63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24.96" customHeight="1">
      <c r="A80" s="39"/>
      <c r="B80" s="40"/>
      <c r="C80" s="24" t="s">
        <v>123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16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171" t="str">
        <f>E7</f>
        <v>ZUS Dvorce - výměna oken</v>
      </c>
      <c r="F83" s="33"/>
      <c r="G83" s="33"/>
      <c r="H83" s="33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" customFormat="1" ht="12" customHeight="1">
      <c r="B84" s="22"/>
      <c r="C84" s="33" t="s">
        <v>105</v>
      </c>
      <c r="D84" s="23"/>
      <c r="E84" s="23"/>
      <c r="F84" s="23"/>
      <c r="G84" s="23"/>
      <c r="H84" s="23"/>
      <c r="I84" s="23"/>
      <c r="J84" s="23"/>
      <c r="K84" s="23"/>
      <c r="L84" s="21"/>
    </row>
    <row r="85" s="2" customFormat="1" ht="16.5" customHeight="1">
      <c r="A85" s="39"/>
      <c r="B85" s="40"/>
      <c r="C85" s="41"/>
      <c r="D85" s="41"/>
      <c r="E85" s="171" t="s">
        <v>106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107</v>
      </c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0" t="str">
        <f>E11</f>
        <v>SO 01.1 - Stavební práce - výměna oken</v>
      </c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21</v>
      </c>
      <c r="D89" s="41"/>
      <c r="E89" s="41"/>
      <c r="F89" s="28" t="str">
        <f>F14</f>
        <v xml:space="preserve"> </v>
      </c>
      <c r="G89" s="41"/>
      <c r="H89" s="41"/>
      <c r="I89" s="33" t="s">
        <v>23</v>
      </c>
      <c r="J89" s="73" t="str">
        <f>IF(J14="","",J14)</f>
        <v>22. 1. 2022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25</v>
      </c>
      <c r="D91" s="41"/>
      <c r="E91" s="41"/>
      <c r="F91" s="28" t="str">
        <f>E17</f>
        <v xml:space="preserve"> </v>
      </c>
      <c r="G91" s="41"/>
      <c r="H91" s="41"/>
      <c r="I91" s="33" t="s">
        <v>30</v>
      </c>
      <c r="J91" s="37" t="str">
        <f>E23</f>
        <v xml:space="preserve"> 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28</v>
      </c>
      <c r="D92" s="41"/>
      <c r="E92" s="41"/>
      <c r="F92" s="28" t="str">
        <f>IF(E20="","",E20)</f>
        <v>Vyplň údaj</v>
      </c>
      <c r="G92" s="41"/>
      <c r="H92" s="41"/>
      <c r="I92" s="33" t="s">
        <v>32</v>
      </c>
      <c r="J92" s="37" t="str">
        <f>E26</f>
        <v xml:space="preserve"> 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11" customFormat="1" ht="29.28" customHeight="1">
      <c r="A94" s="187"/>
      <c r="B94" s="188"/>
      <c r="C94" s="189" t="s">
        <v>124</v>
      </c>
      <c r="D94" s="190" t="s">
        <v>54</v>
      </c>
      <c r="E94" s="190" t="s">
        <v>50</v>
      </c>
      <c r="F94" s="190" t="s">
        <v>51</v>
      </c>
      <c r="G94" s="190" t="s">
        <v>125</v>
      </c>
      <c r="H94" s="190" t="s">
        <v>126</v>
      </c>
      <c r="I94" s="190" t="s">
        <v>127</v>
      </c>
      <c r="J94" s="190" t="s">
        <v>111</v>
      </c>
      <c r="K94" s="191" t="s">
        <v>128</v>
      </c>
      <c r="L94" s="192"/>
      <c r="M94" s="93" t="s">
        <v>19</v>
      </c>
      <c r="N94" s="94" t="s">
        <v>39</v>
      </c>
      <c r="O94" s="94" t="s">
        <v>129</v>
      </c>
      <c r="P94" s="94" t="s">
        <v>130</v>
      </c>
      <c r="Q94" s="94" t="s">
        <v>131</v>
      </c>
      <c r="R94" s="94" t="s">
        <v>132</v>
      </c>
      <c r="S94" s="94" t="s">
        <v>133</v>
      </c>
      <c r="T94" s="95" t="s">
        <v>134</v>
      </c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="2" customFormat="1" ht="22.8" customHeight="1">
      <c r="A95" s="39"/>
      <c r="B95" s="40"/>
      <c r="C95" s="100" t="s">
        <v>135</v>
      </c>
      <c r="D95" s="41"/>
      <c r="E95" s="41"/>
      <c r="F95" s="41"/>
      <c r="G95" s="41"/>
      <c r="H95" s="41"/>
      <c r="I95" s="41"/>
      <c r="J95" s="193">
        <f>BK95</f>
        <v>0</v>
      </c>
      <c r="K95" s="41"/>
      <c r="L95" s="45"/>
      <c r="M95" s="96"/>
      <c r="N95" s="194"/>
      <c r="O95" s="97"/>
      <c r="P95" s="195">
        <f>P96+P190</f>
        <v>0</v>
      </c>
      <c r="Q95" s="97"/>
      <c r="R95" s="195">
        <f>R96+R190</f>
        <v>3.6504132051499996</v>
      </c>
      <c r="S95" s="97"/>
      <c r="T95" s="196">
        <f>T96+T190</f>
        <v>4.1190626000000004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68</v>
      </c>
      <c r="AU95" s="18" t="s">
        <v>112</v>
      </c>
      <c r="BK95" s="197">
        <f>BK96+BK190</f>
        <v>0</v>
      </c>
    </row>
    <row r="96" s="12" customFormat="1" ht="25.92" customHeight="1">
      <c r="A96" s="12"/>
      <c r="B96" s="198"/>
      <c r="C96" s="199"/>
      <c r="D96" s="200" t="s">
        <v>68</v>
      </c>
      <c r="E96" s="201" t="s">
        <v>136</v>
      </c>
      <c r="F96" s="201" t="s">
        <v>137</v>
      </c>
      <c r="G96" s="199"/>
      <c r="H96" s="199"/>
      <c r="I96" s="202"/>
      <c r="J96" s="203">
        <f>BK96</f>
        <v>0</v>
      </c>
      <c r="K96" s="199"/>
      <c r="L96" s="204"/>
      <c r="M96" s="205"/>
      <c r="N96" s="206"/>
      <c r="O96" s="206"/>
      <c r="P96" s="207">
        <f>P97+P138</f>
        <v>0</v>
      </c>
      <c r="Q96" s="206"/>
      <c r="R96" s="207">
        <f>R97+R138</f>
        <v>0.33440179999999997</v>
      </c>
      <c r="S96" s="206"/>
      <c r="T96" s="208">
        <f>T97+T138</f>
        <v>3.4704540000000001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76</v>
      </c>
      <c r="AT96" s="210" t="s">
        <v>68</v>
      </c>
      <c r="AU96" s="210" t="s">
        <v>69</v>
      </c>
      <c r="AY96" s="209" t="s">
        <v>138</v>
      </c>
      <c r="BK96" s="211">
        <f>BK97+BK138</f>
        <v>0</v>
      </c>
    </row>
    <row r="97" s="12" customFormat="1" ht="22.8" customHeight="1">
      <c r="A97" s="12"/>
      <c r="B97" s="198"/>
      <c r="C97" s="199"/>
      <c r="D97" s="200" t="s">
        <v>68</v>
      </c>
      <c r="E97" s="212" t="s">
        <v>139</v>
      </c>
      <c r="F97" s="212" t="s">
        <v>140</v>
      </c>
      <c r="G97" s="199"/>
      <c r="H97" s="199"/>
      <c r="I97" s="202"/>
      <c r="J97" s="213">
        <f>BK97</f>
        <v>0</v>
      </c>
      <c r="K97" s="199"/>
      <c r="L97" s="204"/>
      <c r="M97" s="205"/>
      <c r="N97" s="206"/>
      <c r="O97" s="206"/>
      <c r="P97" s="207">
        <f>SUM(P98:P137)</f>
        <v>0</v>
      </c>
      <c r="Q97" s="206"/>
      <c r="R97" s="207">
        <f>SUM(R98:R137)</f>
        <v>0.33440179999999997</v>
      </c>
      <c r="S97" s="206"/>
      <c r="T97" s="208">
        <f>SUM(T98:T137)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76</v>
      </c>
      <c r="AT97" s="210" t="s">
        <v>68</v>
      </c>
      <c r="AU97" s="210" t="s">
        <v>76</v>
      </c>
      <c r="AY97" s="209" t="s">
        <v>138</v>
      </c>
      <c r="BK97" s="211">
        <f>SUM(BK98:BK137)</f>
        <v>0</v>
      </c>
    </row>
    <row r="98" s="2" customFormat="1" ht="16.5" customHeight="1">
      <c r="A98" s="39"/>
      <c r="B98" s="40"/>
      <c r="C98" s="214" t="s">
        <v>76</v>
      </c>
      <c r="D98" s="214" t="s">
        <v>141</v>
      </c>
      <c r="E98" s="215" t="s">
        <v>142</v>
      </c>
      <c r="F98" s="216" t="s">
        <v>143</v>
      </c>
      <c r="G98" s="217" t="s">
        <v>144</v>
      </c>
      <c r="H98" s="218">
        <v>208.34999999999999</v>
      </c>
      <c r="I98" s="219"/>
      <c r="J98" s="220">
        <f>ROUND(I98*H98,2)</f>
        <v>0</v>
      </c>
      <c r="K98" s="216" t="s">
        <v>145</v>
      </c>
      <c r="L98" s="45"/>
      <c r="M98" s="221" t="s">
        <v>19</v>
      </c>
      <c r="N98" s="222" t="s">
        <v>40</v>
      </c>
      <c r="O98" s="85"/>
      <c r="P98" s="223">
        <f>O98*H98</f>
        <v>0</v>
      </c>
      <c r="Q98" s="223">
        <v>0.0015</v>
      </c>
      <c r="R98" s="223">
        <f>Q98*H98</f>
        <v>0.312525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146</v>
      </c>
      <c r="AT98" s="225" t="s">
        <v>141</v>
      </c>
      <c r="AU98" s="225" t="s">
        <v>78</v>
      </c>
      <c r="AY98" s="18" t="s">
        <v>138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76</v>
      </c>
      <c r="BK98" s="226">
        <f>ROUND(I98*H98,2)</f>
        <v>0</v>
      </c>
      <c r="BL98" s="18" t="s">
        <v>146</v>
      </c>
      <c r="BM98" s="225" t="s">
        <v>147</v>
      </c>
    </row>
    <row r="99" s="2" customFormat="1">
      <c r="A99" s="39"/>
      <c r="B99" s="40"/>
      <c r="C99" s="41"/>
      <c r="D99" s="227" t="s">
        <v>148</v>
      </c>
      <c r="E99" s="41"/>
      <c r="F99" s="228" t="s">
        <v>149</v>
      </c>
      <c r="G99" s="41"/>
      <c r="H99" s="41"/>
      <c r="I99" s="229"/>
      <c r="J99" s="41"/>
      <c r="K99" s="41"/>
      <c r="L99" s="45"/>
      <c r="M99" s="230"/>
      <c r="N99" s="231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148</v>
      </c>
      <c r="AU99" s="18" t="s">
        <v>78</v>
      </c>
    </row>
    <row r="100" s="13" customFormat="1">
      <c r="A100" s="13"/>
      <c r="B100" s="232"/>
      <c r="C100" s="233"/>
      <c r="D100" s="234" t="s">
        <v>150</v>
      </c>
      <c r="E100" s="235" t="s">
        <v>19</v>
      </c>
      <c r="F100" s="236" t="s">
        <v>151</v>
      </c>
      <c r="G100" s="233"/>
      <c r="H100" s="235" t="s">
        <v>19</v>
      </c>
      <c r="I100" s="237"/>
      <c r="J100" s="233"/>
      <c r="K100" s="233"/>
      <c r="L100" s="238"/>
      <c r="M100" s="239"/>
      <c r="N100" s="240"/>
      <c r="O100" s="240"/>
      <c r="P100" s="240"/>
      <c r="Q100" s="240"/>
      <c r="R100" s="240"/>
      <c r="S100" s="240"/>
      <c r="T100" s="241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2" t="s">
        <v>150</v>
      </c>
      <c r="AU100" s="242" t="s">
        <v>78</v>
      </c>
      <c r="AV100" s="13" t="s">
        <v>76</v>
      </c>
      <c r="AW100" s="13" t="s">
        <v>31</v>
      </c>
      <c r="AX100" s="13" t="s">
        <v>69</v>
      </c>
      <c r="AY100" s="242" t="s">
        <v>138</v>
      </c>
    </row>
    <row r="101" s="13" customFormat="1">
      <c r="A101" s="13"/>
      <c r="B101" s="232"/>
      <c r="C101" s="233"/>
      <c r="D101" s="234" t="s">
        <v>150</v>
      </c>
      <c r="E101" s="235" t="s">
        <v>19</v>
      </c>
      <c r="F101" s="236" t="s">
        <v>152</v>
      </c>
      <c r="G101" s="233"/>
      <c r="H101" s="235" t="s">
        <v>19</v>
      </c>
      <c r="I101" s="237"/>
      <c r="J101" s="233"/>
      <c r="K101" s="233"/>
      <c r="L101" s="238"/>
      <c r="M101" s="239"/>
      <c r="N101" s="240"/>
      <c r="O101" s="240"/>
      <c r="P101" s="240"/>
      <c r="Q101" s="240"/>
      <c r="R101" s="240"/>
      <c r="S101" s="240"/>
      <c r="T101" s="241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2" t="s">
        <v>150</v>
      </c>
      <c r="AU101" s="242" t="s">
        <v>78</v>
      </c>
      <c r="AV101" s="13" t="s">
        <v>76</v>
      </c>
      <c r="AW101" s="13" t="s">
        <v>31</v>
      </c>
      <c r="AX101" s="13" t="s">
        <v>69</v>
      </c>
      <c r="AY101" s="242" t="s">
        <v>138</v>
      </c>
    </row>
    <row r="102" s="14" customFormat="1">
      <c r="A102" s="14"/>
      <c r="B102" s="243"/>
      <c r="C102" s="244"/>
      <c r="D102" s="234" t="s">
        <v>150</v>
      </c>
      <c r="E102" s="245" t="s">
        <v>19</v>
      </c>
      <c r="F102" s="246" t="s">
        <v>153</v>
      </c>
      <c r="G102" s="244"/>
      <c r="H102" s="247">
        <v>24</v>
      </c>
      <c r="I102" s="248"/>
      <c r="J102" s="244"/>
      <c r="K102" s="244"/>
      <c r="L102" s="249"/>
      <c r="M102" s="250"/>
      <c r="N102" s="251"/>
      <c r="O102" s="251"/>
      <c r="P102" s="251"/>
      <c r="Q102" s="251"/>
      <c r="R102" s="251"/>
      <c r="S102" s="251"/>
      <c r="T102" s="252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3" t="s">
        <v>150</v>
      </c>
      <c r="AU102" s="253" t="s">
        <v>78</v>
      </c>
      <c r="AV102" s="14" t="s">
        <v>78</v>
      </c>
      <c r="AW102" s="14" t="s">
        <v>31</v>
      </c>
      <c r="AX102" s="14" t="s">
        <v>69</v>
      </c>
      <c r="AY102" s="253" t="s">
        <v>138</v>
      </c>
    </row>
    <row r="103" s="14" customFormat="1">
      <c r="A103" s="14"/>
      <c r="B103" s="243"/>
      <c r="C103" s="244"/>
      <c r="D103" s="234" t="s">
        <v>150</v>
      </c>
      <c r="E103" s="245" t="s">
        <v>19</v>
      </c>
      <c r="F103" s="246" t="s">
        <v>154</v>
      </c>
      <c r="G103" s="244"/>
      <c r="H103" s="247">
        <v>1</v>
      </c>
      <c r="I103" s="248"/>
      <c r="J103" s="244"/>
      <c r="K103" s="244"/>
      <c r="L103" s="249"/>
      <c r="M103" s="250"/>
      <c r="N103" s="251"/>
      <c r="O103" s="251"/>
      <c r="P103" s="251"/>
      <c r="Q103" s="251"/>
      <c r="R103" s="251"/>
      <c r="S103" s="251"/>
      <c r="T103" s="252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3" t="s">
        <v>150</v>
      </c>
      <c r="AU103" s="253" t="s">
        <v>78</v>
      </c>
      <c r="AV103" s="14" t="s">
        <v>78</v>
      </c>
      <c r="AW103" s="14" t="s">
        <v>31</v>
      </c>
      <c r="AX103" s="14" t="s">
        <v>69</v>
      </c>
      <c r="AY103" s="253" t="s">
        <v>138</v>
      </c>
    </row>
    <row r="104" s="14" customFormat="1">
      <c r="A104" s="14"/>
      <c r="B104" s="243"/>
      <c r="C104" s="244"/>
      <c r="D104" s="234" t="s">
        <v>150</v>
      </c>
      <c r="E104" s="245" t="s">
        <v>19</v>
      </c>
      <c r="F104" s="246" t="s">
        <v>155</v>
      </c>
      <c r="G104" s="244"/>
      <c r="H104" s="247">
        <v>2.3500000000000001</v>
      </c>
      <c r="I104" s="248"/>
      <c r="J104" s="244"/>
      <c r="K104" s="244"/>
      <c r="L104" s="249"/>
      <c r="M104" s="250"/>
      <c r="N104" s="251"/>
      <c r="O104" s="251"/>
      <c r="P104" s="251"/>
      <c r="Q104" s="251"/>
      <c r="R104" s="251"/>
      <c r="S104" s="251"/>
      <c r="T104" s="252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3" t="s">
        <v>150</v>
      </c>
      <c r="AU104" s="253" t="s">
        <v>78</v>
      </c>
      <c r="AV104" s="14" t="s">
        <v>78</v>
      </c>
      <c r="AW104" s="14" t="s">
        <v>31</v>
      </c>
      <c r="AX104" s="14" t="s">
        <v>69</v>
      </c>
      <c r="AY104" s="253" t="s">
        <v>138</v>
      </c>
    </row>
    <row r="105" s="14" customFormat="1">
      <c r="A105" s="14"/>
      <c r="B105" s="243"/>
      <c r="C105" s="244"/>
      <c r="D105" s="234" t="s">
        <v>150</v>
      </c>
      <c r="E105" s="245" t="s">
        <v>19</v>
      </c>
      <c r="F105" s="246" t="s">
        <v>156</v>
      </c>
      <c r="G105" s="244"/>
      <c r="H105" s="247">
        <v>1.3500000000000001</v>
      </c>
      <c r="I105" s="248"/>
      <c r="J105" s="244"/>
      <c r="K105" s="244"/>
      <c r="L105" s="249"/>
      <c r="M105" s="250"/>
      <c r="N105" s="251"/>
      <c r="O105" s="251"/>
      <c r="P105" s="251"/>
      <c r="Q105" s="251"/>
      <c r="R105" s="251"/>
      <c r="S105" s="251"/>
      <c r="T105" s="252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3" t="s">
        <v>150</v>
      </c>
      <c r="AU105" s="253" t="s">
        <v>78</v>
      </c>
      <c r="AV105" s="14" t="s">
        <v>78</v>
      </c>
      <c r="AW105" s="14" t="s">
        <v>31</v>
      </c>
      <c r="AX105" s="14" t="s">
        <v>69</v>
      </c>
      <c r="AY105" s="253" t="s">
        <v>138</v>
      </c>
    </row>
    <row r="106" s="14" customFormat="1">
      <c r="A106" s="14"/>
      <c r="B106" s="243"/>
      <c r="C106" s="244"/>
      <c r="D106" s="234" t="s">
        <v>150</v>
      </c>
      <c r="E106" s="245" t="s">
        <v>19</v>
      </c>
      <c r="F106" s="246" t="s">
        <v>157</v>
      </c>
      <c r="G106" s="244"/>
      <c r="H106" s="247">
        <v>0.93999999999999995</v>
      </c>
      <c r="I106" s="248"/>
      <c r="J106" s="244"/>
      <c r="K106" s="244"/>
      <c r="L106" s="249"/>
      <c r="M106" s="250"/>
      <c r="N106" s="251"/>
      <c r="O106" s="251"/>
      <c r="P106" s="251"/>
      <c r="Q106" s="251"/>
      <c r="R106" s="251"/>
      <c r="S106" s="251"/>
      <c r="T106" s="252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3" t="s">
        <v>150</v>
      </c>
      <c r="AU106" s="253" t="s">
        <v>78</v>
      </c>
      <c r="AV106" s="14" t="s">
        <v>78</v>
      </c>
      <c r="AW106" s="14" t="s">
        <v>31</v>
      </c>
      <c r="AX106" s="14" t="s">
        <v>69</v>
      </c>
      <c r="AY106" s="253" t="s">
        <v>138</v>
      </c>
    </row>
    <row r="107" s="14" customFormat="1">
      <c r="A107" s="14"/>
      <c r="B107" s="243"/>
      <c r="C107" s="244"/>
      <c r="D107" s="234" t="s">
        <v>150</v>
      </c>
      <c r="E107" s="245" t="s">
        <v>19</v>
      </c>
      <c r="F107" s="246" t="s">
        <v>158</v>
      </c>
      <c r="G107" s="244"/>
      <c r="H107" s="247">
        <v>12</v>
      </c>
      <c r="I107" s="248"/>
      <c r="J107" s="244"/>
      <c r="K107" s="244"/>
      <c r="L107" s="249"/>
      <c r="M107" s="250"/>
      <c r="N107" s="251"/>
      <c r="O107" s="251"/>
      <c r="P107" s="251"/>
      <c r="Q107" s="251"/>
      <c r="R107" s="251"/>
      <c r="S107" s="251"/>
      <c r="T107" s="252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3" t="s">
        <v>150</v>
      </c>
      <c r="AU107" s="253" t="s">
        <v>78</v>
      </c>
      <c r="AV107" s="14" t="s">
        <v>78</v>
      </c>
      <c r="AW107" s="14" t="s">
        <v>31</v>
      </c>
      <c r="AX107" s="14" t="s">
        <v>69</v>
      </c>
      <c r="AY107" s="253" t="s">
        <v>138</v>
      </c>
    </row>
    <row r="108" s="14" customFormat="1">
      <c r="A108" s="14"/>
      <c r="B108" s="243"/>
      <c r="C108" s="244"/>
      <c r="D108" s="234" t="s">
        <v>150</v>
      </c>
      <c r="E108" s="245" t="s">
        <v>19</v>
      </c>
      <c r="F108" s="246" t="s">
        <v>159</v>
      </c>
      <c r="G108" s="244"/>
      <c r="H108" s="247">
        <v>1.3999999999999999</v>
      </c>
      <c r="I108" s="248"/>
      <c r="J108" s="244"/>
      <c r="K108" s="244"/>
      <c r="L108" s="249"/>
      <c r="M108" s="250"/>
      <c r="N108" s="251"/>
      <c r="O108" s="251"/>
      <c r="P108" s="251"/>
      <c r="Q108" s="251"/>
      <c r="R108" s="251"/>
      <c r="S108" s="251"/>
      <c r="T108" s="252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3" t="s">
        <v>150</v>
      </c>
      <c r="AU108" s="253" t="s">
        <v>78</v>
      </c>
      <c r="AV108" s="14" t="s">
        <v>78</v>
      </c>
      <c r="AW108" s="14" t="s">
        <v>31</v>
      </c>
      <c r="AX108" s="14" t="s">
        <v>69</v>
      </c>
      <c r="AY108" s="253" t="s">
        <v>138</v>
      </c>
    </row>
    <row r="109" s="14" customFormat="1">
      <c r="A109" s="14"/>
      <c r="B109" s="243"/>
      <c r="C109" s="244"/>
      <c r="D109" s="234" t="s">
        <v>150</v>
      </c>
      <c r="E109" s="245" t="s">
        <v>19</v>
      </c>
      <c r="F109" s="246" t="s">
        <v>160</v>
      </c>
      <c r="G109" s="244"/>
      <c r="H109" s="247">
        <v>8.4000000000000004</v>
      </c>
      <c r="I109" s="248"/>
      <c r="J109" s="244"/>
      <c r="K109" s="244"/>
      <c r="L109" s="249"/>
      <c r="M109" s="250"/>
      <c r="N109" s="251"/>
      <c r="O109" s="251"/>
      <c r="P109" s="251"/>
      <c r="Q109" s="251"/>
      <c r="R109" s="251"/>
      <c r="S109" s="251"/>
      <c r="T109" s="252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3" t="s">
        <v>150</v>
      </c>
      <c r="AU109" s="253" t="s">
        <v>78</v>
      </c>
      <c r="AV109" s="14" t="s">
        <v>78</v>
      </c>
      <c r="AW109" s="14" t="s">
        <v>31</v>
      </c>
      <c r="AX109" s="14" t="s">
        <v>69</v>
      </c>
      <c r="AY109" s="253" t="s">
        <v>138</v>
      </c>
    </row>
    <row r="110" s="14" customFormat="1">
      <c r="A110" s="14"/>
      <c r="B110" s="243"/>
      <c r="C110" s="244"/>
      <c r="D110" s="234" t="s">
        <v>150</v>
      </c>
      <c r="E110" s="245" t="s">
        <v>19</v>
      </c>
      <c r="F110" s="246" t="s">
        <v>161</v>
      </c>
      <c r="G110" s="244"/>
      <c r="H110" s="247">
        <v>2.3999999999999999</v>
      </c>
      <c r="I110" s="248"/>
      <c r="J110" s="244"/>
      <c r="K110" s="244"/>
      <c r="L110" s="249"/>
      <c r="M110" s="250"/>
      <c r="N110" s="251"/>
      <c r="O110" s="251"/>
      <c r="P110" s="251"/>
      <c r="Q110" s="251"/>
      <c r="R110" s="251"/>
      <c r="S110" s="251"/>
      <c r="T110" s="252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3" t="s">
        <v>150</v>
      </c>
      <c r="AU110" s="253" t="s">
        <v>78</v>
      </c>
      <c r="AV110" s="14" t="s">
        <v>78</v>
      </c>
      <c r="AW110" s="14" t="s">
        <v>31</v>
      </c>
      <c r="AX110" s="14" t="s">
        <v>69</v>
      </c>
      <c r="AY110" s="253" t="s">
        <v>138</v>
      </c>
    </row>
    <row r="111" s="14" customFormat="1">
      <c r="A111" s="14"/>
      <c r="B111" s="243"/>
      <c r="C111" s="244"/>
      <c r="D111" s="234" t="s">
        <v>150</v>
      </c>
      <c r="E111" s="245" t="s">
        <v>19</v>
      </c>
      <c r="F111" s="246" t="s">
        <v>162</v>
      </c>
      <c r="G111" s="244"/>
      <c r="H111" s="247">
        <v>1.3999999999999999</v>
      </c>
      <c r="I111" s="248"/>
      <c r="J111" s="244"/>
      <c r="K111" s="244"/>
      <c r="L111" s="249"/>
      <c r="M111" s="250"/>
      <c r="N111" s="251"/>
      <c r="O111" s="251"/>
      <c r="P111" s="251"/>
      <c r="Q111" s="251"/>
      <c r="R111" s="251"/>
      <c r="S111" s="251"/>
      <c r="T111" s="252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3" t="s">
        <v>150</v>
      </c>
      <c r="AU111" s="253" t="s">
        <v>78</v>
      </c>
      <c r="AV111" s="14" t="s">
        <v>78</v>
      </c>
      <c r="AW111" s="14" t="s">
        <v>31</v>
      </c>
      <c r="AX111" s="14" t="s">
        <v>69</v>
      </c>
      <c r="AY111" s="253" t="s">
        <v>138</v>
      </c>
    </row>
    <row r="112" s="14" customFormat="1">
      <c r="A112" s="14"/>
      <c r="B112" s="243"/>
      <c r="C112" s="244"/>
      <c r="D112" s="234" t="s">
        <v>150</v>
      </c>
      <c r="E112" s="245" t="s">
        <v>19</v>
      </c>
      <c r="F112" s="246" t="s">
        <v>163</v>
      </c>
      <c r="G112" s="244"/>
      <c r="H112" s="247">
        <v>1.2</v>
      </c>
      <c r="I112" s="248"/>
      <c r="J112" s="244"/>
      <c r="K112" s="244"/>
      <c r="L112" s="249"/>
      <c r="M112" s="250"/>
      <c r="N112" s="251"/>
      <c r="O112" s="251"/>
      <c r="P112" s="251"/>
      <c r="Q112" s="251"/>
      <c r="R112" s="251"/>
      <c r="S112" s="251"/>
      <c r="T112" s="252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3" t="s">
        <v>150</v>
      </c>
      <c r="AU112" s="253" t="s">
        <v>78</v>
      </c>
      <c r="AV112" s="14" t="s">
        <v>78</v>
      </c>
      <c r="AW112" s="14" t="s">
        <v>31</v>
      </c>
      <c r="AX112" s="14" t="s">
        <v>69</v>
      </c>
      <c r="AY112" s="253" t="s">
        <v>138</v>
      </c>
    </row>
    <row r="113" s="14" customFormat="1">
      <c r="A113" s="14"/>
      <c r="B113" s="243"/>
      <c r="C113" s="244"/>
      <c r="D113" s="234" t="s">
        <v>150</v>
      </c>
      <c r="E113" s="245" t="s">
        <v>19</v>
      </c>
      <c r="F113" s="246" t="s">
        <v>164</v>
      </c>
      <c r="G113" s="244"/>
      <c r="H113" s="247">
        <v>0.94999999999999996</v>
      </c>
      <c r="I113" s="248"/>
      <c r="J113" s="244"/>
      <c r="K113" s="244"/>
      <c r="L113" s="249"/>
      <c r="M113" s="250"/>
      <c r="N113" s="251"/>
      <c r="O113" s="251"/>
      <c r="P113" s="251"/>
      <c r="Q113" s="251"/>
      <c r="R113" s="251"/>
      <c r="S113" s="251"/>
      <c r="T113" s="252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3" t="s">
        <v>150</v>
      </c>
      <c r="AU113" s="253" t="s">
        <v>78</v>
      </c>
      <c r="AV113" s="14" t="s">
        <v>78</v>
      </c>
      <c r="AW113" s="14" t="s">
        <v>31</v>
      </c>
      <c r="AX113" s="14" t="s">
        <v>69</v>
      </c>
      <c r="AY113" s="253" t="s">
        <v>138</v>
      </c>
    </row>
    <row r="114" s="14" customFormat="1">
      <c r="A114" s="14"/>
      <c r="B114" s="243"/>
      <c r="C114" s="244"/>
      <c r="D114" s="234" t="s">
        <v>150</v>
      </c>
      <c r="E114" s="245" t="s">
        <v>19</v>
      </c>
      <c r="F114" s="246" t="s">
        <v>165</v>
      </c>
      <c r="G114" s="244"/>
      <c r="H114" s="247">
        <v>4.7400000000000002</v>
      </c>
      <c r="I114" s="248"/>
      <c r="J114" s="244"/>
      <c r="K114" s="244"/>
      <c r="L114" s="249"/>
      <c r="M114" s="250"/>
      <c r="N114" s="251"/>
      <c r="O114" s="251"/>
      <c r="P114" s="251"/>
      <c r="Q114" s="251"/>
      <c r="R114" s="251"/>
      <c r="S114" s="251"/>
      <c r="T114" s="252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3" t="s">
        <v>150</v>
      </c>
      <c r="AU114" s="253" t="s">
        <v>78</v>
      </c>
      <c r="AV114" s="14" t="s">
        <v>78</v>
      </c>
      <c r="AW114" s="14" t="s">
        <v>31</v>
      </c>
      <c r="AX114" s="14" t="s">
        <v>69</v>
      </c>
      <c r="AY114" s="253" t="s">
        <v>138</v>
      </c>
    </row>
    <row r="115" s="15" customFormat="1">
      <c r="A115" s="15"/>
      <c r="B115" s="254"/>
      <c r="C115" s="255"/>
      <c r="D115" s="234" t="s">
        <v>150</v>
      </c>
      <c r="E115" s="256" t="s">
        <v>101</v>
      </c>
      <c r="F115" s="257" t="s">
        <v>166</v>
      </c>
      <c r="G115" s="255"/>
      <c r="H115" s="258">
        <v>62.130000000000003</v>
      </c>
      <c r="I115" s="259"/>
      <c r="J115" s="255"/>
      <c r="K115" s="255"/>
      <c r="L115" s="260"/>
      <c r="M115" s="261"/>
      <c r="N115" s="262"/>
      <c r="O115" s="262"/>
      <c r="P115" s="262"/>
      <c r="Q115" s="262"/>
      <c r="R115" s="262"/>
      <c r="S115" s="262"/>
      <c r="T115" s="263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64" t="s">
        <v>150</v>
      </c>
      <c r="AU115" s="264" t="s">
        <v>78</v>
      </c>
      <c r="AV115" s="15" t="s">
        <v>167</v>
      </c>
      <c r="AW115" s="15" t="s">
        <v>31</v>
      </c>
      <c r="AX115" s="15" t="s">
        <v>69</v>
      </c>
      <c r="AY115" s="264" t="s">
        <v>138</v>
      </c>
    </row>
    <row r="116" s="13" customFormat="1">
      <c r="A116" s="13"/>
      <c r="B116" s="232"/>
      <c r="C116" s="233"/>
      <c r="D116" s="234" t="s">
        <v>150</v>
      </c>
      <c r="E116" s="235" t="s">
        <v>19</v>
      </c>
      <c r="F116" s="236" t="s">
        <v>168</v>
      </c>
      <c r="G116" s="233"/>
      <c r="H116" s="235" t="s">
        <v>19</v>
      </c>
      <c r="I116" s="237"/>
      <c r="J116" s="233"/>
      <c r="K116" s="233"/>
      <c r="L116" s="238"/>
      <c r="M116" s="239"/>
      <c r="N116" s="240"/>
      <c r="O116" s="240"/>
      <c r="P116" s="240"/>
      <c r="Q116" s="240"/>
      <c r="R116" s="240"/>
      <c r="S116" s="240"/>
      <c r="T116" s="241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2" t="s">
        <v>150</v>
      </c>
      <c r="AU116" s="242" t="s">
        <v>78</v>
      </c>
      <c r="AV116" s="13" t="s">
        <v>76</v>
      </c>
      <c r="AW116" s="13" t="s">
        <v>31</v>
      </c>
      <c r="AX116" s="13" t="s">
        <v>69</v>
      </c>
      <c r="AY116" s="242" t="s">
        <v>138</v>
      </c>
    </row>
    <row r="117" s="14" customFormat="1">
      <c r="A117" s="14"/>
      <c r="B117" s="243"/>
      <c r="C117" s="244"/>
      <c r="D117" s="234" t="s">
        <v>150</v>
      </c>
      <c r="E117" s="245" t="s">
        <v>19</v>
      </c>
      <c r="F117" s="246" t="s">
        <v>169</v>
      </c>
      <c r="G117" s="244"/>
      <c r="H117" s="247">
        <v>57.600000000000001</v>
      </c>
      <c r="I117" s="248"/>
      <c r="J117" s="244"/>
      <c r="K117" s="244"/>
      <c r="L117" s="249"/>
      <c r="M117" s="250"/>
      <c r="N117" s="251"/>
      <c r="O117" s="251"/>
      <c r="P117" s="251"/>
      <c r="Q117" s="251"/>
      <c r="R117" s="251"/>
      <c r="S117" s="251"/>
      <c r="T117" s="252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3" t="s">
        <v>150</v>
      </c>
      <c r="AU117" s="253" t="s">
        <v>78</v>
      </c>
      <c r="AV117" s="14" t="s">
        <v>78</v>
      </c>
      <c r="AW117" s="14" t="s">
        <v>31</v>
      </c>
      <c r="AX117" s="14" t="s">
        <v>69</v>
      </c>
      <c r="AY117" s="253" t="s">
        <v>138</v>
      </c>
    </row>
    <row r="118" s="14" customFormat="1">
      <c r="A118" s="14"/>
      <c r="B118" s="243"/>
      <c r="C118" s="244"/>
      <c r="D118" s="234" t="s">
        <v>150</v>
      </c>
      <c r="E118" s="245" t="s">
        <v>19</v>
      </c>
      <c r="F118" s="246" t="s">
        <v>170</v>
      </c>
      <c r="G118" s="244"/>
      <c r="H118" s="247">
        <v>1.2</v>
      </c>
      <c r="I118" s="248"/>
      <c r="J118" s="244"/>
      <c r="K118" s="244"/>
      <c r="L118" s="249"/>
      <c r="M118" s="250"/>
      <c r="N118" s="251"/>
      <c r="O118" s="251"/>
      <c r="P118" s="251"/>
      <c r="Q118" s="251"/>
      <c r="R118" s="251"/>
      <c r="S118" s="251"/>
      <c r="T118" s="252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3" t="s">
        <v>150</v>
      </c>
      <c r="AU118" s="253" t="s">
        <v>78</v>
      </c>
      <c r="AV118" s="14" t="s">
        <v>78</v>
      </c>
      <c r="AW118" s="14" t="s">
        <v>31</v>
      </c>
      <c r="AX118" s="14" t="s">
        <v>69</v>
      </c>
      <c r="AY118" s="253" t="s">
        <v>138</v>
      </c>
    </row>
    <row r="119" s="14" customFormat="1">
      <c r="A119" s="14"/>
      <c r="B119" s="243"/>
      <c r="C119" s="244"/>
      <c r="D119" s="234" t="s">
        <v>150</v>
      </c>
      <c r="E119" s="245" t="s">
        <v>19</v>
      </c>
      <c r="F119" s="246" t="s">
        <v>171</v>
      </c>
      <c r="G119" s="244"/>
      <c r="H119" s="247">
        <v>3.6000000000000001</v>
      </c>
      <c r="I119" s="248"/>
      <c r="J119" s="244"/>
      <c r="K119" s="244"/>
      <c r="L119" s="249"/>
      <c r="M119" s="250"/>
      <c r="N119" s="251"/>
      <c r="O119" s="251"/>
      <c r="P119" s="251"/>
      <c r="Q119" s="251"/>
      <c r="R119" s="251"/>
      <c r="S119" s="251"/>
      <c r="T119" s="252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3" t="s">
        <v>150</v>
      </c>
      <c r="AU119" s="253" t="s">
        <v>78</v>
      </c>
      <c r="AV119" s="14" t="s">
        <v>78</v>
      </c>
      <c r="AW119" s="14" t="s">
        <v>31</v>
      </c>
      <c r="AX119" s="14" t="s">
        <v>69</v>
      </c>
      <c r="AY119" s="253" t="s">
        <v>138</v>
      </c>
    </row>
    <row r="120" s="14" customFormat="1">
      <c r="A120" s="14"/>
      <c r="B120" s="243"/>
      <c r="C120" s="244"/>
      <c r="D120" s="234" t="s">
        <v>150</v>
      </c>
      <c r="E120" s="245" t="s">
        <v>19</v>
      </c>
      <c r="F120" s="246" t="s">
        <v>172</v>
      </c>
      <c r="G120" s="244"/>
      <c r="H120" s="247">
        <v>4.0999999999999996</v>
      </c>
      <c r="I120" s="248"/>
      <c r="J120" s="244"/>
      <c r="K120" s="244"/>
      <c r="L120" s="249"/>
      <c r="M120" s="250"/>
      <c r="N120" s="251"/>
      <c r="O120" s="251"/>
      <c r="P120" s="251"/>
      <c r="Q120" s="251"/>
      <c r="R120" s="251"/>
      <c r="S120" s="251"/>
      <c r="T120" s="252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3" t="s">
        <v>150</v>
      </c>
      <c r="AU120" s="253" t="s">
        <v>78</v>
      </c>
      <c r="AV120" s="14" t="s">
        <v>78</v>
      </c>
      <c r="AW120" s="14" t="s">
        <v>31</v>
      </c>
      <c r="AX120" s="14" t="s">
        <v>69</v>
      </c>
      <c r="AY120" s="253" t="s">
        <v>138</v>
      </c>
    </row>
    <row r="121" s="14" customFormat="1">
      <c r="A121" s="14"/>
      <c r="B121" s="243"/>
      <c r="C121" s="244"/>
      <c r="D121" s="234" t="s">
        <v>150</v>
      </c>
      <c r="E121" s="245" t="s">
        <v>19</v>
      </c>
      <c r="F121" s="246" t="s">
        <v>173</v>
      </c>
      <c r="G121" s="244"/>
      <c r="H121" s="247">
        <v>3.6000000000000001</v>
      </c>
      <c r="I121" s="248"/>
      <c r="J121" s="244"/>
      <c r="K121" s="244"/>
      <c r="L121" s="249"/>
      <c r="M121" s="250"/>
      <c r="N121" s="251"/>
      <c r="O121" s="251"/>
      <c r="P121" s="251"/>
      <c r="Q121" s="251"/>
      <c r="R121" s="251"/>
      <c r="S121" s="251"/>
      <c r="T121" s="252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3" t="s">
        <v>150</v>
      </c>
      <c r="AU121" s="253" t="s">
        <v>78</v>
      </c>
      <c r="AV121" s="14" t="s">
        <v>78</v>
      </c>
      <c r="AW121" s="14" t="s">
        <v>31</v>
      </c>
      <c r="AX121" s="14" t="s">
        <v>69</v>
      </c>
      <c r="AY121" s="253" t="s">
        <v>138</v>
      </c>
    </row>
    <row r="122" s="14" customFormat="1">
      <c r="A122" s="14"/>
      <c r="B122" s="243"/>
      <c r="C122" s="244"/>
      <c r="D122" s="234" t="s">
        <v>150</v>
      </c>
      <c r="E122" s="245" t="s">
        <v>19</v>
      </c>
      <c r="F122" s="246" t="s">
        <v>174</v>
      </c>
      <c r="G122" s="244"/>
      <c r="H122" s="247">
        <v>36</v>
      </c>
      <c r="I122" s="248"/>
      <c r="J122" s="244"/>
      <c r="K122" s="244"/>
      <c r="L122" s="249"/>
      <c r="M122" s="250"/>
      <c r="N122" s="251"/>
      <c r="O122" s="251"/>
      <c r="P122" s="251"/>
      <c r="Q122" s="251"/>
      <c r="R122" s="251"/>
      <c r="S122" s="251"/>
      <c r="T122" s="252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3" t="s">
        <v>150</v>
      </c>
      <c r="AU122" s="253" t="s">
        <v>78</v>
      </c>
      <c r="AV122" s="14" t="s">
        <v>78</v>
      </c>
      <c r="AW122" s="14" t="s">
        <v>31</v>
      </c>
      <c r="AX122" s="14" t="s">
        <v>69</v>
      </c>
      <c r="AY122" s="253" t="s">
        <v>138</v>
      </c>
    </row>
    <row r="123" s="14" customFormat="1">
      <c r="A123" s="14"/>
      <c r="B123" s="243"/>
      <c r="C123" s="244"/>
      <c r="D123" s="234" t="s">
        <v>150</v>
      </c>
      <c r="E123" s="245" t="s">
        <v>19</v>
      </c>
      <c r="F123" s="246" t="s">
        <v>175</v>
      </c>
      <c r="G123" s="244"/>
      <c r="H123" s="247">
        <v>3.6000000000000001</v>
      </c>
      <c r="I123" s="248"/>
      <c r="J123" s="244"/>
      <c r="K123" s="244"/>
      <c r="L123" s="249"/>
      <c r="M123" s="250"/>
      <c r="N123" s="251"/>
      <c r="O123" s="251"/>
      <c r="P123" s="251"/>
      <c r="Q123" s="251"/>
      <c r="R123" s="251"/>
      <c r="S123" s="251"/>
      <c r="T123" s="252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3" t="s">
        <v>150</v>
      </c>
      <c r="AU123" s="253" t="s">
        <v>78</v>
      </c>
      <c r="AV123" s="14" t="s">
        <v>78</v>
      </c>
      <c r="AW123" s="14" t="s">
        <v>31</v>
      </c>
      <c r="AX123" s="14" t="s">
        <v>69</v>
      </c>
      <c r="AY123" s="253" t="s">
        <v>138</v>
      </c>
    </row>
    <row r="124" s="14" customFormat="1">
      <c r="A124" s="14"/>
      <c r="B124" s="243"/>
      <c r="C124" s="244"/>
      <c r="D124" s="234" t="s">
        <v>150</v>
      </c>
      <c r="E124" s="245" t="s">
        <v>19</v>
      </c>
      <c r="F124" s="246" t="s">
        <v>176</v>
      </c>
      <c r="G124" s="244"/>
      <c r="H124" s="247">
        <v>14.4</v>
      </c>
      <c r="I124" s="248"/>
      <c r="J124" s="244"/>
      <c r="K124" s="244"/>
      <c r="L124" s="249"/>
      <c r="M124" s="250"/>
      <c r="N124" s="251"/>
      <c r="O124" s="251"/>
      <c r="P124" s="251"/>
      <c r="Q124" s="251"/>
      <c r="R124" s="251"/>
      <c r="S124" s="251"/>
      <c r="T124" s="252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3" t="s">
        <v>150</v>
      </c>
      <c r="AU124" s="253" t="s">
        <v>78</v>
      </c>
      <c r="AV124" s="14" t="s">
        <v>78</v>
      </c>
      <c r="AW124" s="14" t="s">
        <v>31</v>
      </c>
      <c r="AX124" s="14" t="s">
        <v>69</v>
      </c>
      <c r="AY124" s="253" t="s">
        <v>138</v>
      </c>
    </row>
    <row r="125" s="14" customFormat="1">
      <c r="A125" s="14"/>
      <c r="B125" s="243"/>
      <c r="C125" s="244"/>
      <c r="D125" s="234" t="s">
        <v>150</v>
      </c>
      <c r="E125" s="245" t="s">
        <v>19</v>
      </c>
      <c r="F125" s="246" t="s">
        <v>177</v>
      </c>
      <c r="G125" s="244"/>
      <c r="H125" s="247">
        <v>6</v>
      </c>
      <c r="I125" s="248"/>
      <c r="J125" s="244"/>
      <c r="K125" s="244"/>
      <c r="L125" s="249"/>
      <c r="M125" s="250"/>
      <c r="N125" s="251"/>
      <c r="O125" s="251"/>
      <c r="P125" s="251"/>
      <c r="Q125" s="251"/>
      <c r="R125" s="251"/>
      <c r="S125" s="251"/>
      <c r="T125" s="252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3" t="s">
        <v>150</v>
      </c>
      <c r="AU125" s="253" t="s">
        <v>78</v>
      </c>
      <c r="AV125" s="14" t="s">
        <v>78</v>
      </c>
      <c r="AW125" s="14" t="s">
        <v>31</v>
      </c>
      <c r="AX125" s="14" t="s">
        <v>69</v>
      </c>
      <c r="AY125" s="253" t="s">
        <v>138</v>
      </c>
    </row>
    <row r="126" s="14" customFormat="1">
      <c r="A126" s="14"/>
      <c r="B126" s="243"/>
      <c r="C126" s="244"/>
      <c r="D126" s="234" t="s">
        <v>150</v>
      </c>
      <c r="E126" s="245" t="s">
        <v>19</v>
      </c>
      <c r="F126" s="246" t="s">
        <v>178</v>
      </c>
      <c r="G126" s="244"/>
      <c r="H126" s="247">
        <v>5.4000000000000004</v>
      </c>
      <c r="I126" s="248"/>
      <c r="J126" s="244"/>
      <c r="K126" s="244"/>
      <c r="L126" s="249"/>
      <c r="M126" s="250"/>
      <c r="N126" s="251"/>
      <c r="O126" s="251"/>
      <c r="P126" s="251"/>
      <c r="Q126" s="251"/>
      <c r="R126" s="251"/>
      <c r="S126" s="251"/>
      <c r="T126" s="252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3" t="s">
        <v>150</v>
      </c>
      <c r="AU126" s="253" t="s">
        <v>78</v>
      </c>
      <c r="AV126" s="14" t="s">
        <v>78</v>
      </c>
      <c r="AW126" s="14" t="s">
        <v>31</v>
      </c>
      <c r="AX126" s="14" t="s">
        <v>69</v>
      </c>
      <c r="AY126" s="253" t="s">
        <v>138</v>
      </c>
    </row>
    <row r="127" s="14" customFormat="1">
      <c r="A127" s="14"/>
      <c r="B127" s="243"/>
      <c r="C127" s="244"/>
      <c r="D127" s="234" t="s">
        <v>150</v>
      </c>
      <c r="E127" s="245" t="s">
        <v>19</v>
      </c>
      <c r="F127" s="246" t="s">
        <v>179</v>
      </c>
      <c r="G127" s="244"/>
      <c r="H127" s="247">
        <v>3.52</v>
      </c>
      <c r="I127" s="248"/>
      <c r="J127" s="244"/>
      <c r="K127" s="244"/>
      <c r="L127" s="249"/>
      <c r="M127" s="250"/>
      <c r="N127" s="251"/>
      <c r="O127" s="251"/>
      <c r="P127" s="251"/>
      <c r="Q127" s="251"/>
      <c r="R127" s="251"/>
      <c r="S127" s="251"/>
      <c r="T127" s="252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3" t="s">
        <v>150</v>
      </c>
      <c r="AU127" s="253" t="s">
        <v>78</v>
      </c>
      <c r="AV127" s="14" t="s">
        <v>78</v>
      </c>
      <c r="AW127" s="14" t="s">
        <v>31</v>
      </c>
      <c r="AX127" s="14" t="s">
        <v>69</v>
      </c>
      <c r="AY127" s="253" t="s">
        <v>138</v>
      </c>
    </row>
    <row r="128" s="14" customFormat="1">
      <c r="A128" s="14"/>
      <c r="B128" s="243"/>
      <c r="C128" s="244"/>
      <c r="D128" s="234" t="s">
        <v>150</v>
      </c>
      <c r="E128" s="245" t="s">
        <v>19</v>
      </c>
      <c r="F128" s="246" t="s">
        <v>180</v>
      </c>
      <c r="G128" s="244"/>
      <c r="H128" s="247">
        <v>1.2</v>
      </c>
      <c r="I128" s="248"/>
      <c r="J128" s="244"/>
      <c r="K128" s="244"/>
      <c r="L128" s="249"/>
      <c r="M128" s="250"/>
      <c r="N128" s="251"/>
      <c r="O128" s="251"/>
      <c r="P128" s="251"/>
      <c r="Q128" s="251"/>
      <c r="R128" s="251"/>
      <c r="S128" s="251"/>
      <c r="T128" s="252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3" t="s">
        <v>150</v>
      </c>
      <c r="AU128" s="253" t="s">
        <v>78</v>
      </c>
      <c r="AV128" s="14" t="s">
        <v>78</v>
      </c>
      <c r="AW128" s="14" t="s">
        <v>31</v>
      </c>
      <c r="AX128" s="14" t="s">
        <v>69</v>
      </c>
      <c r="AY128" s="253" t="s">
        <v>138</v>
      </c>
    </row>
    <row r="129" s="14" customFormat="1">
      <c r="A129" s="14"/>
      <c r="B129" s="243"/>
      <c r="C129" s="244"/>
      <c r="D129" s="234" t="s">
        <v>150</v>
      </c>
      <c r="E129" s="245" t="s">
        <v>19</v>
      </c>
      <c r="F129" s="246" t="s">
        <v>181</v>
      </c>
      <c r="G129" s="244"/>
      <c r="H129" s="247">
        <v>6</v>
      </c>
      <c r="I129" s="248"/>
      <c r="J129" s="244"/>
      <c r="K129" s="244"/>
      <c r="L129" s="249"/>
      <c r="M129" s="250"/>
      <c r="N129" s="251"/>
      <c r="O129" s="251"/>
      <c r="P129" s="251"/>
      <c r="Q129" s="251"/>
      <c r="R129" s="251"/>
      <c r="S129" s="251"/>
      <c r="T129" s="252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3" t="s">
        <v>150</v>
      </c>
      <c r="AU129" s="253" t="s">
        <v>78</v>
      </c>
      <c r="AV129" s="14" t="s">
        <v>78</v>
      </c>
      <c r="AW129" s="14" t="s">
        <v>31</v>
      </c>
      <c r="AX129" s="14" t="s">
        <v>69</v>
      </c>
      <c r="AY129" s="253" t="s">
        <v>138</v>
      </c>
    </row>
    <row r="130" s="15" customFormat="1">
      <c r="A130" s="15"/>
      <c r="B130" s="254"/>
      <c r="C130" s="255"/>
      <c r="D130" s="234" t="s">
        <v>150</v>
      </c>
      <c r="E130" s="256" t="s">
        <v>103</v>
      </c>
      <c r="F130" s="257" t="s">
        <v>166</v>
      </c>
      <c r="G130" s="255"/>
      <c r="H130" s="258">
        <v>146.22</v>
      </c>
      <c r="I130" s="259"/>
      <c r="J130" s="255"/>
      <c r="K130" s="255"/>
      <c r="L130" s="260"/>
      <c r="M130" s="261"/>
      <c r="N130" s="262"/>
      <c r="O130" s="262"/>
      <c r="P130" s="262"/>
      <c r="Q130" s="262"/>
      <c r="R130" s="262"/>
      <c r="S130" s="262"/>
      <c r="T130" s="263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64" t="s">
        <v>150</v>
      </c>
      <c r="AU130" s="264" t="s">
        <v>78</v>
      </c>
      <c r="AV130" s="15" t="s">
        <v>167</v>
      </c>
      <c r="AW130" s="15" t="s">
        <v>31</v>
      </c>
      <c r="AX130" s="15" t="s">
        <v>69</v>
      </c>
      <c r="AY130" s="264" t="s">
        <v>138</v>
      </c>
    </row>
    <row r="131" s="16" customFormat="1">
      <c r="A131" s="16"/>
      <c r="B131" s="265"/>
      <c r="C131" s="266"/>
      <c r="D131" s="234" t="s">
        <v>150</v>
      </c>
      <c r="E131" s="267" t="s">
        <v>19</v>
      </c>
      <c r="F131" s="268" t="s">
        <v>182</v>
      </c>
      <c r="G131" s="266"/>
      <c r="H131" s="269">
        <v>208.34999999999999</v>
      </c>
      <c r="I131" s="270"/>
      <c r="J131" s="266"/>
      <c r="K131" s="266"/>
      <c r="L131" s="271"/>
      <c r="M131" s="272"/>
      <c r="N131" s="273"/>
      <c r="O131" s="273"/>
      <c r="P131" s="273"/>
      <c r="Q131" s="273"/>
      <c r="R131" s="273"/>
      <c r="S131" s="273"/>
      <c r="T131" s="274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T131" s="275" t="s">
        <v>150</v>
      </c>
      <c r="AU131" s="275" t="s">
        <v>78</v>
      </c>
      <c r="AV131" s="16" t="s">
        <v>146</v>
      </c>
      <c r="AW131" s="16" t="s">
        <v>31</v>
      </c>
      <c r="AX131" s="16" t="s">
        <v>76</v>
      </c>
      <c r="AY131" s="275" t="s">
        <v>138</v>
      </c>
    </row>
    <row r="132" s="2" customFormat="1" ht="33" customHeight="1">
      <c r="A132" s="39"/>
      <c r="B132" s="40"/>
      <c r="C132" s="214" t="s">
        <v>78</v>
      </c>
      <c r="D132" s="214" t="s">
        <v>141</v>
      </c>
      <c r="E132" s="215" t="s">
        <v>183</v>
      </c>
      <c r="F132" s="216" t="s">
        <v>184</v>
      </c>
      <c r="G132" s="217" t="s">
        <v>144</v>
      </c>
      <c r="H132" s="218">
        <v>208.34999999999999</v>
      </c>
      <c r="I132" s="219"/>
      <c r="J132" s="220">
        <f>ROUND(I132*H132,2)</f>
        <v>0</v>
      </c>
      <c r="K132" s="216" t="s">
        <v>145</v>
      </c>
      <c r="L132" s="45"/>
      <c r="M132" s="221" t="s">
        <v>19</v>
      </c>
      <c r="N132" s="222" t="s">
        <v>40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146</v>
      </c>
      <c r="AT132" s="225" t="s">
        <v>141</v>
      </c>
      <c r="AU132" s="225" t="s">
        <v>78</v>
      </c>
      <c r="AY132" s="18" t="s">
        <v>138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76</v>
      </c>
      <c r="BK132" s="226">
        <f>ROUND(I132*H132,2)</f>
        <v>0</v>
      </c>
      <c r="BL132" s="18" t="s">
        <v>146</v>
      </c>
      <c r="BM132" s="225" t="s">
        <v>185</v>
      </c>
    </row>
    <row r="133" s="2" customFormat="1">
      <c r="A133" s="39"/>
      <c r="B133" s="40"/>
      <c r="C133" s="41"/>
      <c r="D133" s="227" t="s">
        <v>148</v>
      </c>
      <c r="E133" s="41"/>
      <c r="F133" s="228" t="s">
        <v>186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148</v>
      </c>
      <c r="AU133" s="18" t="s">
        <v>78</v>
      </c>
    </row>
    <row r="134" s="14" customFormat="1">
      <c r="A134" s="14"/>
      <c r="B134" s="243"/>
      <c r="C134" s="244"/>
      <c r="D134" s="234" t="s">
        <v>150</v>
      </c>
      <c r="E134" s="245" t="s">
        <v>19</v>
      </c>
      <c r="F134" s="246" t="s">
        <v>187</v>
      </c>
      <c r="G134" s="244"/>
      <c r="H134" s="247">
        <v>208.34999999999999</v>
      </c>
      <c r="I134" s="248"/>
      <c r="J134" s="244"/>
      <c r="K134" s="244"/>
      <c r="L134" s="249"/>
      <c r="M134" s="250"/>
      <c r="N134" s="251"/>
      <c r="O134" s="251"/>
      <c r="P134" s="251"/>
      <c r="Q134" s="251"/>
      <c r="R134" s="251"/>
      <c r="S134" s="251"/>
      <c r="T134" s="252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3" t="s">
        <v>150</v>
      </c>
      <c r="AU134" s="253" t="s">
        <v>78</v>
      </c>
      <c r="AV134" s="14" t="s">
        <v>78</v>
      </c>
      <c r="AW134" s="14" t="s">
        <v>31</v>
      </c>
      <c r="AX134" s="14" t="s">
        <v>76</v>
      </c>
      <c r="AY134" s="253" t="s">
        <v>138</v>
      </c>
    </row>
    <row r="135" s="2" customFormat="1" ht="16.5" customHeight="1">
      <c r="A135" s="39"/>
      <c r="B135" s="40"/>
      <c r="C135" s="276" t="s">
        <v>167</v>
      </c>
      <c r="D135" s="276" t="s">
        <v>188</v>
      </c>
      <c r="E135" s="277" t="s">
        <v>189</v>
      </c>
      <c r="F135" s="278" t="s">
        <v>190</v>
      </c>
      <c r="G135" s="279" t="s">
        <v>144</v>
      </c>
      <c r="H135" s="280">
        <v>218.768</v>
      </c>
      <c r="I135" s="281"/>
      <c r="J135" s="282">
        <f>ROUND(I135*H135,2)</f>
        <v>0</v>
      </c>
      <c r="K135" s="278" t="s">
        <v>145</v>
      </c>
      <c r="L135" s="283"/>
      <c r="M135" s="284" t="s">
        <v>19</v>
      </c>
      <c r="N135" s="285" t="s">
        <v>40</v>
      </c>
      <c r="O135" s="85"/>
      <c r="P135" s="223">
        <f>O135*H135</f>
        <v>0</v>
      </c>
      <c r="Q135" s="223">
        <v>0.00010000000000000001</v>
      </c>
      <c r="R135" s="223">
        <f>Q135*H135</f>
        <v>0.021876800000000002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191</v>
      </c>
      <c r="AT135" s="225" t="s">
        <v>188</v>
      </c>
      <c r="AU135" s="225" t="s">
        <v>78</v>
      </c>
      <c r="AY135" s="18" t="s">
        <v>138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76</v>
      </c>
      <c r="BK135" s="226">
        <f>ROUND(I135*H135,2)</f>
        <v>0</v>
      </c>
      <c r="BL135" s="18" t="s">
        <v>146</v>
      </c>
      <c r="BM135" s="225" t="s">
        <v>192</v>
      </c>
    </row>
    <row r="136" s="14" customFormat="1">
      <c r="A136" s="14"/>
      <c r="B136" s="243"/>
      <c r="C136" s="244"/>
      <c r="D136" s="234" t="s">
        <v>150</v>
      </c>
      <c r="E136" s="245" t="s">
        <v>19</v>
      </c>
      <c r="F136" s="246" t="s">
        <v>193</v>
      </c>
      <c r="G136" s="244"/>
      <c r="H136" s="247">
        <v>208.34999999999999</v>
      </c>
      <c r="I136" s="248"/>
      <c r="J136" s="244"/>
      <c r="K136" s="244"/>
      <c r="L136" s="249"/>
      <c r="M136" s="250"/>
      <c r="N136" s="251"/>
      <c r="O136" s="251"/>
      <c r="P136" s="251"/>
      <c r="Q136" s="251"/>
      <c r="R136" s="251"/>
      <c r="S136" s="251"/>
      <c r="T136" s="252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3" t="s">
        <v>150</v>
      </c>
      <c r="AU136" s="253" t="s">
        <v>78</v>
      </c>
      <c r="AV136" s="14" t="s">
        <v>78</v>
      </c>
      <c r="AW136" s="14" t="s">
        <v>31</v>
      </c>
      <c r="AX136" s="14" t="s">
        <v>76</v>
      </c>
      <c r="AY136" s="253" t="s">
        <v>138</v>
      </c>
    </row>
    <row r="137" s="14" customFormat="1">
      <c r="A137" s="14"/>
      <c r="B137" s="243"/>
      <c r="C137" s="244"/>
      <c r="D137" s="234" t="s">
        <v>150</v>
      </c>
      <c r="E137" s="244"/>
      <c r="F137" s="246" t="s">
        <v>194</v>
      </c>
      <c r="G137" s="244"/>
      <c r="H137" s="247">
        <v>218.768</v>
      </c>
      <c r="I137" s="248"/>
      <c r="J137" s="244"/>
      <c r="K137" s="244"/>
      <c r="L137" s="249"/>
      <c r="M137" s="250"/>
      <c r="N137" s="251"/>
      <c r="O137" s="251"/>
      <c r="P137" s="251"/>
      <c r="Q137" s="251"/>
      <c r="R137" s="251"/>
      <c r="S137" s="251"/>
      <c r="T137" s="252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3" t="s">
        <v>150</v>
      </c>
      <c r="AU137" s="253" t="s">
        <v>78</v>
      </c>
      <c r="AV137" s="14" t="s">
        <v>78</v>
      </c>
      <c r="AW137" s="14" t="s">
        <v>4</v>
      </c>
      <c r="AX137" s="14" t="s">
        <v>76</v>
      </c>
      <c r="AY137" s="253" t="s">
        <v>138</v>
      </c>
    </row>
    <row r="138" s="12" customFormat="1" ht="22.8" customHeight="1">
      <c r="A138" s="12"/>
      <c r="B138" s="198"/>
      <c r="C138" s="199"/>
      <c r="D138" s="200" t="s">
        <v>68</v>
      </c>
      <c r="E138" s="212" t="s">
        <v>195</v>
      </c>
      <c r="F138" s="212" t="s">
        <v>196</v>
      </c>
      <c r="G138" s="199"/>
      <c r="H138" s="199"/>
      <c r="I138" s="202"/>
      <c r="J138" s="213">
        <f>BK138</f>
        <v>0</v>
      </c>
      <c r="K138" s="199"/>
      <c r="L138" s="204"/>
      <c r="M138" s="205"/>
      <c r="N138" s="206"/>
      <c r="O138" s="206"/>
      <c r="P138" s="207">
        <f>P139+P176+P187</f>
        <v>0</v>
      </c>
      <c r="Q138" s="206"/>
      <c r="R138" s="207">
        <f>R139+R176+R187</f>
        <v>0</v>
      </c>
      <c r="S138" s="206"/>
      <c r="T138" s="208">
        <f>T139+T176+T187</f>
        <v>3.4704540000000001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09" t="s">
        <v>76</v>
      </c>
      <c r="AT138" s="210" t="s">
        <v>68</v>
      </c>
      <c r="AU138" s="210" t="s">
        <v>76</v>
      </c>
      <c r="AY138" s="209" t="s">
        <v>138</v>
      </c>
      <c r="BK138" s="211">
        <f>BK139+BK176+BK187</f>
        <v>0</v>
      </c>
    </row>
    <row r="139" s="12" customFormat="1" ht="20.88" customHeight="1">
      <c r="A139" s="12"/>
      <c r="B139" s="198"/>
      <c r="C139" s="199"/>
      <c r="D139" s="200" t="s">
        <v>68</v>
      </c>
      <c r="E139" s="212" t="s">
        <v>197</v>
      </c>
      <c r="F139" s="212" t="s">
        <v>198</v>
      </c>
      <c r="G139" s="199"/>
      <c r="H139" s="199"/>
      <c r="I139" s="202"/>
      <c r="J139" s="213">
        <f>BK139</f>
        <v>0</v>
      </c>
      <c r="K139" s="199"/>
      <c r="L139" s="204"/>
      <c r="M139" s="205"/>
      <c r="N139" s="206"/>
      <c r="O139" s="206"/>
      <c r="P139" s="207">
        <f>SUM(P140:P175)</f>
        <v>0</v>
      </c>
      <c r="Q139" s="206"/>
      <c r="R139" s="207">
        <f>SUM(R140:R175)</f>
        <v>0</v>
      </c>
      <c r="S139" s="206"/>
      <c r="T139" s="208">
        <f>SUM(T140:T175)</f>
        <v>3.4704540000000001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09" t="s">
        <v>76</v>
      </c>
      <c r="AT139" s="210" t="s">
        <v>68</v>
      </c>
      <c r="AU139" s="210" t="s">
        <v>78</v>
      </c>
      <c r="AY139" s="209" t="s">
        <v>138</v>
      </c>
      <c r="BK139" s="211">
        <f>SUM(BK140:BK175)</f>
        <v>0</v>
      </c>
    </row>
    <row r="140" s="2" customFormat="1" ht="24.15" customHeight="1">
      <c r="A140" s="39"/>
      <c r="B140" s="40"/>
      <c r="C140" s="214" t="s">
        <v>146</v>
      </c>
      <c r="D140" s="214" t="s">
        <v>141</v>
      </c>
      <c r="E140" s="215" t="s">
        <v>199</v>
      </c>
      <c r="F140" s="216" t="s">
        <v>200</v>
      </c>
      <c r="G140" s="217" t="s">
        <v>201</v>
      </c>
      <c r="H140" s="218">
        <v>3.4860000000000002</v>
      </c>
      <c r="I140" s="219"/>
      <c r="J140" s="220">
        <f>ROUND(I140*H140,2)</f>
        <v>0</v>
      </c>
      <c r="K140" s="216" t="s">
        <v>145</v>
      </c>
      <c r="L140" s="45"/>
      <c r="M140" s="221" t="s">
        <v>19</v>
      </c>
      <c r="N140" s="222" t="s">
        <v>40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0.048000000000000001</v>
      </c>
      <c r="T140" s="224">
        <f>S140*H140</f>
        <v>0.16732800000000001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146</v>
      </c>
      <c r="AT140" s="225" t="s">
        <v>141</v>
      </c>
      <c r="AU140" s="225" t="s">
        <v>167</v>
      </c>
      <c r="AY140" s="18" t="s">
        <v>138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76</v>
      </c>
      <c r="BK140" s="226">
        <f>ROUND(I140*H140,2)</f>
        <v>0</v>
      </c>
      <c r="BL140" s="18" t="s">
        <v>146</v>
      </c>
      <c r="BM140" s="225" t="s">
        <v>202</v>
      </c>
    </row>
    <row r="141" s="2" customFormat="1">
      <c r="A141" s="39"/>
      <c r="B141" s="40"/>
      <c r="C141" s="41"/>
      <c r="D141" s="227" t="s">
        <v>148</v>
      </c>
      <c r="E141" s="41"/>
      <c r="F141" s="228" t="s">
        <v>203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148</v>
      </c>
      <c r="AU141" s="18" t="s">
        <v>167</v>
      </c>
    </row>
    <row r="142" s="13" customFormat="1">
      <c r="A142" s="13"/>
      <c r="B142" s="232"/>
      <c r="C142" s="233"/>
      <c r="D142" s="234" t="s">
        <v>150</v>
      </c>
      <c r="E142" s="235" t="s">
        <v>19</v>
      </c>
      <c r="F142" s="236" t="s">
        <v>204</v>
      </c>
      <c r="G142" s="233"/>
      <c r="H142" s="235" t="s">
        <v>19</v>
      </c>
      <c r="I142" s="237"/>
      <c r="J142" s="233"/>
      <c r="K142" s="233"/>
      <c r="L142" s="238"/>
      <c r="M142" s="239"/>
      <c r="N142" s="240"/>
      <c r="O142" s="240"/>
      <c r="P142" s="240"/>
      <c r="Q142" s="240"/>
      <c r="R142" s="240"/>
      <c r="S142" s="240"/>
      <c r="T142" s="241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2" t="s">
        <v>150</v>
      </c>
      <c r="AU142" s="242" t="s">
        <v>167</v>
      </c>
      <c r="AV142" s="13" t="s">
        <v>76</v>
      </c>
      <c r="AW142" s="13" t="s">
        <v>31</v>
      </c>
      <c r="AX142" s="13" t="s">
        <v>69</v>
      </c>
      <c r="AY142" s="242" t="s">
        <v>138</v>
      </c>
    </row>
    <row r="143" s="14" customFormat="1">
      <c r="A143" s="14"/>
      <c r="B143" s="243"/>
      <c r="C143" s="244"/>
      <c r="D143" s="234" t="s">
        <v>150</v>
      </c>
      <c r="E143" s="245" t="s">
        <v>19</v>
      </c>
      <c r="F143" s="246" t="s">
        <v>205</v>
      </c>
      <c r="G143" s="244"/>
      <c r="H143" s="247">
        <v>0.59999999999999998</v>
      </c>
      <c r="I143" s="248"/>
      <c r="J143" s="244"/>
      <c r="K143" s="244"/>
      <c r="L143" s="249"/>
      <c r="M143" s="250"/>
      <c r="N143" s="251"/>
      <c r="O143" s="251"/>
      <c r="P143" s="251"/>
      <c r="Q143" s="251"/>
      <c r="R143" s="251"/>
      <c r="S143" s="251"/>
      <c r="T143" s="252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3" t="s">
        <v>150</v>
      </c>
      <c r="AU143" s="253" t="s">
        <v>167</v>
      </c>
      <c r="AV143" s="14" t="s">
        <v>78</v>
      </c>
      <c r="AW143" s="14" t="s">
        <v>31</v>
      </c>
      <c r="AX143" s="14" t="s">
        <v>69</v>
      </c>
      <c r="AY143" s="253" t="s">
        <v>138</v>
      </c>
    </row>
    <row r="144" s="13" customFormat="1">
      <c r="A144" s="13"/>
      <c r="B144" s="232"/>
      <c r="C144" s="233"/>
      <c r="D144" s="234" t="s">
        <v>150</v>
      </c>
      <c r="E144" s="235" t="s">
        <v>19</v>
      </c>
      <c r="F144" s="236" t="s">
        <v>206</v>
      </c>
      <c r="G144" s="233"/>
      <c r="H144" s="235" t="s">
        <v>19</v>
      </c>
      <c r="I144" s="237"/>
      <c r="J144" s="233"/>
      <c r="K144" s="233"/>
      <c r="L144" s="238"/>
      <c r="M144" s="239"/>
      <c r="N144" s="240"/>
      <c r="O144" s="240"/>
      <c r="P144" s="240"/>
      <c r="Q144" s="240"/>
      <c r="R144" s="240"/>
      <c r="S144" s="240"/>
      <c r="T144" s="241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2" t="s">
        <v>150</v>
      </c>
      <c r="AU144" s="242" t="s">
        <v>167</v>
      </c>
      <c r="AV144" s="13" t="s">
        <v>76</v>
      </c>
      <c r="AW144" s="13" t="s">
        <v>31</v>
      </c>
      <c r="AX144" s="13" t="s">
        <v>69</v>
      </c>
      <c r="AY144" s="242" t="s">
        <v>138</v>
      </c>
    </row>
    <row r="145" s="14" customFormat="1">
      <c r="A145" s="14"/>
      <c r="B145" s="243"/>
      <c r="C145" s="244"/>
      <c r="D145" s="234" t="s">
        <v>150</v>
      </c>
      <c r="E145" s="245" t="s">
        <v>19</v>
      </c>
      <c r="F145" s="246" t="s">
        <v>207</v>
      </c>
      <c r="G145" s="244"/>
      <c r="H145" s="247">
        <v>1.26</v>
      </c>
      <c r="I145" s="248"/>
      <c r="J145" s="244"/>
      <c r="K145" s="244"/>
      <c r="L145" s="249"/>
      <c r="M145" s="250"/>
      <c r="N145" s="251"/>
      <c r="O145" s="251"/>
      <c r="P145" s="251"/>
      <c r="Q145" s="251"/>
      <c r="R145" s="251"/>
      <c r="S145" s="251"/>
      <c r="T145" s="252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3" t="s">
        <v>150</v>
      </c>
      <c r="AU145" s="253" t="s">
        <v>167</v>
      </c>
      <c r="AV145" s="14" t="s">
        <v>78</v>
      </c>
      <c r="AW145" s="14" t="s">
        <v>31</v>
      </c>
      <c r="AX145" s="14" t="s">
        <v>69</v>
      </c>
      <c r="AY145" s="253" t="s">
        <v>138</v>
      </c>
    </row>
    <row r="146" s="13" customFormat="1">
      <c r="A146" s="13"/>
      <c r="B146" s="232"/>
      <c r="C146" s="233"/>
      <c r="D146" s="234" t="s">
        <v>150</v>
      </c>
      <c r="E146" s="235" t="s">
        <v>19</v>
      </c>
      <c r="F146" s="236" t="s">
        <v>208</v>
      </c>
      <c r="G146" s="233"/>
      <c r="H146" s="235" t="s">
        <v>19</v>
      </c>
      <c r="I146" s="237"/>
      <c r="J146" s="233"/>
      <c r="K146" s="233"/>
      <c r="L146" s="238"/>
      <c r="M146" s="239"/>
      <c r="N146" s="240"/>
      <c r="O146" s="240"/>
      <c r="P146" s="240"/>
      <c r="Q146" s="240"/>
      <c r="R146" s="240"/>
      <c r="S146" s="240"/>
      <c r="T146" s="241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2" t="s">
        <v>150</v>
      </c>
      <c r="AU146" s="242" t="s">
        <v>167</v>
      </c>
      <c r="AV146" s="13" t="s">
        <v>76</v>
      </c>
      <c r="AW146" s="13" t="s">
        <v>31</v>
      </c>
      <c r="AX146" s="13" t="s">
        <v>69</v>
      </c>
      <c r="AY146" s="242" t="s">
        <v>138</v>
      </c>
    </row>
    <row r="147" s="14" customFormat="1">
      <c r="A147" s="14"/>
      <c r="B147" s="243"/>
      <c r="C147" s="244"/>
      <c r="D147" s="234" t="s">
        <v>150</v>
      </c>
      <c r="E147" s="245" t="s">
        <v>19</v>
      </c>
      <c r="F147" s="246" t="s">
        <v>209</v>
      </c>
      <c r="G147" s="244"/>
      <c r="H147" s="247">
        <v>1.0560000000000001</v>
      </c>
      <c r="I147" s="248"/>
      <c r="J147" s="244"/>
      <c r="K147" s="244"/>
      <c r="L147" s="249"/>
      <c r="M147" s="250"/>
      <c r="N147" s="251"/>
      <c r="O147" s="251"/>
      <c r="P147" s="251"/>
      <c r="Q147" s="251"/>
      <c r="R147" s="251"/>
      <c r="S147" s="251"/>
      <c r="T147" s="252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3" t="s">
        <v>150</v>
      </c>
      <c r="AU147" s="253" t="s">
        <v>167</v>
      </c>
      <c r="AV147" s="14" t="s">
        <v>78</v>
      </c>
      <c r="AW147" s="14" t="s">
        <v>31</v>
      </c>
      <c r="AX147" s="14" t="s">
        <v>69</v>
      </c>
      <c r="AY147" s="253" t="s">
        <v>138</v>
      </c>
    </row>
    <row r="148" s="13" customFormat="1">
      <c r="A148" s="13"/>
      <c r="B148" s="232"/>
      <c r="C148" s="233"/>
      <c r="D148" s="234" t="s">
        <v>150</v>
      </c>
      <c r="E148" s="235" t="s">
        <v>19</v>
      </c>
      <c r="F148" s="236" t="s">
        <v>210</v>
      </c>
      <c r="G148" s="233"/>
      <c r="H148" s="235" t="s">
        <v>19</v>
      </c>
      <c r="I148" s="237"/>
      <c r="J148" s="233"/>
      <c r="K148" s="233"/>
      <c r="L148" s="238"/>
      <c r="M148" s="239"/>
      <c r="N148" s="240"/>
      <c r="O148" s="240"/>
      <c r="P148" s="240"/>
      <c r="Q148" s="240"/>
      <c r="R148" s="240"/>
      <c r="S148" s="240"/>
      <c r="T148" s="241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2" t="s">
        <v>150</v>
      </c>
      <c r="AU148" s="242" t="s">
        <v>167</v>
      </c>
      <c r="AV148" s="13" t="s">
        <v>76</v>
      </c>
      <c r="AW148" s="13" t="s">
        <v>31</v>
      </c>
      <c r="AX148" s="13" t="s">
        <v>69</v>
      </c>
      <c r="AY148" s="242" t="s">
        <v>138</v>
      </c>
    </row>
    <row r="149" s="14" customFormat="1">
      <c r="A149" s="14"/>
      <c r="B149" s="243"/>
      <c r="C149" s="244"/>
      <c r="D149" s="234" t="s">
        <v>150</v>
      </c>
      <c r="E149" s="245" t="s">
        <v>19</v>
      </c>
      <c r="F149" s="246" t="s">
        <v>211</v>
      </c>
      <c r="G149" s="244"/>
      <c r="H149" s="247">
        <v>0.56999999999999995</v>
      </c>
      <c r="I149" s="248"/>
      <c r="J149" s="244"/>
      <c r="K149" s="244"/>
      <c r="L149" s="249"/>
      <c r="M149" s="250"/>
      <c r="N149" s="251"/>
      <c r="O149" s="251"/>
      <c r="P149" s="251"/>
      <c r="Q149" s="251"/>
      <c r="R149" s="251"/>
      <c r="S149" s="251"/>
      <c r="T149" s="252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3" t="s">
        <v>150</v>
      </c>
      <c r="AU149" s="253" t="s">
        <v>167</v>
      </c>
      <c r="AV149" s="14" t="s">
        <v>78</v>
      </c>
      <c r="AW149" s="14" t="s">
        <v>31</v>
      </c>
      <c r="AX149" s="14" t="s">
        <v>69</v>
      </c>
      <c r="AY149" s="253" t="s">
        <v>138</v>
      </c>
    </row>
    <row r="150" s="16" customFormat="1">
      <c r="A150" s="16"/>
      <c r="B150" s="265"/>
      <c r="C150" s="266"/>
      <c r="D150" s="234" t="s">
        <v>150</v>
      </c>
      <c r="E150" s="267" t="s">
        <v>19</v>
      </c>
      <c r="F150" s="268" t="s">
        <v>182</v>
      </c>
      <c r="G150" s="266"/>
      <c r="H150" s="269">
        <v>3.4860000000000002</v>
      </c>
      <c r="I150" s="270"/>
      <c r="J150" s="266"/>
      <c r="K150" s="266"/>
      <c r="L150" s="271"/>
      <c r="M150" s="272"/>
      <c r="N150" s="273"/>
      <c r="O150" s="273"/>
      <c r="P150" s="273"/>
      <c r="Q150" s="273"/>
      <c r="R150" s="273"/>
      <c r="S150" s="273"/>
      <c r="T150" s="274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T150" s="275" t="s">
        <v>150</v>
      </c>
      <c r="AU150" s="275" t="s">
        <v>167</v>
      </c>
      <c r="AV150" s="16" t="s">
        <v>146</v>
      </c>
      <c r="AW150" s="16" t="s">
        <v>31</v>
      </c>
      <c r="AX150" s="16" t="s">
        <v>76</v>
      </c>
      <c r="AY150" s="275" t="s">
        <v>138</v>
      </c>
    </row>
    <row r="151" s="2" customFormat="1" ht="24.15" customHeight="1">
      <c r="A151" s="39"/>
      <c r="B151" s="40"/>
      <c r="C151" s="214" t="s">
        <v>212</v>
      </c>
      <c r="D151" s="214" t="s">
        <v>141</v>
      </c>
      <c r="E151" s="215" t="s">
        <v>213</v>
      </c>
      <c r="F151" s="216" t="s">
        <v>214</v>
      </c>
      <c r="G151" s="217" t="s">
        <v>201</v>
      </c>
      <c r="H151" s="218">
        <v>5.2919999999999998</v>
      </c>
      <c r="I151" s="219"/>
      <c r="J151" s="220">
        <f>ROUND(I151*H151,2)</f>
        <v>0</v>
      </c>
      <c r="K151" s="216" t="s">
        <v>145</v>
      </c>
      <c r="L151" s="45"/>
      <c r="M151" s="221" t="s">
        <v>19</v>
      </c>
      <c r="N151" s="222" t="s">
        <v>40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0.037999999999999999</v>
      </c>
      <c r="T151" s="224">
        <f>S151*H151</f>
        <v>0.201096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146</v>
      </c>
      <c r="AT151" s="225" t="s">
        <v>141</v>
      </c>
      <c r="AU151" s="225" t="s">
        <v>167</v>
      </c>
      <c r="AY151" s="18" t="s">
        <v>138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76</v>
      </c>
      <c r="BK151" s="226">
        <f>ROUND(I151*H151,2)</f>
        <v>0</v>
      </c>
      <c r="BL151" s="18" t="s">
        <v>146</v>
      </c>
      <c r="BM151" s="225" t="s">
        <v>215</v>
      </c>
    </row>
    <row r="152" s="2" customFormat="1">
      <c r="A152" s="39"/>
      <c r="B152" s="40"/>
      <c r="C152" s="41"/>
      <c r="D152" s="227" t="s">
        <v>148</v>
      </c>
      <c r="E152" s="41"/>
      <c r="F152" s="228" t="s">
        <v>216</v>
      </c>
      <c r="G152" s="41"/>
      <c r="H152" s="41"/>
      <c r="I152" s="229"/>
      <c r="J152" s="41"/>
      <c r="K152" s="41"/>
      <c r="L152" s="45"/>
      <c r="M152" s="230"/>
      <c r="N152" s="231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148</v>
      </c>
      <c r="AU152" s="18" t="s">
        <v>167</v>
      </c>
    </row>
    <row r="153" s="13" customFormat="1">
      <c r="A153" s="13"/>
      <c r="B153" s="232"/>
      <c r="C153" s="233"/>
      <c r="D153" s="234" t="s">
        <v>150</v>
      </c>
      <c r="E153" s="235" t="s">
        <v>19</v>
      </c>
      <c r="F153" s="236" t="s">
        <v>217</v>
      </c>
      <c r="G153" s="233"/>
      <c r="H153" s="235" t="s">
        <v>19</v>
      </c>
      <c r="I153" s="237"/>
      <c r="J153" s="233"/>
      <c r="K153" s="233"/>
      <c r="L153" s="238"/>
      <c r="M153" s="239"/>
      <c r="N153" s="240"/>
      <c r="O153" s="240"/>
      <c r="P153" s="240"/>
      <c r="Q153" s="240"/>
      <c r="R153" s="240"/>
      <c r="S153" s="240"/>
      <c r="T153" s="241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2" t="s">
        <v>150</v>
      </c>
      <c r="AU153" s="242" t="s">
        <v>167</v>
      </c>
      <c r="AV153" s="13" t="s">
        <v>76</v>
      </c>
      <c r="AW153" s="13" t="s">
        <v>31</v>
      </c>
      <c r="AX153" s="13" t="s">
        <v>69</v>
      </c>
      <c r="AY153" s="242" t="s">
        <v>138</v>
      </c>
    </row>
    <row r="154" s="14" customFormat="1">
      <c r="A154" s="14"/>
      <c r="B154" s="243"/>
      <c r="C154" s="244"/>
      <c r="D154" s="234" t="s">
        <v>150</v>
      </c>
      <c r="E154" s="245" t="s">
        <v>19</v>
      </c>
      <c r="F154" s="246" t="s">
        <v>218</v>
      </c>
      <c r="G154" s="244"/>
      <c r="H154" s="247">
        <v>1.692</v>
      </c>
      <c r="I154" s="248"/>
      <c r="J154" s="244"/>
      <c r="K154" s="244"/>
      <c r="L154" s="249"/>
      <c r="M154" s="250"/>
      <c r="N154" s="251"/>
      <c r="O154" s="251"/>
      <c r="P154" s="251"/>
      <c r="Q154" s="251"/>
      <c r="R154" s="251"/>
      <c r="S154" s="251"/>
      <c r="T154" s="252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3" t="s">
        <v>150</v>
      </c>
      <c r="AU154" s="253" t="s">
        <v>167</v>
      </c>
      <c r="AV154" s="14" t="s">
        <v>78</v>
      </c>
      <c r="AW154" s="14" t="s">
        <v>31</v>
      </c>
      <c r="AX154" s="14" t="s">
        <v>69</v>
      </c>
      <c r="AY154" s="253" t="s">
        <v>138</v>
      </c>
    </row>
    <row r="155" s="13" customFormat="1">
      <c r="A155" s="13"/>
      <c r="B155" s="232"/>
      <c r="C155" s="233"/>
      <c r="D155" s="234" t="s">
        <v>150</v>
      </c>
      <c r="E155" s="235" t="s">
        <v>19</v>
      </c>
      <c r="F155" s="236" t="s">
        <v>219</v>
      </c>
      <c r="G155" s="233"/>
      <c r="H155" s="235" t="s">
        <v>19</v>
      </c>
      <c r="I155" s="237"/>
      <c r="J155" s="233"/>
      <c r="K155" s="233"/>
      <c r="L155" s="238"/>
      <c r="M155" s="239"/>
      <c r="N155" s="240"/>
      <c r="O155" s="240"/>
      <c r="P155" s="240"/>
      <c r="Q155" s="240"/>
      <c r="R155" s="240"/>
      <c r="S155" s="240"/>
      <c r="T155" s="241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2" t="s">
        <v>150</v>
      </c>
      <c r="AU155" s="242" t="s">
        <v>167</v>
      </c>
      <c r="AV155" s="13" t="s">
        <v>76</v>
      </c>
      <c r="AW155" s="13" t="s">
        <v>31</v>
      </c>
      <c r="AX155" s="13" t="s">
        <v>69</v>
      </c>
      <c r="AY155" s="242" t="s">
        <v>138</v>
      </c>
    </row>
    <row r="156" s="14" customFormat="1">
      <c r="A156" s="14"/>
      <c r="B156" s="243"/>
      <c r="C156" s="244"/>
      <c r="D156" s="234" t="s">
        <v>150</v>
      </c>
      <c r="E156" s="245" t="s">
        <v>19</v>
      </c>
      <c r="F156" s="246" t="s">
        <v>220</v>
      </c>
      <c r="G156" s="244"/>
      <c r="H156" s="247">
        <v>3.6000000000000001</v>
      </c>
      <c r="I156" s="248"/>
      <c r="J156" s="244"/>
      <c r="K156" s="244"/>
      <c r="L156" s="249"/>
      <c r="M156" s="250"/>
      <c r="N156" s="251"/>
      <c r="O156" s="251"/>
      <c r="P156" s="251"/>
      <c r="Q156" s="251"/>
      <c r="R156" s="251"/>
      <c r="S156" s="251"/>
      <c r="T156" s="252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3" t="s">
        <v>150</v>
      </c>
      <c r="AU156" s="253" t="s">
        <v>167</v>
      </c>
      <c r="AV156" s="14" t="s">
        <v>78</v>
      </c>
      <c r="AW156" s="14" t="s">
        <v>31</v>
      </c>
      <c r="AX156" s="14" t="s">
        <v>69</v>
      </c>
      <c r="AY156" s="253" t="s">
        <v>138</v>
      </c>
    </row>
    <row r="157" s="16" customFormat="1">
      <c r="A157" s="16"/>
      <c r="B157" s="265"/>
      <c r="C157" s="266"/>
      <c r="D157" s="234" t="s">
        <v>150</v>
      </c>
      <c r="E157" s="267" t="s">
        <v>19</v>
      </c>
      <c r="F157" s="268" t="s">
        <v>182</v>
      </c>
      <c r="G157" s="266"/>
      <c r="H157" s="269">
        <v>5.2919999999999998</v>
      </c>
      <c r="I157" s="270"/>
      <c r="J157" s="266"/>
      <c r="K157" s="266"/>
      <c r="L157" s="271"/>
      <c r="M157" s="272"/>
      <c r="N157" s="273"/>
      <c r="O157" s="273"/>
      <c r="P157" s="273"/>
      <c r="Q157" s="273"/>
      <c r="R157" s="273"/>
      <c r="S157" s="273"/>
      <c r="T157" s="274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T157" s="275" t="s">
        <v>150</v>
      </c>
      <c r="AU157" s="275" t="s">
        <v>167</v>
      </c>
      <c r="AV157" s="16" t="s">
        <v>146</v>
      </c>
      <c r="AW157" s="16" t="s">
        <v>31</v>
      </c>
      <c r="AX157" s="16" t="s">
        <v>76</v>
      </c>
      <c r="AY157" s="275" t="s">
        <v>138</v>
      </c>
    </row>
    <row r="158" s="2" customFormat="1" ht="24.15" customHeight="1">
      <c r="A158" s="39"/>
      <c r="B158" s="40"/>
      <c r="C158" s="214" t="s">
        <v>139</v>
      </c>
      <c r="D158" s="214" t="s">
        <v>141</v>
      </c>
      <c r="E158" s="215" t="s">
        <v>221</v>
      </c>
      <c r="F158" s="216" t="s">
        <v>222</v>
      </c>
      <c r="G158" s="217" t="s">
        <v>201</v>
      </c>
      <c r="H158" s="218">
        <v>87.254999999999995</v>
      </c>
      <c r="I158" s="219"/>
      <c r="J158" s="220">
        <f>ROUND(I158*H158,2)</f>
        <v>0</v>
      </c>
      <c r="K158" s="216" t="s">
        <v>145</v>
      </c>
      <c r="L158" s="45"/>
      <c r="M158" s="221" t="s">
        <v>19</v>
      </c>
      <c r="N158" s="222" t="s">
        <v>40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0.034000000000000002</v>
      </c>
      <c r="T158" s="224">
        <f>S158*H158</f>
        <v>2.9666700000000001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146</v>
      </c>
      <c r="AT158" s="225" t="s">
        <v>141</v>
      </c>
      <c r="AU158" s="225" t="s">
        <v>167</v>
      </c>
      <c r="AY158" s="18" t="s">
        <v>138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76</v>
      </c>
      <c r="BK158" s="226">
        <f>ROUND(I158*H158,2)</f>
        <v>0</v>
      </c>
      <c r="BL158" s="18" t="s">
        <v>146</v>
      </c>
      <c r="BM158" s="225" t="s">
        <v>223</v>
      </c>
    </row>
    <row r="159" s="2" customFormat="1">
      <c r="A159" s="39"/>
      <c r="B159" s="40"/>
      <c r="C159" s="41"/>
      <c r="D159" s="227" t="s">
        <v>148</v>
      </c>
      <c r="E159" s="41"/>
      <c r="F159" s="228" t="s">
        <v>224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148</v>
      </c>
      <c r="AU159" s="18" t="s">
        <v>167</v>
      </c>
    </row>
    <row r="160" s="13" customFormat="1">
      <c r="A160" s="13"/>
      <c r="B160" s="232"/>
      <c r="C160" s="233"/>
      <c r="D160" s="234" t="s">
        <v>150</v>
      </c>
      <c r="E160" s="235" t="s">
        <v>19</v>
      </c>
      <c r="F160" s="236" t="s">
        <v>225</v>
      </c>
      <c r="G160" s="233"/>
      <c r="H160" s="235" t="s">
        <v>19</v>
      </c>
      <c r="I160" s="237"/>
      <c r="J160" s="233"/>
      <c r="K160" s="233"/>
      <c r="L160" s="238"/>
      <c r="M160" s="239"/>
      <c r="N160" s="240"/>
      <c r="O160" s="240"/>
      <c r="P160" s="240"/>
      <c r="Q160" s="240"/>
      <c r="R160" s="240"/>
      <c r="S160" s="240"/>
      <c r="T160" s="241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2" t="s">
        <v>150</v>
      </c>
      <c r="AU160" s="242" t="s">
        <v>167</v>
      </c>
      <c r="AV160" s="13" t="s">
        <v>76</v>
      </c>
      <c r="AW160" s="13" t="s">
        <v>31</v>
      </c>
      <c r="AX160" s="13" t="s">
        <v>69</v>
      </c>
      <c r="AY160" s="242" t="s">
        <v>138</v>
      </c>
    </row>
    <row r="161" s="14" customFormat="1">
      <c r="A161" s="14"/>
      <c r="B161" s="243"/>
      <c r="C161" s="244"/>
      <c r="D161" s="234" t="s">
        <v>150</v>
      </c>
      <c r="E161" s="245" t="s">
        <v>19</v>
      </c>
      <c r="F161" s="246" t="s">
        <v>226</v>
      </c>
      <c r="G161" s="244"/>
      <c r="H161" s="247">
        <v>43.200000000000003</v>
      </c>
      <c r="I161" s="248"/>
      <c r="J161" s="244"/>
      <c r="K161" s="244"/>
      <c r="L161" s="249"/>
      <c r="M161" s="250"/>
      <c r="N161" s="251"/>
      <c r="O161" s="251"/>
      <c r="P161" s="251"/>
      <c r="Q161" s="251"/>
      <c r="R161" s="251"/>
      <c r="S161" s="251"/>
      <c r="T161" s="252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3" t="s">
        <v>150</v>
      </c>
      <c r="AU161" s="253" t="s">
        <v>167</v>
      </c>
      <c r="AV161" s="14" t="s">
        <v>78</v>
      </c>
      <c r="AW161" s="14" t="s">
        <v>31</v>
      </c>
      <c r="AX161" s="14" t="s">
        <v>69</v>
      </c>
      <c r="AY161" s="253" t="s">
        <v>138</v>
      </c>
    </row>
    <row r="162" s="13" customFormat="1">
      <c r="A162" s="13"/>
      <c r="B162" s="232"/>
      <c r="C162" s="233"/>
      <c r="D162" s="234" t="s">
        <v>150</v>
      </c>
      <c r="E162" s="235" t="s">
        <v>19</v>
      </c>
      <c r="F162" s="236" t="s">
        <v>227</v>
      </c>
      <c r="G162" s="233"/>
      <c r="H162" s="235" t="s">
        <v>19</v>
      </c>
      <c r="I162" s="237"/>
      <c r="J162" s="233"/>
      <c r="K162" s="233"/>
      <c r="L162" s="238"/>
      <c r="M162" s="239"/>
      <c r="N162" s="240"/>
      <c r="O162" s="240"/>
      <c r="P162" s="240"/>
      <c r="Q162" s="240"/>
      <c r="R162" s="240"/>
      <c r="S162" s="240"/>
      <c r="T162" s="241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2" t="s">
        <v>150</v>
      </c>
      <c r="AU162" s="242" t="s">
        <v>167</v>
      </c>
      <c r="AV162" s="13" t="s">
        <v>76</v>
      </c>
      <c r="AW162" s="13" t="s">
        <v>31</v>
      </c>
      <c r="AX162" s="13" t="s">
        <v>69</v>
      </c>
      <c r="AY162" s="242" t="s">
        <v>138</v>
      </c>
    </row>
    <row r="163" s="14" customFormat="1">
      <c r="A163" s="14"/>
      <c r="B163" s="243"/>
      <c r="C163" s="244"/>
      <c r="D163" s="234" t="s">
        <v>150</v>
      </c>
      <c r="E163" s="245" t="s">
        <v>19</v>
      </c>
      <c r="F163" s="246" t="s">
        <v>228</v>
      </c>
      <c r="G163" s="244"/>
      <c r="H163" s="247">
        <v>21.600000000000001</v>
      </c>
      <c r="I163" s="248"/>
      <c r="J163" s="244"/>
      <c r="K163" s="244"/>
      <c r="L163" s="249"/>
      <c r="M163" s="250"/>
      <c r="N163" s="251"/>
      <c r="O163" s="251"/>
      <c r="P163" s="251"/>
      <c r="Q163" s="251"/>
      <c r="R163" s="251"/>
      <c r="S163" s="251"/>
      <c r="T163" s="252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3" t="s">
        <v>150</v>
      </c>
      <c r="AU163" s="253" t="s">
        <v>167</v>
      </c>
      <c r="AV163" s="14" t="s">
        <v>78</v>
      </c>
      <c r="AW163" s="14" t="s">
        <v>31</v>
      </c>
      <c r="AX163" s="14" t="s">
        <v>69</v>
      </c>
      <c r="AY163" s="253" t="s">
        <v>138</v>
      </c>
    </row>
    <row r="164" s="13" customFormat="1">
      <c r="A164" s="13"/>
      <c r="B164" s="232"/>
      <c r="C164" s="233"/>
      <c r="D164" s="234" t="s">
        <v>150</v>
      </c>
      <c r="E164" s="235" t="s">
        <v>19</v>
      </c>
      <c r="F164" s="236" t="s">
        <v>229</v>
      </c>
      <c r="G164" s="233"/>
      <c r="H164" s="235" t="s">
        <v>19</v>
      </c>
      <c r="I164" s="237"/>
      <c r="J164" s="233"/>
      <c r="K164" s="233"/>
      <c r="L164" s="238"/>
      <c r="M164" s="239"/>
      <c r="N164" s="240"/>
      <c r="O164" s="240"/>
      <c r="P164" s="240"/>
      <c r="Q164" s="240"/>
      <c r="R164" s="240"/>
      <c r="S164" s="240"/>
      <c r="T164" s="241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2" t="s">
        <v>150</v>
      </c>
      <c r="AU164" s="242" t="s">
        <v>167</v>
      </c>
      <c r="AV164" s="13" t="s">
        <v>76</v>
      </c>
      <c r="AW164" s="13" t="s">
        <v>31</v>
      </c>
      <c r="AX164" s="13" t="s">
        <v>69</v>
      </c>
      <c r="AY164" s="242" t="s">
        <v>138</v>
      </c>
    </row>
    <row r="165" s="14" customFormat="1">
      <c r="A165" s="14"/>
      <c r="B165" s="243"/>
      <c r="C165" s="244"/>
      <c r="D165" s="234" t="s">
        <v>150</v>
      </c>
      <c r="E165" s="245" t="s">
        <v>19</v>
      </c>
      <c r="F165" s="246" t="s">
        <v>230</v>
      </c>
      <c r="G165" s="244"/>
      <c r="H165" s="247">
        <v>15.119999999999999</v>
      </c>
      <c r="I165" s="248"/>
      <c r="J165" s="244"/>
      <c r="K165" s="244"/>
      <c r="L165" s="249"/>
      <c r="M165" s="250"/>
      <c r="N165" s="251"/>
      <c r="O165" s="251"/>
      <c r="P165" s="251"/>
      <c r="Q165" s="251"/>
      <c r="R165" s="251"/>
      <c r="S165" s="251"/>
      <c r="T165" s="252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3" t="s">
        <v>150</v>
      </c>
      <c r="AU165" s="253" t="s">
        <v>167</v>
      </c>
      <c r="AV165" s="14" t="s">
        <v>78</v>
      </c>
      <c r="AW165" s="14" t="s">
        <v>31</v>
      </c>
      <c r="AX165" s="14" t="s">
        <v>69</v>
      </c>
      <c r="AY165" s="253" t="s">
        <v>138</v>
      </c>
    </row>
    <row r="166" s="13" customFormat="1">
      <c r="A166" s="13"/>
      <c r="B166" s="232"/>
      <c r="C166" s="233"/>
      <c r="D166" s="234" t="s">
        <v>150</v>
      </c>
      <c r="E166" s="235" t="s">
        <v>19</v>
      </c>
      <c r="F166" s="236" t="s">
        <v>231</v>
      </c>
      <c r="G166" s="233"/>
      <c r="H166" s="235" t="s">
        <v>19</v>
      </c>
      <c r="I166" s="237"/>
      <c r="J166" s="233"/>
      <c r="K166" s="233"/>
      <c r="L166" s="238"/>
      <c r="M166" s="239"/>
      <c r="N166" s="240"/>
      <c r="O166" s="240"/>
      <c r="P166" s="240"/>
      <c r="Q166" s="240"/>
      <c r="R166" s="240"/>
      <c r="S166" s="240"/>
      <c r="T166" s="241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2" t="s">
        <v>150</v>
      </c>
      <c r="AU166" s="242" t="s">
        <v>167</v>
      </c>
      <c r="AV166" s="13" t="s">
        <v>76</v>
      </c>
      <c r="AW166" s="13" t="s">
        <v>31</v>
      </c>
      <c r="AX166" s="13" t="s">
        <v>69</v>
      </c>
      <c r="AY166" s="242" t="s">
        <v>138</v>
      </c>
    </row>
    <row r="167" s="14" customFormat="1">
      <c r="A167" s="14"/>
      <c r="B167" s="243"/>
      <c r="C167" s="244"/>
      <c r="D167" s="234" t="s">
        <v>150</v>
      </c>
      <c r="E167" s="245" t="s">
        <v>19</v>
      </c>
      <c r="F167" s="246" t="s">
        <v>232</v>
      </c>
      <c r="G167" s="244"/>
      <c r="H167" s="247">
        <v>3.7799999999999998</v>
      </c>
      <c r="I167" s="248"/>
      <c r="J167" s="244"/>
      <c r="K167" s="244"/>
      <c r="L167" s="249"/>
      <c r="M167" s="250"/>
      <c r="N167" s="251"/>
      <c r="O167" s="251"/>
      <c r="P167" s="251"/>
      <c r="Q167" s="251"/>
      <c r="R167" s="251"/>
      <c r="S167" s="251"/>
      <c r="T167" s="252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3" t="s">
        <v>150</v>
      </c>
      <c r="AU167" s="253" t="s">
        <v>167</v>
      </c>
      <c r="AV167" s="14" t="s">
        <v>78</v>
      </c>
      <c r="AW167" s="14" t="s">
        <v>31</v>
      </c>
      <c r="AX167" s="14" t="s">
        <v>69</v>
      </c>
      <c r="AY167" s="253" t="s">
        <v>138</v>
      </c>
    </row>
    <row r="168" s="13" customFormat="1">
      <c r="A168" s="13"/>
      <c r="B168" s="232"/>
      <c r="C168" s="233"/>
      <c r="D168" s="234" t="s">
        <v>150</v>
      </c>
      <c r="E168" s="235" t="s">
        <v>19</v>
      </c>
      <c r="F168" s="236" t="s">
        <v>233</v>
      </c>
      <c r="G168" s="233"/>
      <c r="H168" s="235" t="s">
        <v>19</v>
      </c>
      <c r="I168" s="237"/>
      <c r="J168" s="233"/>
      <c r="K168" s="233"/>
      <c r="L168" s="238"/>
      <c r="M168" s="239"/>
      <c r="N168" s="240"/>
      <c r="O168" s="240"/>
      <c r="P168" s="240"/>
      <c r="Q168" s="240"/>
      <c r="R168" s="240"/>
      <c r="S168" s="240"/>
      <c r="T168" s="241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2" t="s">
        <v>150</v>
      </c>
      <c r="AU168" s="242" t="s">
        <v>167</v>
      </c>
      <c r="AV168" s="13" t="s">
        <v>76</v>
      </c>
      <c r="AW168" s="13" t="s">
        <v>31</v>
      </c>
      <c r="AX168" s="13" t="s">
        <v>69</v>
      </c>
      <c r="AY168" s="242" t="s">
        <v>138</v>
      </c>
    </row>
    <row r="169" s="14" customFormat="1">
      <c r="A169" s="14"/>
      <c r="B169" s="243"/>
      <c r="C169" s="244"/>
      <c r="D169" s="234" t="s">
        <v>150</v>
      </c>
      <c r="E169" s="245" t="s">
        <v>19</v>
      </c>
      <c r="F169" s="246" t="s">
        <v>234</v>
      </c>
      <c r="G169" s="244"/>
      <c r="H169" s="247">
        <v>3.5550000000000002</v>
      </c>
      <c r="I169" s="248"/>
      <c r="J169" s="244"/>
      <c r="K169" s="244"/>
      <c r="L169" s="249"/>
      <c r="M169" s="250"/>
      <c r="N169" s="251"/>
      <c r="O169" s="251"/>
      <c r="P169" s="251"/>
      <c r="Q169" s="251"/>
      <c r="R169" s="251"/>
      <c r="S169" s="251"/>
      <c r="T169" s="252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3" t="s">
        <v>150</v>
      </c>
      <c r="AU169" s="253" t="s">
        <v>167</v>
      </c>
      <c r="AV169" s="14" t="s">
        <v>78</v>
      </c>
      <c r="AW169" s="14" t="s">
        <v>31</v>
      </c>
      <c r="AX169" s="14" t="s">
        <v>69</v>
      </c>
      <c r="AY169" s="253" t="s">
        <v>138</v>
      </c>
    </row>
    <row r="170" s="16" customFormat="1">
      <c r="A170" s="16"/>
      <c r="B170" s="265"/>
      <c r="C170" s="266"/>
      <c r="D170" s="234" t="s">
        <v>150</v>
      </c>
      <c r="E170" s="267" t="s">
        <v>19</v>
      </c>
      <c r="F170" s="268" t="s">
        <v>182</v>
      </c>
      <c r="G170" s="266"/>
      <c r="H170" s="269">
        <v>87.254999999999995</v>
      </c>
      <c r="I170" s="270"/>
      <c r="J170" s="266"/>
      <c r="K170" s="266"/>
      <c r="L170" s="271"/>
      <c r="M170" s="272"/>
      <c r="N170" s="273"/>
      <c r="O170" s="273"/>
      <c r="P170" s="273"/>
      <c r="Q170" s="273"/>
      <c r="R170" s="273"/>
      <c r="S170" s="273"/>
      <c r="T170" s="274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T170" s="275" t="s">
        <v>150</v>
      </c>
      <c r="AU170" s="275" t="s">
        <v>167</v>
      </c>
      <c r="AV170" s="16" t="s">
        <v>146</v>
      </c>
      <c r="AW170" s="16" t="s">
        <v>31</v>
      </c>
      <c r="AX170" s="16" t="s">
        <v>76</v>
      </c>
      <c r="AY170" s="275" t="s">
        <v>138</v>
      </c>
    </row>
    <row r="171" s="2" customFormat="1" ht="24.15" customHeight="1">
      <c r="A171" s="39"/>
      <c r="B171" s="40"/>
      <c r="C171" s="214" t="s">
        <v>235</v>
      </c>
      <c r="D171" s="214" t="s">
        <v>141</v>
      </c>
      <c r="E171" s="215" t="s">
        <v>236</v>
      </c>
      <c r="F171" s="216" t="s">
        <v>237</v>
      </c>
      <c r="G171" s="217" t="s">
        <v>201</v>
      </c>
      <c r="H171" s="218">
        <v>4.2300000000000004</v>
      </c>
      <c r="I171" s="219"/>
      <c r="J171" s="220">
        <f>ROUND(I171*H171,2)</f>
        <v>0</v>
      </c>
      <c r="K171" s="216" t="s">
        <v>145</v>
      </c>
      <c r="L171" s="45"/>
      <c r="M171" s="221" t="s">
        <v>19</v>
      </c>
      <c r="N171" s="222" t="s">
        <v>40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0.032000000000000001</v>
      </c>
      <c r="T171" s="224">
        <f>S171*H171</f>
        <v>0.13536000000000001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146</v>
      </c>
      <c r="AT171" s="225" t="s">
        <v>141</v>
      </c>
      <c r="AU171" s="225" t="s">
        <v>167</v>
      </c>
      <c r="AY171" s="18" t="s">
        <v>138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76</v>
      </c>
      <c r="BK171" s="226">
        <f>ROUND(I171*H171,2)</f>
        <v>0</v>
      </c>
      <c r="BL171" s="18" t="s">
        <v>146</v>
      </c>
      <c r="BM171" s="225" t="s">
        <v>238</v>
      </c>
    </row>
    <row r="172" s="2" customFormat="1">
      <c r="A172" s="39"/>
      <c r="B172" s="40"/>
      <c r="C172" s="41"/>
      <c r="D172" s="227" t="s">
        <v>148</v>
      </c>
      <c r="E172" s="41"/>
      <c r="F172" s="228" t="s">
        <v>239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148</v>
      </c>
      <c r="AU172" s="18" t="s">
        <v>167</v>
      </c>
    </row>
    <row r="173" s="13" customFormat="1">
      <c r="A173" s="13"/>
      <c r="B173" s="232"/>
      <c r="C173" s="233"/>
      <c r="D173" s="234" t="s">
        <v>150</v>
      </c>
      <c r="E173" s="235" t="s">
        <v>19</v>
      </c>
      <c r="F173" s="236" t="s">
        <v>240</v>
      </c>
      <c r="G173" s="233"/>
      <c r="H173" s="235" t="s">
        <v>19</v>
      </c>
      <c r="I173" s="237"/>
      <c r="J173" s="233"/>
      <c r="K173" s="233"/>
      <c r="L173" s="238"/>
      <c r="M173" s="239"/>
      <c r="N173" s="240"/>
      <c r="O173" s="240"/>
      <c r="P173" s="240"/>
      <c r="Q173" s="240"/>
      <c r="R173" s="240"/>
      <c r="S173" s="240"/>
      <c r="T173" s="241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2" t="s">
        <v>150</v>
      </c>
      <c r="AU173" s="242" t="s">
        <v>167</v>
      </c>
      <c r="AV173" s="13" t="s">
        <v>76</v>
      </c>
      <c r="AW173" s="13" t="s">
        <v>31</v>
      </c>
      <c r="AX173" s="13" t="s">
        <v>69</v>
      </c>
      <c r="AY173" s="242" t="s">
        <v>138</v>
      </c>
    </row>
    <row r="174" s="14" customFormat="1">
      <c r="A174" s="14"/>
      <c r="B174" s="243"/>
      <c r="C174" s="244"/>
      <c r="D174" s="234" t="s">
        <v>150</v>
      </c>
      <c r="E174" s="245" t="s">
        <v>19</v>
      </c>
      <c r="F174" s="246" t="s">
        <v>241</v>
      </c>
      <c r="G174" s="244"/>
      <c r="H174" s="247">
        <v>4.2300000000000004</v>
      </c>
      <c r="I174" s="248"/>
      <c r="J174" s="244"/>
      <c r="K174" s="244"/>
      <c r="L174" s="249"/>
      <c r="M174" s="250"/>
      <c r="N174" s="251"/>
      <c r="O174" s="251"/>
      <c r="P174" s="251"/>
      <c r="Q174" s="251"/>
      <c r="R174" s="251"/>
      <c r="S174" s="251"/>
      <c r="T174" s="252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3" t="s">
        <v>150</v>
      </c>
      <c r="AU174" s="253" t="s">
        <v>167</v>
      </c>
      <c r="AV174" s="14" t="s">
        <v>78</v>
      </c>
      <c r="AW174" s="14" t="s">
        <v>31</v>
      </c>
      <c r="AX174" s="14" t="s">
        <v>69</v>
      </c>
      <c r="AY174" s="253" t="s">
        <v>138</v>
      </c>
    </row>
    <row r="175" s="16" customFormat="1">
      <c r="A175" s="16"/>
      <c r="B175" s="265"/>
      <c r="C175" s="266"/>
      <c r="D175" s="234" t="s">
        <v>150</v>
      </c>
      <c r="E175" s="267" t="s">
        <v>19</v>
      </c>
      <c r="F175" s="268" t="s">
        <v>182</v>
      </c>
      <c r="G175" s="266"/>
      <c r="H175" s="269">
        <v>4.2300000000000004</v>
      </c>
      <c r="I175" s="270"/>
      <c r="J175" s="266"/>
      <c r="K175" s="266"/>
      <c r="L175" s="271"/>
      <c r="M175" s="272"/>
      <c r="N175" s="273"/>
      <c r="O175" s="273"/>
      <c r="P175" s="273"/>
      <c r="Q175" s="273"/>
      <c r="R175" s="273"/>
      <c r="S175" s="273"/>
      <c r="T175" s="274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T175" s="275" t="s">
        <v>150</v>
      </c>
      <c r="AU175" s="275" t="s">
        <v>167</v>
      </c>
      <c r="AV175" s="16" t="s">
        <v>146</v>
      </c>
      <c r="AW175" s="16" t="s">
        <v>31</v>
      </c>
      <c r="AX175" s="16" t="s">
        <v>76</v>
      </c>
      <c r="AY175" s="275" t="s">
        <v>138</v>
      </c>
    </row>
    <row r="176" s="12" customFormat="1" ht="20.88" customHeight="1">
      <c r="A176" s="12"/>
      <c r="B176" s="198"/>
      <c r="C176" s="199"/>
      <c r="D176" s="200" t="s">
        <v>68</v>
      </c>
      <c r="E176" s="212" t="s">
        <v>242</v>
      </c>
      <c r="F176" s="212" t="s">
        <v>243</v>
      </c>
      <c r="G176" s="199"/>
      <c r="H176" s="199"/>
      <c r="I176" s="202"/>
      <c r="J176" s="213">
        <f>BK176</f>
        <v>0</v>
      </c>
      <c r="K176" s="199"/>
      <c r="L176" s="204"/>
      <c r="M176" s="205"/>
      <c r="N176" s="206"/>
      <c r="O176" s="206"/>
      <c r="P176" s="207">
        <f>SUM(P177:P186)</f>
        <v>0</v>
      </c>
      <c r="Q176" s="206"/>
      <c r="R176" s="207">
        <f>SUM(R177:R186)</f>
        <v>0</v>
      </c>
      <c r="S176" s="206"/>
      <c r="T176" s="208">
        <f>SUM(T177:T186)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09" t="s">
        <v>76</v>
      </c>
      <c r="AT176" s="210" t="s">
        <v>68</v>
      </c>
      <c r="AU176" s="210" t="s">
        <v>78</v>
      </c>
      <c r="AY176" s="209" t="s">
        <v>138</v>
      </c>
      <c r="BK176" s="211">
        <f>SUM(BK177:BK186)</f>
        <v>0</v>
      </c>
    </row>
    <row r="177" s="2" customFormat="1" ht="24.15" customHeight="1">
      <c r="A177" s="39"/>
      <c r="B177" s="40"/>
      <c r="C177" s="214" t="s">
        <v>191</v>
      </c>
      <c r="D177" s="214" t="s">
        <v>141</v>
      </c>
      <c r="E177" s="215" t="s">
        <v>244</v>
      </c>
      <c r="F177" s="216" t="s">
        <v>245</v>
      </c>
      <c r="G177" s="217" t="s">
        <v>246</v>
      </c>
      <c r="H177" s="218">
        <v>4.1189999999999998</v>
      </c>
      <c r="I177" s="219"/>
      <c r="J177" s="220">
        <f>ROUND(I177*H177,2)</f>
        <v>0</v>
      </c>
      <c r="K177" s="216" t="s">
        <v>145</v>
      </c>
      <c r="L177" s="45"/>
      <c r="M177" s="221" t="s">
        <v>19</v>
      </c>
      <c r="N177" s="222" t="s">
        <v>40</v>
      </c>
      <c r="O177" s="85"/>
      <c r="P177" s="223">
        <f>O177*H177</f>
        <v>0</v>
      </c>
      <c r="Q177" s="223">
        <v>0</v>
      </c>
      <c r="R177" s="223">
        <f>Q177*H177</f>
        <v>0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146</v>
      </c>
      <c r="AT177" s="225" t="s">
        <v>141</v>
      </c>
      <c r="AU177" s="225" t="s">
        <v>167</v>
      </c>
      <c r="AY177" s="18" t="s">
        <v>138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76</v>
      </c>
      <c r="BK177" s="226">
        <f>ROUND(I177*H177,2)</f>
        <v>0</v>
      </c>
      <c r="BL177" s="18" t="s">
        <v>146</v>
      </c>
      <c r="BM177" s="225" t="s">
        <v>247</v>
      </c>
    </row>
    <row r="178" s="2" customFormat="1">
      <c r="A178" s="39"/>
      <c r="B178" s="40"/>
      <c r="C178" s="41"/>
      <c r="D178" s="227" t="s">
        <v>148</v>
      </c>
      <c r="E178" s="41"/>
      <c r="F178" s="228" t="s">
        <v>248</v>
      </c>
      <c r="G178" s="41"/>
      <c r="H178" s="41"/>
      <c r="I178" s="229"/>
      <c r="J178" s="41"/>
      <c r="K178" s="41"/>
      <c r="L178" s="45"/>
      <c r="M178" s="230"/>
      <c r="N178" s="231"/>
      <c r="O178" s="85"/>
      <c r="P178" s="85"/>
      <c r="Q178" s="85"/>
      <c r="R178" s="85"/>
      <c r="S178" s="85"/>
      <c r="T178" s="86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148</v>
      </c>
      <c r="AU178" s="18" t="s">
        <v>167</v>
      </c>
    </row>
    <row r="179" s="2" customFormat="1" ht="24.15" customHeight="1">
      <c r="A179" s="39"/>
      <c r="B179" s="40"/>
      <c r="C179" s="214" t="s">
        <v>195</v>
      </c>
      <c r="D179" s="214" t="s">
        <v>141</v>
      </c>
      <c r="E179" s="215" t="s">
        <v>249</v>
      </c>
      <c r="F179" s="216" t="s">
        <v>250</v>
      </c>
      <c r="G179" s="217" t="s">
        <v>246</v>
      </c>
      <c r="H179" s="218">
        <v>16.475999999999999</v>
      </c>
      <c r="I179" s="219"/>
      <c r="J179" s="220">
        <f>ROUND(I179*H179,2)</f>
        <v>0</v>
      </c>
      <c r="K179" s="216" t="s">
        <v>145</v>
      </c>
      <c r="L179" s="45"/>
      <c r="M179" s="221" t="s">
        <v>19</v>
      </c>
      <c r="N179" s="222" t="s">
        <v>40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146</v>
      </c>
      <c r="AT179" s="225" t="s">
        <v>141</v>
      </c>
      <c r="AU179" s="225" t="s">
        <v>167</v>
      </c>
      <c r="AY179" s="18" t="s">
        <v>138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76</v>
      </c>
      <c r="BK179" s="226">
        <f>ROUND(I179*H179,2)</f>
        <v>0</v>
      </c>
      <c r="BL179" s="18" t="s">
        <v>146</v>
      </c>
      <c r="BM179" s="225" t="s">
        <v>251</v>
      </c>
    </row>
    <row r="180" s="2" customFormat="1">
      <c r="A180" s="39"/>
      <c r="B180" s="40"/>
      <c r="C180" s="41"/>
      <c r="D180" s="227" t="s">
        <v>148</v>
      </c>
      <c r="E180" s="41"/>
      <c r="F180" s="228" t="s">
        <v>252</v>
      </c>
      <c r="G180" s="41"/>
      <c r="H180" s="41"/>
      <c r="I180" s="229"/>
      <c r="J180" s="41"/>
      <c r="K180" s="41"/>
      <c r="L180" s="45"/>
      <c r="M180" s="230"/>
      <c r="N180" s="231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148</v>
      </c>
      <c r="AU180" s="18" t="s">
        <v>167</v>
      </c>
    </row>
    <row r="181" s="2" customFormat="1">
      <c r="A181" s="39"/>
      <c r="B181" s="40"/>
      <c r="C181" s="41"/>
      <c r="D181" s="234" t="s">
        <v>253</v>
      </c>
      <c r="E181" s="41"/>
      <c r="F181" s="286" t="s">
        <v>254</v>
      </c>
      <c r="G181" s="41"/>
      <c r="H181" s="41"/>
      <c r="I181" s="229"/>
      <c r="J181" s="41"/>
      <c r="K181" s="41"/>
      <c r="L181" s="45"/>
      <c r="M181" s="230"/>
      <c r="N181" s="231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253</v>
      </c>
      <c r="AU181" s="18" t="s">
        <v>167</v>
      </c>
    </row>
    <row r="182" s="14" customFormat="1">
      <c r="A182" s="14"/>
      <c r="B182" s="243"/>
      <c r="C182" s="244"/>
      <c r="D182" s="234" t="s">
        <v>150</v>
      </c>
      <c r="E182" s="244"/>
      <c r="F182" s="246" t="s">
        <v>255</v>
      </c>
      <c r="G182" s="244"/>
      <c r="H182" s="247">
        <v>16.475999999999999</v>
      </c>
      <c r="I182" s="248"/>
      <c r="J182" s="244"/>
      <c r="K182" s="244"/>
      <c r="L182" s="249"/>
      <c r="M182" s="250"/>
      <c r="N182" s="251"/>
      <c r="O182" s="251"/>
      <c r="P182" s="251"/>
      <c r="Q182" s="251"/>
      <c r="R182" s="251"/>
      <c r="S182" s="251"/>
      <c r="T182" s="252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3" t="s">
        <v>150</v>
      </c>
      <c r="AU182" s="253" t="s">
        <v>167</v>
      </c>
      <c r="AV182" s="14" t="s">
        <v>78</v>
      </c>
      <c r="AW182" s="14" t="s">
        <v>4</v>
      </c>
      <c r="AX182" s="14" t="s">
        <v>76</v>
      </c>
      <c r="AY182" s="253" t="s">
        <v>138</v>
      </c>
    </row>
    <row r="183" s="2" customFormat="1" ht="21.75" customHeight="1">
      <c r="A183" s="39"/>
      <c r="B183" s="40"/>
      <c r="C183" s="214" t="s">
        <v>256</v>
      </c>
      <c r="D183" s="214" t="s">
        <v>141</v>
      </c>
      <c r="E183" s="215" t="s">
        <v>257</v>
      </c>
      <c r="F183" s="216" t="s">
        <v>258</v>
      </c>
      <c r="G183" s="217" t="s">
        <v>246</v>
      </c>
      <c r="H183" s="218">
        <v>4.1189999999999998</v>
      </c>
      <c r="I183" s="219"/>
      <c r="J183" s="220">
        <f>ROUND(I183*H183,2)</f>
        <v>0</v>
      </c>
      <c r="K183" s="216" t="s">
        <v>145</v>
      </c>
      <c r="L183" s="45"/>
      <c r="M183" s="221" t="s">
        <v>19</v>
      </c>
      <c r="N183" s="222" t="s">
        <v>40</v>
      </c>
      <c r="O183" s="85"/>
      <c r="P183" s="223">
        <f>O183*H183</f>
        <v>0</v>
      </c>
      <c r="Q183" s="223">
        <v>0</v>
      </c>
      <c r="R183" s="223">
        <f>Q183*H183</f>
        <v>0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146</v>
      </c>
      <c r="AT183" s="225" t="s">
        <v>141</v>
      </c>
      <c r="AU183" s="225" t="s">
        <v>167</v>
      </c>
      <c r="AY183" s="18" t="s">
        <v>138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76</v>
      </c>
      <c r="BK183" s="226">
        <f>ROUND(I183*H183,2)</f>
        <v>0</v>
      </c>
      <c r="BL183" s="18" t="s">
        <v>146</v>
      </c>
      <c r="BM183" s="225" t="s">
        <v>259</v>
      </c>
    </row>
    <row r="184" s="2" customFormat="1">
      <c r="A184" s="39"/>
      <c r="B184" s="40"/>
      <c r="C184" s="41"/>
      <c r="D184" s="227" t="s">
        <v>148</v>
      </c>
      <c r="E184" s="41"/>
      <c r="F184" s="228" t="s">
        <v>260</v>
      </c>
      <c r="G184" s="41"/>
      <c r="H184" s="41"/>
      <c r="I184" s="229"/>
      <c r="J184" s="41"/>
      <c r="K184" s="41"/>
      <c r="L184" s="45"/>
      <c r="M184" s="230"/>
      <c r="N184" s="231"/>
      <c r="O184" s="85"/>
      <c r="P184" s="85"/>
      <c r="Q184" s="85"/>
      <c r="R184" s="85"/>
      <c r="S184" s="85"/>
      <c r="T184" s="86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148</v>
      </c>
      <c r="AU184" s="18" t="s">
        <v>167</v>
      </c>
    </row>
    <row r="185" s="2" customFormat="1" ht="24.15" customHeight="1">
      <c r="A185" s="39"/>
      <c r="B185" s="40"/>
      <c r="C185" s="214" t="s">
        <v>261</v>
      </c>
      <c r="D185" s="214" t="s">
        <v>141</v>
      </c>
      <c r="E185" s="215" t="s">
        <v>262</v>
      </c>
      <c r="F185" s="216" t="s">
        <v>263</v>
      </c>
      <c r="G185" s="217" t="s">
        <v>246</v>
      </c>
      <c r="H185" s="218">
        <v>4.1189999999999998</v>
      </c>
      <c r="I185" s="219"/>
      <c r="J185" s="220">
        <f>ROUND(I185*H185,2)</f>
        <v>0</v>
      </c>
      <c r="K185" s="216" t="s">
        <v>145</v>
      </c>
      <c r="L185" s="45"/>
      <c r="M185" s="221" t="s">
        <v>19</v>
      </c>
      <c r="N185" s="222" t="s">
        <v>40</v>
      </c>
      <c r="O185" s="85"/>
      <c r="P185" s="223">
        <f>O185*H185</f>
        <v>0</v>
      </c>
      <c r="Q185" s="223">
        <v>0</v>
      </c>
      <c r="R185" s="223">
        <f>Q185*H185</f>
        <v>0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146</v>
      </c>
      <c r="AT185" s="225" t="s">
        <v>141</v>
      </c>
      <c r="AU185" s="225" t="s">
        <v>167</v>
      </c>
      <c r="AY185" s="18" t="s">
        <v>138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76</v>
      </c>
      <c r="BK185" s="226">
        <f>ROUND(I185*H185,2)</f>
        <v>0</v>
      </c>
      <c r="BL185" s="18" t="s">
        <v>146</v>
      </c>
      <c r="BM185" s="225" t="s">
        <v>264</v>
      </c>
    </row>
    <row r="186" s="2" customFormat="1">
      <c r="A186" s="39"/>
      <c r="B186" s="40"/>
      <c r="C186" s="41"/>
      <c r="D186" s="227" t="s">
        <v>148</v>
      </c>
      <c r="E186" s="41"/>
      <c r="F186" s="228" t="s">
        <v>265</v>
      </c>
      <c r="G186" s="41"/>
      <c r="H186" s="41"/>
      <c r="I186" s="229"/>
      <c r="J186" s="41"/>
      <c r="K186" s="41"/>
      <c r="L186" s="45"/>
      <c r="M186" s="230"/>
      <c r="N186" s="231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148</v>
      </c>
      <c r="AU186" s="18" t="s">
        <v>167</v>
      </c>
    </row>
    <row r="187" s="12" customFormat="1" ht="20.88" customHeight="1">
      <c r="A187" s="12"/>
      <c r="B187" s="198"/>
      <c r="C187" s="199"/>
      <c r="D187" s="200" t="s">
        <v>68</v>
      </c>
      <c r="E187" s="212" t="s">
        <v>266</v>
      </c>
      <c r="F187" s="212" t="s">
        <v>267</v>
      </c>
      <c r="G187" s="199"/>
      <c r="H187" s="199"/>
      <c r="I187" s="202"/>
      <c r="J187" s="213">
        <f>BK187</f>
        <v>0</v>
      </c>
      <c r="K187" s="199"/>
      <c r="L187" s="204"/>
      <c r="M187" s="205"/>
      <c r="N187" s="206"/>
      <c r="O187" s="206"/>
      <c r="P187" s="207">
        <f>SUM(P188:P189)</f>
        <v>0</v>
      </c>
      <c r="Q187" s="206"/>
      <c r="R187" s="207">
        <f>SUM(R188:R189)</f>
        <v>0</v>
      </c>
      <c r="S187" s="206"/>
      <c r="T187" s="208">
        <f>SUM(T188:T189)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09" t="s">
        <v>76</v>
      </c>
      <c r="AT187" s="210" t="s">
        <v>68</v>
      </c>
      <c r="AU187" s="210" t="s">
        <v>78</v>
      </c>
      <c r="AY187" s="209" t="s">
        <v>138</v>
      </c>
      <c r="BK187" s="211">
        <f>SUM(BK188:BK189)</f>
        <v>0</v>
      </c>
    </row>
    <row r="188" s="2" customFormat="1" ht="33" customHeight="1">
      <c r="A188" s="39"/>
      <c r="B188" s="40"/>
      <c r="C188" s="214" t="s">
        <v>268</v>
      </c>
      <c r="D188" s="214" t="s">
        <v>141</v>
      </c>
      <c r="E188" s="215" t="s">
        <v>269</v>
      </c>
      <c r="F188" s="216" t="s">
        <v>270</v>
      </c>
      <c r="G188" s="217" t="s">
        <v>246</v>
      </c>
      <c r="H188" s="218">
        <v>3.6499999999999999</v>
      </c>
      <c r="I188" s="219"/>
      <c r="J188" s="220">
        <f>ROUND(I188*H188,2)</f>
        <v>0</v>
      </c>
      <c r="K188" s="216" t="s">
        <v>145</v>
      </c>
      <c r="L188" s="45"/>
      <c r="M188" s="221" t="s">
        <v>19</v>
      </c>
      <c r="N188" s="222" t="s">
        <v>40</v>
      </c>
      <c r="O188" s="85"/>
      <c r="P188" s="223">
        <f>O188*H188</f>
        <v>0</v>
      </c>
      <c r="Q188" s="223">
        <v>0</v>
      </c>
      <c r="R188" s="223">
        <f>Q188*H188</f>
        <v>0</v>
      </c>
      <c r="S188" s="223">
        <v>0</v>
      </c>
      <c r="T188" s="22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5" t="s">
        <v>146</v>
      </c>
      <c r="AT188" s="225" t="s">
        <v>141</v>
      </c>
      <c r="AU188" s="225" t="s">
        <v>167</v>
      </c>
      <c r="AY188" s="18" t="s">
        <v>138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8" t="s">
        <v>76</v>
      </c>
      <c r="BK188" s="226">
        <f>ROUND(I188*H188,2)</f>
        <v>0</v>
      </c>
      <c r="BL188" s="18" t="s">
        <v>146</v>
      </c>
      <c r="BM188" s="225" t="s">
        <v>271</v>
      </c>
    </row>
    <row r="189" s="2" customFormat="1">
      <c r="A189" s="39"/>
      <c r="B189" s="40"/>
      <c r="C189" s="41"/>
      <c r="D189" s="227" t="s">
        <v>148</v>
      </c>
      <c r="E189" s="41"/>
      <c r="F189" s="228" t="s">
        <v>272</v>
      </c>
      <c r="G189" s="41"/>
      <c r="H189" s="41"/>
      <c r="I189" s="229"/>
      <c r="J189" s="41"/>
      <c r="K189" s="41"/>
      <c r="L189" s="45"/>
      <c r="M189" s="230"/>
      <c r="N189" s="231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148</v>
      </c>
      <c r="AU189" s="18" t="s">
        <v>167</v>
      </c>
    </row>
    <row r="190" s="12" customFormat="1" ht="25.92" customHeight="1">
      <c r="A190" s="12"/>
      <c r="B190" s="198"/>
      <c r="C190" s="199"/>
      <c r="D190" s="200" t="s">
        <v>68</v>
      </c>
      <c r="E190" s="201" t="s">
        <v>273</v>
      </c>
      <c r="F190" s="201" t="s">
        <v>274</v>
      </c>
      <c r="G190" s="199"/>
      <c r="H190" s="199"/>
      <c r="I190" s="202"/>
      <c r="J190" s="203">
        <f>BK190</f>
        <v>0</v>
      </c>
      <c r="K190" s="199"/>
      <c r="L190" s="204"/>
      <c r="M190" s="205"/>
      <c r="N190" s="206"/>
      <c r="O190" s="206"/>
      <c r="P190" s="207">
        <f>P191+P198+P297</f>
        <v>0</v>
      </c>
      <c r="Q190" s="206"/>
      <c r="R190" s="207">
        <f>R191+R198+R297</f>
        <v>3.3160114051499998</v>
      </c>
      <c r="S190" s="206"/>
      <c r="T190" s="208">
        <f>T191+T198+T297</f>
        <v>0.64860859999999998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09" t="s">
        <v>78</v>
      </c>
      <c r="AT190" s="210" t="s">
        <v>68</v>
      </c>
      <c r="AU190" s="210" t="s">
        <v>69</v>
      </c>
      <c r="AY190" s="209" t="s">
        <v>138</v>
      </c>
      <c r="BK190" s="211">
        <f>BK191+BK198+BK297</f>
        <v>0</v>
      </c>
    </row>
    <row r="191" s="12" customFormat="1" ht="22.8" customHeight="1">
      <c r="A191" s="12"/>
      <c r="B191" s="198"/>
      <c r="C191" s="199"/>
      <c r="D191" s="200" t="s">
        <v>68</v>
      </c>
      <c r="E191" s="212" t="s">
        <v>275</v>
      </c>
      <c r="F191" s="212" t="s">
        <v>276</v>
      </c>
      <c r="G191" s="199"/>
      <c r="H191" s="199"/>
      <c r="I191" s="202"/>
      <c r="J191" s="213">
        <f>BK191</f>
        <v>0</v>
      </c>
      <c r="K191" s="199"/>
      <c r="L191" s="204"/>
      <c r="M191" s="205"/>
      <c r="N191" s="206"/>
      <c r="O191" s="206"/>
      <c r="P191" s="207">
        <f>SUM(P192:P197)</f>
        <v>0</v>
      </c>
      <c r="Q191" s="206"/>
      <c r="R191" s="207">
        <f>SUM(R192:R197)</f>
        <v>0.067100400000000004</v>
      </c>
      <c r="S191" s="206"/>
      <c r="T191" s="208">
        <f>SUM(T192:T197)</f>
        <v>0.10450859999999999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09" t="s">
        <v>78</v>
      </c>
      <c r="AT191" s="210" t="s">
        <v>68</v>
      </c>
      <c r="AU191" s="210" t="s">
        <v>76</v>
      </c>
      <c r="AY191" s="209" t="s">
        <v>138</v>
      </c>
      <c r="BK191" s="211">
        <f>SUM(BK192:BK197)</f>
        <v>0</v>
      </c>
    </row>
    <row r="192" s="2" customFormat="1" ht="16.5" customHeight="1">
      <c r="A192" s="39"/>
      <c r="B192" s="40"/>
      <c r="C192" s="214" t="s">
        <v>277</v>
      </c>
      <c r="D192" s="214" t="s">
        <v>141</v>
      </c>
      <c r="E192" s="215" t="s">
        <v>278</v>
      </c>
      <c r="F192" s="216" t="s">
        <v>279</v>
      </c>
      <c r="G192" s="217" t="s">
        <v>144</v>
      </c>
      <c r="H192" s="218">
        <v>62.579999999999998</v>
      </c>
      <c r="I192" s="219"/>
      <c r="J192" s="220">
        <f>ROUND(I192*H192,2)</f>
        <v>0</v>
      </c>
      <c r="K192" s="216" t="s">
        <v>145</v>
      </c>
      <c r="L192" s="45"/>
      <c r="M192" s="221" t="s">
        <v>19</v>
      </c>
      <c r="N192" s="222" t="s">
        <v>40</v>
      </c>
      <c r="O192" s="85"/>
      <c r="P192" s="223">
        <f>O192*H192</f>
        <v>0</v>
      </c>
      <c r="Q192" s="223">
        <v>0</v>
      </c>
      <c r="R192" s="223">
        <f>Q192*H192</f>
        <v>0</v>
      </c>
      <c r="S192" s="223">
        <v>0.00167</v>
      </c>
      <c r="T192" s="224">
        <f>S192*H192</f>
        <v>0.10450859999999999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25" t="s">
        <v>280</v>
      </c>
      <c r="AT192" s="225" t="s">
        <v>141</v>
      </c>
      <c r="AU192" s="225" t="s">
        <v>78</v>
      </c>
      <c r="AY192" s="18" t="s">
        <v>138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8" t="s">
        <v>76</v>
      </c>
      <c r="BK192" s="226">
        <f>ROUND(I192*H192,2)</f>
        <v>0</v>
      </c>
      <c r="BL192" s="18" t="s">
        <v>280</v>
      </c>
      <c r="BM192" s="225" t="s">
        <v>281</v>
      </c>
    </row>
    <row r="193" s="2" customFormat="1">
      <c r="A193" s="39"/>
      <c r="B193" s="40"/>
      <c r="C193" s="41"/>
      <c r="D193" s="227" t="s">
        <v>148</v>
      </c>
      <c r="E193" s="41"/>
      <c r="F193" s="228" t="s">
        <v>282</v>
      </c>
      <c r="G193" s="41"/>
      <c r="H193" s="41"/>
      <c r="I193" s="229"/>
      <c r="J193" s="41"/>
      <c r="K193" s="41"/>
      <c r="L193" s="45"/>
      <c r="M193" s="230"/>
      <c r="N193" s="231"/>
      <c r="O193" s="85"/>
      <c r="P193" s="85"/>
      <c r="Q193" s="85"/>
      <c r="R193" s="85"/>
      <c r="S193" s="85"/>
      <c r="T193" s="86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148</v>
      </c>
      <c r="AU193" s="18" t="s">
        <v>78</v>
      </c>
    </row>
    <row r="194" s="14" customFormat="1">
      <c r="A194" s="14"/>
      <c r="B194" s="243"/>
      <c r="C194" s="244"/>
      <c r="D194" s="234" t="s">
        <v>150</v>
      </c>
      <c r="E194" s="245" t="s">
        <v>19</v>
      </c>
      <c r="F194" s="246" t="s">
        <v>283</v>
      </c>
      <c r="G194" s="244"/>
      <c r="H194" s="247">
        <v>62.579999999999998</v>
      </c>
      <c r="I194" s="248"/>
      <c r="J194" s="244"/>
      <c r="K194" s="244"/>
      <c r="L194" s="249"/>
      <c r="M194" s="250"/>
      <c r="N194" s="251"/>
      <c r="O194" s="251"/>
      <c r="P194" s="251"/>
      <c r="Q194" s="251"/>
      <c r="R194" s="251"/>
      <c r="S194" s="251"/>
      <c r="T194" s="252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3" t="s">
        <v>150</v>
      </c>
      <c r="AU194" s="253" t="s">
        <v>78</v>
      </c>
      <c r="AV194" s="14" t="s">
        <v>78</v>
      </c>
      <c r="AW194" s="14" t="s">
        <v>31</v>
      </c>
      <c r="AX194" s="14" t="s">
        <v>76</v>
      </c>
      <c r="AY194" s="253" t="s">
        <v>138</v>
      </c>
    </row>
    <row r="195" s="2" customFormat="1" ht="16.5" customHeight="1">
      <c r="A195" s="39"/>
      <c r="B195" s="40"/>
      <c r="C195" s="214" t="s">
        <v>284</v>
      </c>
      <c r="D195" s="214" t="s">
        <v>141</v>
      </c>
      <c r="E195" s="215" t="s">
        <v>285</v>
      </c>
      <c r="F195" s="216" t="s">
        <v>286</v>
      </c>
      <c r="G195" s="217" t="s">
        <v>144</v>
      </c>
      <c r="H195" s="218">
        <v>62.130000000000003</v>
      </c>
      <c r="I195" s="219"/>
      <c r="J195" s="220">
        <f>ROUND(I195*H195,2)</f>
        <v>0</v>
      </c>
      <c r="K195" s="216" t="s">
        <v>145</v>
      </c>
      <c r="L195" s="45"/>
      <c r="M195" s="221" t="s">
        <v>19</v>
      </c>
      <c r="N195" s="222" t="s">
        <v>40</v>
      </c>
      <c r="O195" s="85"/>
      <c r="P195" s="223">
        <f>O195*H195</f>
        <v>0</v>
      </c>
      <c r="Q195" s="223">
        <v>0.00108</v>
      </c>
      <c r="R195" s="223">
        <f>Q195*H195</f>
        <v>0.067100400000000004</v>
      </c>
      <c r="S195" s="223">
        <v>0</v>
      </c>
      <c r="T195" s="224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5" t="s">
        <v>280</v>
      </c>
      <c r="AT195" s="225" t="s">
        <v>141</v>
      </c>
      <c r="AU195" s="225" t="s">
        <v>78</v>
      </c>
      <c r="AY195" s="18" t="s">
        <v>138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8" t="s">
        <v>76</v>
      </c>
      <c r="BK195" s="226">
        <f>ROUND(I195*H195,2)</f>
        <v>0</v>
      </c>
      <c r="BL195" s="18" t="s">
        <v>280</v>
      </c>
      <c r="BM195" s="225" t="s">
        <v>287</v>
      </c>
    </row>
    <row r="196" s="2" customFormat="1">
      <c r="A196" s="39"/>
      <c r="B196" s="40"/>
      <c r="C196" s="41"/>
      <c r="D196" s="227" t="s">
        <v>148</v>
      </c>
      <c r="E196" s="41"/>
      <c r="F196" s="228" t="s">
        <v>288</v>
      </c>
      <c r="G196" s="41"/>
      <c r="H196" s="41"/>
      <c r="I196" s="229"/>
      <c r="J196" s="41"/>
      <c r="K196" s="41"/>
      <c r="L196" s="45"/>
      <c r="M196" s="230"/>
      <c r="N196" s="231"/>
      <c r="O196" s="85"/>
      <c r="P196" s="85"/>
      <c r="Q196" s="85"/>
      <c r="R196" s="85"/>
      <c r="S196" s="85"/>
      <c r="T196" s="86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148</v>
      </c>
      <c r="AU196" s="18" t="s">
        <v>78</v>
      </c>
    </row>
    <row r="197" s="14" customFormat="1">
      <c r="A197" s="14"/>
      <c r="B197" s="243"/>
      <c r="C197" s="244"/>
      <c r="D197" s="234" t="s">
        <v>150</v>
      </c>
      <c r="E197" s="245" t="s">
        <v>19</v>
      </c>
      <c r="F197" s="246" t="s">
        <v>101</v>
      </c>
      <c r="G197" s="244"/>
      <c r="H197" s="247">
        <v>62.130000000000003</v>
      </c>
      <c r="I197" s="248"/>
      <c r="J197" s="244"/>
      <c r="K197" s="244"/>
      <c r="L197" s="249"/>
      <c r="M197" s="250"/>
      <c r="N197" s="251"/>
      <c r="O197" s="251"/>
      <c r="P197" s="251"/>
      <c r="Q197" s="251"/>
      <c r="R197" s="251"/>
      <c r="S197" s="251"/>
      <c r="T197" s="252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3" t="s">
        <v>150</v>
      </c>
      <c r="AU197" s="253" t="s">
        <v>78</v>
      </c>
      <c r="AV197" s="14" t="s">
        <v>78</v>
      </c>
      <c r="AW197" s="14" t="s">
        <v>31</v>
      </c>
      <c r="AX197" s="14" t="s">
        <v>76</v>
      </c>
      <c r="AY197" s="253" t="s">
        <v>138</v>
      </c>
    </row>
    <row r="198" s="12" customFormat="1" ht="22.8" customHeight="1">
      <c r="A198" s="12"/>
      <c r="B198" s="198"/>
      <c r="C198" s="199"/>
      <c r="D198" s="200" t="s">
        <v>68</v>
      </c>
      <c r="E198" s="212" t="s">
        <v>289</v>
      </c>
      <c r="F198" s="212" t="s">
        <v>290</v>
      </c>
      <c r="G198" s="199"/>
      <c r="H198" s="199"/>
      <c r="I198" s="202"/>
      <c r="J198" s="213">
        <f>BK198</f>
        <v>0</v>
      </c>
      <c r="K198" s="199"/>
      <c r="L198" s="204"/>
      <c r="M198" s="205"/>
      <c r="N198" s="206"/>
      <c r="O198" s="206"/>
      <c r="P198" s="207">
        <f>SUM(P199:P296)</f>
        <v>0</v>
      </c>
      <c r="Q198" s="206"/>
      <c r="R198" s="207">
        <f>SUM(R199:R296)</f>
        <v>3.2178761003999998</v>
      </c>
      <c r="S198" s="206"/>
      <c r="T198" s="208">
        <f>SUM(T199:T296)</f>
        <v>0.54410000000000003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09" t="s">
        <v>78</v>
      </c>
      <c r="AT198" s="210" t="s">
        <v>68</v>
      </c>
      <c r="AU198" s="210" t="s">
        <v>76</v>
      </c>
      <c r="AY198" s="209" t="s">
        <v>138</v>
      </c>
      <c r="BK198" s="211">
        <f>SUM(BK199:BK296)</f>
        <v>0</v>
      </c>
    </row>
    <row r="199" s="2" customFormat="1" ht="21.75" customHeight="1">
      <c r="A199" s="39"/>
      <c r="B199" s="40"/>
      <c r="C199" s="214" t="s">
        <v>8</v>
      </c>
      <c r="D199" s="214" t="s">
        <v>141</v>
      </c>
      <c r="E199" s="215" t="s">
        <v>291</v>
      </c>
      <c r="F199" s="216" t="s">
        <v>292</v>
      </c>
      <c r="G199" s="217" t="s">
        <v>201</v>
      </c>
      <c r="H199" s="218">
        <v>3.4860000000000002</v>
      </c>
      <c r="I199" s="219"/>
      <c r="J199" s="220">
        <f>ROUND(I199*H199,2)</f>
        <v>0</v>
      </c>
      <c r="K199" s="216" t="s">
        <v>145</v>
      </c>
      <c r="L199" s="45"/>
      <c r="M199" s="221" t="s">
        <v>19</v>
      </c>
      <c r="N199" s="222" t="s">
        <v>40</v>
      </c>
      <c r="O199" s="85"/>
      <c r="P199" s="223">
        <f>O199*H199</f>
        <v>0</v>
      </c>
      <c r="Q199" s="223">
        <v>0.00026848749999999999</v>
      </c>
      <c r="R199" s="223">
        <f>Q199*H199</f>
        <v>0.00093594742500000005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280</v>
      </c>
      <c r="AT199" s="225" t="s">
        <v>141</v>
      </c>
      <c r="AU199" s="225" t="s">
        <v>78</v>
      </c>
      <c r="AY199" s="18" t="s">
        <v>138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76</v>
      </c>
      <c r="BK199" s="226">
        <f>ROUND(I199*H199,2)</f>
        <v>0</v>
      </c>
      <c r="BL199" s="18" t="s">
        <v>280</v>
      </c>
      <c r="BM199" s="225" t="s">
        <v>293</v>
      </c>
    </row>
    <row r="200" s="2" customFormat="1">
      <c r="A200" s="39"/>
      <c r="B200" s="40"/>
      <c r="C200" s="41"/>
      <c r="D200" s="227" t="s">
        <v>148</v>
      </c>
      <c r="E200" s="41"/>
      <c r="F200" s="228" t="s">
        <v>294</v>
      </c>
      <c r="G200" s="41"/>
      <c r="H200" s="41"/>
      <c r="I200" s="229"/>
      <c r="J200" s="41"/>
      <c r="K200" s="41"/>
      <c r="L200" s="45"/>
      <c r="M200" s="230"/>
      <c r="N200" s="231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148</v>
      </c>
      <c r="AU200" s="18" t="s">
        <v>78</v>
      </c>
    </row>
    <row r="201" s="14" customFormat="1">
      <c r="A201" s="14"/>
      <c r="B201" s="243"/>
      <c r="C201" s="244"/>
      <c r="D201" s="234" t="s">
        <v>150</v>
      </c>
      <c r="E201" s="245" t="s">
        <v>19</v>
      </c>
      <c r="F201" s="246" t="s">
        <v>94</v>
      </c>
      <c r="G201" s="244"/>
      <c r="H201" s="247">
        <v>3.4860000000000002</v>
      </c>
      <c r="I201" s="248"/>
      <c r="J201" s="244"/>
      <c r="K201" s="244"/>
      <c r="L201" s="249"/>
      <c r="M201" s="250"/>
      <c r="N201" s="251"/>
      <c r="O201" s="251"/>
      <c r="P201" s="251"/>
      <c r="Q201" s="251"/>
      <c r="R201" s="251"/>
      <c r="S201" s="251"/>
      <c r="T201" s="252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3" t="s">
        <v>150</v>
      </c>
      <c r="AU201" s="253" t="s">
        <v>78</v>
      </c>
      <c r="AV201" s="14" t="s">
        <v>78</v>
      </c>
      <c r="AW201" s="14" t="s">
        <v>31</v>
      </c>
      <c r="AX201" s="14" t="s">
        <v>76</v>
      </c>
      <c r="AY201" s="253" t="s">
        <v>138</v>
      </c>
    </row>
    <row r="202" s="2" customFormat="1" ht="16.5" customHeight="1">
      <c r="A202" s="39"/>
      <c r="B202" s="40"/>
      <c r="C202" s="276" t="s">
        <v>280</v>
      </c>
      <c r="D202" s="276" t="s">
        <v>188</v>
      </c>
      <c r="E202" s="277" t="s">
        <v>295</v>
      </c>
      <c r="F202" s="278" t="s">
        <v>296</v>
      </c>
      <c r="G202" s="279" t="s">
        <v>201</v>
      </c>
      <c r="H202" s="280">
        <v>3.4860000000000002</v>
      </c>
      <c r="I202" s="281"/>
      <c r="J202" s="282">
        <f>ROUND(I202*H202,2)</f>
        <v>0</v>
      </c>
      <c r="K202" s="278" t="s">
        <v>145</v>
      </c>
      <c r="L202" s="283"/>
      <c r="M202" s="284" t="s">
        <v>19</v>
      </c>
      <c r="N202" s="285" t="s">
        <v>40</v>
      </c>
      <c r="O202" s="85"/>
      <c r="P202" s="223">
        <f>O202*H202</f>
        <v>0</v>
      </c>
      <c r="Q202" s="223">
        <v>0.034720000000000001</v>
      </c>
      <c r="R202" s="223">
        <f>Q202*H202</f>
        <v>0.12103392000000002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297</v>
      </c>
      <c r="AT202" s="225" t="s">
        <v>188</v>
      </c>
      <c r="AU202" s="225" t="s">
        <v>78</v>
      </c>
      <c r="AY202" s="18" t="s">
        <v>138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76</v>
      </c>
      <c r="BK202" s="226">
        <f>ROUND(I202*H202,2)</f>
        <v>0</v>
      </c>
      <c r="BL202" s="18" t="s">
        <v>280</v>
      </c>
      <c r="BM202" s="225" t="s">
        <v>298</v>
      </c>
    </row>
    <row r="203" s="13" customFormat="1">
      <c r="A203" s="13"/>
      <c r="B203" s="232"/>
      <c r="C203" s="233"/>
      <c r="D203" s="234" t="s">
        <v>150</v>
      </c>
      <c r="E203" s="235" t="s">
        <v>19</v>
      </c>
      <c r="F203" s="236" t="s">
        <v>204</v>
      </c>
      <c r="G203" s="233"/>
      <c r="H203" s="235" t="s">
        <v>19</v>
      </c>
      <c r="I203" s="237"/>
      <c r="J203" s="233"/>
      <c r="K203" s="233"/>
      <c r="L203" s="238"/>
      <c r="M203" s="239"/>
      <c r="N203" s="240"/>
      <c r="O203" s="240"/>
      <c r="P203" s="240"/>
      <c r="Q203" s="240"/>
      <c r="R203" s="240"/>
      <c r="S203" s="240"/>
      <c r="T203" s="241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2" t="s">
        <v>150</v>
      </c>
      <c r="AU203" s="242" t="s">
        <v>78</v>
      </c>
      <c r="AV203" s="13" t="s">
        <v>76</v>
      </c>
      <c r="AW203" s="13" t="s">
        <v>31</v>
      </c>
      <c r="AX203" s="13" t="s">
        <v>69</v>
      </c>
      <c r="AY203" s="242" t="s">
        <v>138</v>
      </c>
    </row>
    <row r="204" s="14" customFormat="1">
      <c r="A204" s="14"/>
      <c r="B204" s="243"/>
      <c r="C204" s="244"/>
      <c r="D204" s="234" t="s">
        <v>150</v>
      </c>
      <c r="E204" s="245" t="s">
        <v>19</v>
      </c>
      <c r="F204" s="246" t="s">
        <v>205</v>
      </c>
      <c r="G204" s="244"/>
      <c r="H204" s="247">
        <v>0.59999999999999998</v>
      </c>
      <c r="I204" s="248"/>
      <c r="J204" s="244"/>
      <c r="K204" s="244"/>
      <c r="L204" s="249"/>
      <c r="M204" s="250"/>
      <c r="N204" s="251"/>
      <c r="O204" s="251"/>
      <c r="P204" s="251"/>
      <c r="Q204" s="251"/>
      <c r="R204" s="251"/>
      <c r="S204" s="251"/>
      <c r="T204" s="252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3" t="s">
        <v>150</v>
      </c>
      <c r="AU204" s="253" t="s">
        <v>78</v>
      </c>
      <c r="AV204" s="14" t="s">
        <v>78</v>
      </c>
      <c r="AW204" s="14" t="s">
        <v>31</v>
      </c>
      <c r="AX204" s="14" t="s">
        <v>69</v>
      </c>
      <c r="AY204" s="253" t="s">
        <v>138</v>
      </c>
    </row>
    <row r="205" s="13" customFormat="1">
      <c r="A205" s="13"/>
      <c r="B205" s="232"/>
      <c r="C205" s="233"/>
      <c r="D205" s="234" t="s">
        <v>150</v>
      </c>
      <c r="E205" s="235" t="s">
        <v>19</v>
      </c>
      <c r="F205" s="236" t="s">
        <v>206</v>
      </c>
      <c r="G205" s="233"/>
      <c r="H205" s="235" t="s">
        <v>19</v>
      </c>
      <c r="I205" s="237"/>
      <c r="J205" s="233"/>
      <c r="K205" s="233"/>
      <c r="L205" s="238"/>
      <c r="M205" s="239"/>
      <c r="N205" s="240"/>
      <c r="O205" s="240"/>
      <c r="P205" s="240"/>
      <c r="Q205" s="240"/>
      <c r="R205" s="240"/>
      <c r="S205" s="240"/>
      <c r="T205" s="241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2" t="s">
        <v>150</v>
      </c>
      <c r="AU205" s="242" t="s">
        <v>78</v>
      </c>
      <c r="AV205" s="13" t="s">
        <v>76</v>
      </c>
      <c r="AW205" s="13" t="s">
        <v>31</v>
      </c>
      <c r="AX205" s="13" t="s">
        <v>69</v>
      </c>
      <c r="AY205" s="242" t="s">
        <v>138</v>
      </c>
    </row>
    <row r="206" s="14" customFormat="1">
      <c r="A206" s="14"/>
      <c r="B206" s="243"/>
      <c r="C206" s="244"/>
      <c r="D206" s="234" t="s">
        <v>150</v>
      </c>
      <c r="E206" s="245" t="s">
        <v>19</v>
      </c>
      <c r="F206" s="246" t="s">
        <v>207</v>
      </c>
      <c r="G206" s="244"/>
      <c r="H206" s="247">
        <v>1.26</v>
      </c>
      <c r="I206" s="248"/>
      <c r="J206" s="244"/>
      <c r="K206" s="244"/>
      <c r="L206" s="249"/>
      <c r="M206" s="250"/>
      <c r="N206" s="251"/>
      <c r="O206" s="251"/>
      <c r="P206" s="251"/>
      <c r="Q206" s="251"/>
      <c r="R206" s="251"/>
      <c r="S206" s="251"/>
      <c r="T206" s="252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3" t="s">
        <v>150</v>
      </c>
      <c r="AU206" s="253" t="s">
        <v>78</v>
      </c>
      <c r="AV206" s="14" t="s">
        <v>78</v>
      </c>
      <c r="AW206" s="14" t="s">
        <v>31</v>
      </c>
      <c r="AX206" s="14" t="s">
        <v>69</v>
      </c>
      <c r="AY206" s="253" t="s">
        <v>138</v>
      </c>
    </row>
    <row r="207" s="13" customFormat="1">
      <c r="A207" s="13"/>
      <c r="B207" s="232"/>
      <c r="C207" s="233"/>
      <c r="D207" s="234" t="s">
        <v>150</v>
      </c>
      <c r="E207" s="235" t="s">
        <v>19</v>
      </c>
      <c r="F207" s="236" t="s">
        <v>208</v>
      </c>
      <c r="G207" s="233"/>
      <c r="H207" s="235" t="s">
        <v>19</v>
      </c>
      <c r="I207" s="237"/>
      <c r="J207" s="233"/>
      <c r="K207" s="233"/>
      <c r="L207" s="238"/>
      <c r="M207" s="239"/>
      <c r="N207" s="240"/>
      <c r="O207" s="240"/>
      <c r="P207" s="240"/>
      <c r="Q207" s="240"/>
      <c r="R207" s="240"/>
      <c r="S207" s="240"/>
      <c r="T207" s="241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2" t="s">
        <v>150</v>
      </c>
      <c r="AU207" s="242" t="s">
        <v>78</v>
      </c>
      <c r="AV207" s="13" t="s">
        <v>76</v>
      </c>
      <c r="AW207" s="13" t="s">
        <v>31</v>
      </c>
      <c r="AX207" s="13" t="s">
        <v>69</v>
      </c>
      <c r="AY207" s="242" t="s">
        <v>138</v>
      </c>
    </row>
    <row r="208" s="14" customFormat="1">
      <c r="A208" s="14"/>
      <c r="B208" s="243"/>
      <c r="C208" s="244"/>
      <c r="D208" s="234" t="s">
        <v>150</v>
      </c>
      <c r="E208" s="245" t="s">
        <v>19</v>
      </c>
      <c r="F208" s="246" t="s">
        <v>209</v>
      </c>
      <c r="G208" s="244"/>
      <c r="H208" s="247">
        <v>1.0560000000000001</v>
      </c>
      <c r="I208" s="248"/>
      <c r="J208" s="244"/>
      <c r="K208" s="244"/>
      <c r="L208" s="249"/>
      <c r="M208" s="250"/>
      <c r="N208" s="251"/>
      <c r="O208" s="251"/>
      <c r="P208" s="251"/>
      <c r="Q208" s="251"/>
      <c r="R208" s="251"/>
      <c r="S208" s="251"/>
      <c r="T208" s="252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3" t="s">
        <v>150</v>
      </c>
      <c r="AU208" s="253" t="s">
        <v>78</v>
      </c>
      <c r="AV208" s="14" t="s">
        <v>78</v>
      </c>
      <c r="AW208" s="14" t="s">
        <v>31</v>
      </c>
      <c r="AX208" s="14" t="s">
        <v>69</v>
      </c>
      <c r="AY208" s="253" t="s">
        <v>138</v>
      </c>
    </row>
    <row r="209" s="13" customFormat="1">
      <c r="A209" s="13"/>
      <c r="B209" s="232"/>
      <c r="C209" s="233"/>
      <c r="D209" s="234" t="s">
        <v>150</v>
      </c>
      <c r="E209" s="235" t="s">
        <v>19</v>
      </c>
      <c r="F209" s="236" t="s">
        <v>210</v>
      </c>
      <c r="G209" s="233"/>
      <c r="H209" s="235" t="s">
        <v>19</v>
      </c>
      <c r="I209" s="237"/>
      <c r="J209" s="233"/>
      <c r="K209" s="233"/>
      <c r="L209" s="238"/>
      <c r="M209" s="239"/>
      <c r="N209" s="240"/>
      <c r="O209" s="240"/>
      <c r="P209" s="240"/>
      <c r="Q209" s="240"/>
      <c r="R209" s="240"/>
      <c r="S209" s="240"/>
      <c r="T209" s="241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2" t="s">
        <v>150</v>
      </c>
      <c r="AU209" s="242" t="s">
        <v>78</v>
      </c>
      <c r="AV209" s="13" t="s">
        <v>76</v>
      </c>
      <c r="AW209" s="13" t="s">
        <v>31</v>
      </c>
      <c r="AX209" s="13" t="s">
        <v>69</v>
      </c>
      <c r="AY209" s="242" t="s">
        <v>138</v>
      </c>
    </row>
    <row r="210" s="14" customFormat="1">
      <c r="A210" s="14"/>
      <c r="B210" s="243"/>
      <c r="C210" s="244"/>
      <c r="D210" s="234" t="s">
        <v>150</v>
      </c>
      <c r="E210" s="245" t="s">
        <v>19</v>
      </c>
      <c r="F210" s="246" t="s">
        <v>211</v>
      </c>
      <c r="G210" s="244"/>
      <c r="H210" s="247">
        <v>0.56999999999999995</v>
      </c>
      <c r="I210" s="248"/>
      <c r="J210" s="244"/>
      <c r="K210" s="244"/>
      <c r="L210" s="249"/>
      <c r="M210" s="250"/>
      <c r="N210" s="251"/>
      <c r="O210" s="251"/>
      <c r="P210" s="251"/>
      <c r="Q210" s="251"/>
      <c r="R210" s="251"/>
      <c r="S210" s="251"/>
      <c r="T210" s="252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3" t="s">
        <v>150</v>
      </c>
      <c r="AU210" s="253" t="s">
        <v>78</v>
      </c>
      <c r="AV210" s="14" t="s">
        <v>78</v>
      </c>
      <c r="AW210" s="14" t="s">
        <v>31</v>
      </c>
      <c r="AX210" s="14" t="s">
        <v>69</v>
      </c>
      <c r="AY210" s="253" t="s">
        <v>138</v>
      </c>
    </row>
    <row r="211" s="16" customFormat="1">
      <c r="A211" s="16"/>
      <c r="B211" s="265"/>
      <c r="C211" s="266"/>
      <c r="D211" s="234" t="s">
        <v>150</v>
      </c>
      <c r="E211" s="267" t="s">
        <v>94</v>
      </c>
      <c r="F211" s="268" t="s">
        <v>182</v>
      </c>
      <c r="G211" s="266"/>
      <c r="H211" s="269">
        <v>3.4860000000000002</v>
      </c>
      <c r="I211" s="270"/>
      <c r="J211" s="266"/>
      <c r="K211" s="266"/>
      <c r="L211" s="271"/>
      <c r="M211" s="272"/>
      <c r="N211" s="273"/>
      <c r="O211" s="273"/>
      <c r="P211" s="273"/>
      <c r="Q211" s="273"/>
      <c r="R211" s="273"/>
      <c r="S211" s="273"/>
      <c r="T211" s="274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T211" s="275" t="s">
        <v>150</v>
      </c>
      <c r="AU211" s="275" t="s">
        <v>78</v>
      </c>
      <c r="AV211" s="16" t="s">
        <v>146</v>
      </c>
      <c r="AW211" s="16" t="s">
        <v>31</v>
      </c>
      <c r="AX211" s="16" t="s">
        <v>76</v>
      </c>
      <c r="AY211" s="275" t="s">
        <v>138</v>
      </c>
    </row>
    <row r="212" s="2" customFormat="1" ht="21.75" customHeight="1">
      <c r="A212" s="39"/>
      <c r="B212" s="40"/>
      <c r="C212" s="214" t="s">
        <v>299</v>
      </c>
      <c r="D212" s="214" t="s">
        <v>141</v>
      </c>
      <c r="E212" s="215" t="s">
        <v>300</v>
      </c>
      <c r="F212" s="216" t="s">
        <v>301</v>
      </c>
      <c r="G212" s="217" t="s">
        <v>201</v>
      </c>
      <c r="H212" s="218">
        <v>92.997</v>
      </c>
      <c r="I212" s="219"/>
      <c r="J212" s="220">
        <f>ROUND(I212*H212,2)</f>
        <v>0</v>
      </c>
      <c r="K212" s="216" t="s">
        <v>145</v>
      </c>
      <c r="L212" s="45"/>
      <c r="M212" s="221" t="s">
        <v>19</v>
      </c>
      <c r="N212" s="222" t="s">
        <v>40</v>
      </c>
      <c r="O212" s="85"/>
      <c r="P212" s="223">
        <f>O212*H212</f>
        <v>0</v>
      </c>
      <c r="Q212" s="223">
        <v>0.000260425</v>
      </c>
      <c r="R212" s="223">
        <f>Q212*H212</f>
        <v>0.024218743724999998</v>
      </c>
      <c r="S212" s="223">
        <v>0</v>
      </c>
      <c r="T212" s="224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25" t="s">
        <v>280</v>
      </c>
      <c r="AT212" s="225" t="s">
        <v>141</v>
      </c>
      <c r="AU212" s="225" t="s">
        <v>78</v>
      </c>
      <c r="AY212" s="18" t="s">
        <v>138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8" t="s">
        <v>76</v>
      </c>
      <c r="BK212" s="226">
        <f>ROUND(I212*H212,2)</f>
        <v>0</v>
      </c>
      <c r="BL212" s="18" t="s">
        <v>280</v>
      </c>
      <c r="BM212" s="225" t="s">
        <v>302</v>
      </c>
    </row>
    <row r="213" s="2" customFormat="1">
      <c r="A213" s="39"/>
      <c r="B213" s="40"/>
      <c r="C213" s="41"/>
      <c r="D213" s="227" t="s">
        <v>148</v>
      </c>
      <c r="E213" s="41"/>
      <c r="F213" s="228" t="s">
        <v>303</v>
      </c>
      <c r="G213" s="41"/>
      <c r="H213" s="41"/>
      <c r="I213" s="229"/>
      <c r="J213" s="41"/>
      <c r="K213" s="41"/>
      <c r="L213" s="45"/>
      <c r="M213" s="230"/>
      <c r="N213" s="231"/>
      <c r="O213" s="85"/>
      <c r="P213" s="85"/>
      <c r="Q213" s="85"/>
      <c r="R213" s="85"/>
      <c r="S213" s="85"/>
      <c r="T213" s="86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148</v>
      </c>
      <c r="AU213" s="18" t="s">
        <v>78</v>
      </c>
    </row>
    <row r="214" s="14" customFormat="1">
      <c r="A214" s="14"/>
      <c r="B214" s="243"/>
      <c r="C214" s="244"/>
      <c r="D214" s="234" t="s">
        <v>150</v>
      </c>
      <c r="E214" s="245" t="s">
        <v>19</v>
      </c>
      <c r="F214" s="246" t="s">
        <v>96</v>
      </c>
      <c r="G214" s="244"/>
      <c r="H214" s="247">
        <v>92.997</v>
      </c>
      <c r="I214" s="248"/>
      <c r="J214" s="244"/>
      <c r="K214" s="244"/>
      <c r="L214" s="249"/>
      <c r="M214" s="250"/>
      <c r="N214" s="251"/>
      <c r="O214" s="251"/>
      <c r="P214" s="251"/>
      <c r="Q214" s="251"/>
      <c r="R214" s="251"/>
      <c r="S214" s="251"/>
      <c r="T214" s="252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3" t="s">
        <v>150</v>
      </c>
      <c r="AU214" s="253" t="s">
        <v>78</v>
      </c>
      <c r="AV214" s="14" t="s">
        <v>78</v>
      </c>
      <c r="AW214" s="14" t="s">
        <v>31</v>
      </c>
      <c r="AX214" s="14" t="s">
        <v>76</v>
      </c>
      <c r="AY214" s="253" t="s">
        <v>138</v>
      </c>
    </row>
    <row r="215" s="2" customFormat="1" ht="16.5" customHeight="1">
      <c r="A215" s="39"/>
      <c r="B215" s="40"/>
      <c r="C215" s="276" t="s">
        <v>304</v>
      </c>
      <c r="D215" s="276" t="s">
        <v>188</v>
      </c>
      <c r="E215" s="277" t="s">
        <v>305</v>
      </c>
      <c r="F215" s="278" t="s">
        <v>306</v>
      </c>
      <c r="G215" s="279" t="s">
        <v>201</v>
      </c>
      <c r="H215" s="280">
        <v>92.997</v>
      </c>
      <c r="I215" s="281"/>
      <c r="J215" s="282">
        <f>ROUND(I215*H215,2)</f>
        <v>0</v>
      </c>
      <c r="K215" s="278" t="s">
        <v>145</v>
      </c>
      <c r="L215" s="283"/>
      <c r="M215" s="284" t="s">
        <v>19</v>
      </c>
      <c r="N215" s="285" t="s">
        <v>40</v>
      </c>
      <c r="O215" s="85"/>
      <c r="P215" s="223">
        <f>O215*H215</f>
        <v>0</v>
      </c>
      <c r="Q215" s="223">
        <v>0.0287</v>
      </c>
      <c r="R215" s="223">
        <f>Q215*H215</f>
        <v>2.6690138999999999</v>
      </c>
      <c r="S215" s="223">
        <v>0</v>
      </c>
      <c r="T215" s="224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25" t="s">
        <v>297</v>
      </c>
      <c r="AT215" s="225" t="s">
        <v>188</v>
      </c>
      <c r="AU215" s="225" t="s">
        <v>78</v>
      </c>
      <c r="AY215" s="18" t="s">
        <v>138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8" t="s">
        <v>76</v>
      </c>
      <c r="BK215" s="226">
        <f>ROUND(I215*H215,2)</f>
        <v>0</v>
      </c>
      <c r="BL215" s="18" t="s">
        <v>280</v>
      </c>
      <c r="BM215" s="225" t="s">
        <v>307</v>
      </c>
    </row>
    <row r="216" s="13" customFormat="1">
      <c r="A216" s="13"/>
      <c r="B216" s="232"/>
      <c r="C216" s="233"/>
      <c r="D216" s="234" t="s">
        <v>150</v>
      </c>
      <c r="E216" s="235" t="s">
        <v>19</v>
      </c>
      <c r="F216" s="236" t="s">
        <v>225</v>
      </c>
      <c r="G216" s="233"/>
      <c r="H216" s="235" t="s">
        <v>19</v>
      </c>
      <c r="I216" s="237"/>
      <c r="J216" s="233"/>
      <c r="K216" s="233"/>
      <c r="L216" s="238"/>
      <c r="M216" s="239"/>
      <c r="N216" s="240"/>
      <c r="O216" s="240"/>
      <c r="P216" s="240"/>
      <c r="Q216" s="240"/>
      <c r="R216" s="240"/>
      <c r="S216" s="240"/>
      <c r="T216" s="241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2" t="s">
        <v>150</v>
      </c>
      <c r="AU216" s="242" t="s">
        <v>78</v>
      </c>
      <c r="AV216" s="13" t="s">
        <v>76</v>
      </c>
      <c r="AW216" s="13" t="s">
        <v>31</v>
      </c>
      <c r="AX216" s="13" t="s">
        <v>69</v>
      </c>
      <c r="AY216" s="242" t="s">
        <v>138</v>
      </c>
    </row>
    <row r="217" s="14" customFormat="1">
      <c r="A217" s="14"/>
      <c r="B217" s="243"/>
      <c r="C217" s="244"/>
      <c r="D217" s="234" t="s">
        <v>150</v>
      </c>
      <c r="E217" s="245" t="s">
        <v>19</v>
      </c>
      <c r="F217" s="246" t="s">
        <v>226</v>
      </c>
      <c r="G217" s="244"/>
      <c r="H217" s="247">
        <v>43.200000000000003</v>
      </c>
      <c r="I217" s="248"/>
      <c r="J217" s="244"/>
      <c r="K217" s="244"/>
      <c r="L217" s="249"/>
      <c r="M217" s="250"/>
      <c r="N217" s="251"/>
      <c r="O217" s="251"/>
      <c r="P217" s="251"/>
      <c r="Q217" s="251"/>
      <c r="R217" s="251"/>
      <c r="S217" s="251"/>
      <c r="T217" s="252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3" t="s">
        <v>150</v>
      </c>
      <c r="AU217" s="253" t="s">
        <v>78</v>
      </c>
      <c r="AV217" s="14" t="s">
        <v>78</v>
      </c>
      <c r="AW217" s="14" t="s">
        <v>31</v>
      </c>
      <c r="AX217" s="14" t="s">
        <v>69</v>
      </c>
      <c r="AY217" s="253" t="s">
        <v>138</v>
      </c>
    </row>
    <row r="218" s="13" customFormat="1">
      <c r="A218" s="13"/>
      <c r="B218" s="232"/>
      <c r="C218" s="233"/>
      <c r="D218" s="234" t="s">
        <v>150</v>
      </c>
      <c r="E218" s="235" t="s">
        <v>19</v>
      </c>
      <c r="F218" s="236" t="s">
        <v>240</v>
      </c>
      <c r="G218" s="233"/>
      <c r="H218" s="235" t="s">
        <v>19</v>
      </c>
      <c r="I218" s="237"/>
      <c r="J218" s="233"/>
      <c r="K218" s="233"/>
      <c r="L218" s="238"/>
      <c r="M218" s="239"/>
      <c r="N218" s="240"/>
      <c r="O218" s="240"/>
      <c r="P218" s="240"/>
      <c r="Q218" s="240"/>
      <c r="R218" s="240"/>
      <c r="S218" s="240"/>
      <c r="T218" s="241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2" t="s">
        <v>150</v>
      </c>
      <c r="AU218" s="242" t="s">
        <v>78</v>
      </c>
      <c r="AV218" s="13" t="s">
        <v>76</v>
      </c>
      <c r="AW218" s="13" t="s">
        <v>31</v>
      </c>
      <c r="AX218" s="13" t="s">
        <v>69</v>
      </c>
      <c r="AY218" s="242" t="s">
        <v>138</v>
      </c>
    </row>
    <row r="219" s="14" customFormat="1">
      <c r="A219" s="14"/>
      <c r="B219" s="243"/>
      <c r="C219" s="244"/>
      <c r="D219" s="234" t="s">
        <v>150</v>
      </c>
      <c r="E219" s="245" t="s">
        <v>19</v>
      </c>
      <c r="F219" s="246" t="s">
        <v>241</v>
      </c>
      <c r="G219" s="244"/>
      <c r="H219" s="247">
        <v>4.2300000000000004</v>
      </c>
      <c r="I219" s="248"/>
      <c r="J219" s="244"/>
      <c r="K219" s="244"/>
      <c r="L219" s="249"/>
      <c r="M219" s="250"/>
      <c r="N219" s="251"/>
      <c r="O219" s="251"/>
      <c r="P219" s="251"/>
      <c r="Q219" s="251"/>
      <c r="R219" s="251"/>
      <c r="S219" s="251"/>
      <c r="T219" s="252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3" t="s">
        <v>150</v>
      </c>
      <c r="AU219" s="253" t="s">
        <v>78</v>
      </c>
      <c r="AV219" s="14" t="s">
        <v>78</v>
      </c>
      <c r="AW219" s="14" t="s">
        <v>31</v>
      </c>
      <c r="AX219" s="14" t="s">
        <v>69</v>
      </c>
      <c r="AY219" s="253" t="s">
        <v>138</v>
      </c>
    </row>
    <row r="220" s="13" customFormat="1">
      <c r="A220" s="13"/>
      <c r="B220" s="232"/>
      <c r="C220" s="233"/>
      <c r="D220" s="234" t="s">
        <v>150</v>
      </c>
      <c r="E220" s="235" t="s">
        <v>19</v>
      </c>
      <c r="F220" s="236" t="s">
        <v>217</v>
      </c>
      <c r="G220" s="233"/>
      <c r="H220" s="235" t="s">
        <v>19</v>
      </c>
      <c r="I220" s="237"/>
      <c r="J220" s="233"/>
      <c r="K220" s="233"/>
      <c r="L220" s="238"/>
      <c r="M220" s="239"/>
      <c r="N220" s="240"/>
      <c r="O220" s="240"/>
      <c r="P220" s="240"/>
      <c r="Q220" s="240"/>
      <c r="R220" s="240"/>
      <c r="S220" s="240"/>
      <c r="T220" s="241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2" t="s">
        <v>150</v>
      </c>
      <c r="AU220" s="242" t="s">
        <v>78</v>
      </c>
      <c r="AV220" s="13" t="s">
        <v>76</v>
      </c>
      <c r="AW220" s="13" t="s">
        <v>31</v>
      </c>
      <c r="AX220" s="13" t="s">
        <v>69</v>
      </c>
      <c r="AY220" s="242" t="s">
        <v>138</v>
      </c>
    </row>
    <row r="221" s="14" customFormat="1">
      <c r="A221" s="14"/>
      <c r="B221" s="243"/>
      <c r="C221" s="244"/>
      <c r="D221" s="234" t="s">
        <v>150</v>
      </c>
      <c r="E221" s="245" t="s">
        <v>19</v>
      </c>
      <c r="F221" s="246" t="s">
        <v>218</v>
      </c>
      <c r="G221" s="244"/>
      <c r="H221" s="247">
        <v>1.692</v>
      </c>
      <c r="I221" s="248"/>
      <c r="J221" s="244"/>
      <c r="K221" s="244"/>
      <c r="L221" s="249"/>
      <c r="M221" s="250"/>
      <c r="N221" s="251"/>
      <c r="O221" s="251"/>
      <c r="P221" s="251"/>
      <c r="Q221" s="251"/>
      <c r="R221" s="251"/>
      <c r="S221" s="251"/>
      <c r="T221" s="252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3" t="s">
        <v>150</v>
      </c>
      <c r="AU221" s="253" t="s">
        <v>78</v>
      </c>
      <c r="AV221" s="14" t="s">
        <v>78</v>
      </c>
      <c r="AW221" s="14" t="s">
        <v>31</v>
      </c>
      <c r="AX221" s="14" t="s">
        <v>69</v>
      </c>
      <c r="AY221" s="253" t="s">
        <v>138</v>
      </c>
    </row>
    <row r="222" s="13" customFormat="1">
      <c r="A222" s="13"/>
      <c r="B222" s="232"/>
      <c r="C222" s="233"/>
      <c r="D222" s="234" t="s">
        <v>150</v>
      </c>
      <c r="E222" s="235" t="s">
        <v>19</v>
      </c>
      <c r="F222" s="236" t="s">
        <v>227</v>
      </c>
      <c r="G222" s="233"/>
      <c r="H222" s="235" t="s">
        <v>19</v>
      </c>
      <c r="I222" s="237"/>
      <c r="J222" s="233"/>
      <c r="K222" s="233"/>
      <c r="L222" s="238"/>
      <c r="M222" s="239"/>
      <c r="N222" s="240"/>
      <c r="O222" s="240"/>
      <c r="P222" s="240"/>
      <c r="Q222" s="240"/>
      <c r="R222" s="240"/>
      <c r="S222" s="240"/>
      <c r="T222" s="241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2" t="s">
        <v>150</v>
      </c>
      <c r="AU222" s="242" t="s">
        <v>78</v>
      </c>
      <c r="AV222" s="13" t="s">
        <v>76</v>
      </c>
      <c r="AW222" s="13" t="s">
        <v>31</v>
      </c>
      <c r="AX222" s="13" t="s">
        <v>69</v>
      </c>
      <c r="AY222" s="242" t="s">
        <v>138</v>
      </c>
    </row>
    <row r="223" s="14" customFormat="1">
      <c r="A223" s="14"/>
      <c r="B223" s="243"/>
      <c r="C223" s="244"/>
      <c r="D223" s="234" t="s">
        <v>150</v>
      </c>
      <c r="E223" s="245" t="s">
        <v>19</v>
      </c>
      <c r="F223" s="246" t="s">
        <v>228</v>
      </c>
      <c r="G223" s="244"/>
      <c r="H223" s="247">
        <v>21.600000000000001</v>
      </c>
      <c r="I223" s="248"/>
      <c r="J223" s="244"/>
      <c r="K223" s="244"/>
      <c r="L223" s="249"/>
      <c r="M223" s="250"/>
      <c r="N223" s="251"/>
      <c r="O223" s="251"/>
      <c r="P223" s="251"/>
      <c r="Q223" s="251"/>
      <c r="R223" s="251"/>
      <c r="S223" s="251"/>
      <c r="T223" s="252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3" t="s">
        <v>150</v>
      </c>
      <c r="AU223" s="253" t="s">
        <v>78</v>
      </c>
      <c r="AV223" s="14" t="s">
        <v>78</v>
      </c>
      <c r="AW223" s="14" t="s">
        <v>31</v>
      </c>
      <c r="AX223" s="14" t="s">
        <v>69</v>
      </c>
      <c r="AY223" s="253" t="s">
        <v>138</v>
      </c>
    </row>
    <row r="224" s="13" customFormat="1">
      <c r="A224" s="13"/>
      <c r="B224" s="232"/>
      <c r="C224" s="233"/>
      <c r="D224" s="234" t="s">
        <v>150</v>
      </c>
      <c r="E224" s="235" t="s">
        <v>19</v>
      </c>
      <c r="F224" s="236" t="s">
        <v>229</v>
      </c>
      <c r="G224" s="233"/>
      <c r="H224" s="235" t="s">
        <v>19</v>
      </c>
      <c r="I224" s="237"/>
      <c r="J224" s="233"/>
      <c r="K224" s="233"/>
      <c r="L224" s="238"/>
      <c r="M224" s="239"/>
      <c r="N224" s="240"/>
      <c r="O224" s="240"/>
      <c r="P224" s="240"/>
      <c r="Q224" s="240"/>
      <c r="R224" s="240"/>
      <c r="S224" s="240"/>
      <c r="T224" s="241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2" t="s">
        <v>150</v>
      </c>
      <c r="AU224" s="242" t="s">
        <v>78</v>
      </c>
      <c r="AV224" s="13" t="s">
        <v>76</v>
      </c>
      <c r="AW224" s="13" t="s">
        <v>31</v>
      </c>
      <c r="AX224" s="13" t="s">
        <v>69</v>
      </c>
      <c r="AY224" s="242" t="s">
        <v>138</v>
      </c>
    </row>
    <row r="225" s="14" customFormat="1">
      <c r="A225" s="14"/>
      <c r="B225" s="243"/>
      <c r="C225" s="244"/>
      <c r="D225" s="234" t="s">
        <v>150</v>
      </c>
      <c r="E225" s="245" t="s">
        <v>19</v>
      </c>
      <c r="F225" s="246" t="s">
        <v>230</v>
      </c>
      <c r="G225" s="244"/>
      <c r="H225" s="247">
        <v>15.119999999999999</v>
      </c>
      <c r="I225" s="248"/>
      <c r="J225" s="244"/>
      <c r="K225" s="244"/>
      <c r="L225" s="249"/>
      <c r="M225" s="250"/>
      <c r="N225" s="251"/>
      <c r="O225" s="251"/>
      <c r="P225" s="251"/>
      <c r="Q225" s="251"/>
      <c r="R225" s="251"/>
      <c r="S225" s="251"/>
      <c r="T225" s="252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3" t="s">
        <v>150</v>
      </c>
      <c r="AU225" s="253" t="s">
        <v>78</v>
      </c>
      <c r="AV225" s="14" t="s">
        <v>78</v>
      </c>
      <c r="AW225" s="14" t="s">
        <v>31</v>
      </c>
      <c r="AX225" s="14" t="s">
        <v>69</v>
      </c>
      <c r="AY225" s="253" t="s">
        <v>138</v>
      </c>
    </row>
    <row r="226" s="13" customFormat="1">
      <c r="A226" s="13"/>
      <c r="B226" s="232"/>
      <c r="C226" s="233"/>
      <c r="D226" s="234" t="s">
        <v>150</v>
      </c>
      <c r="E226" s="235" t="s">
        <v>19</v>
      </c>
      <c r="F226" s="236" t="s">
        <v>219</v>
      </c>
      <c r="G226" s="233"/>
      <c r="H226" s="235" t="s">
        <v>19</v>
      </c>
      <c r="I226" s="237"/>
      <c r="J226" s="233"/>
      <c r="K226" s="233"/>
      <c r="L226" s="238"/>
      <c r="M226" s="239"/>
      <c r="N226" s="240"/>
      <c r="O226" s="240"/>
      <c r="P226" s="240"/>
      <c r="Q226" s="240"/>
      <c r="R226" s="240"/>
      <c r="S226" s="240"/>
      <c r="T226" s="241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2" t="s">
        <v>150</v>
      </c>
      <c r="AU226" s="242" t="s">
        <v>78</v>
      </c>
      <c r="AV226" s="13" t="s">
        <v>76</v>
      </c>
      <c r="AW226" s="13" t="s">
        <v>31</v>
      </c>
      <c r="AX226" s="13" t="s">
        <v>69</v>
      </c>
      <c r="AY226" s="242" t="s">
        <v>138</v>
      </c>
    </row>
    <row r="227" s="14" customFormat="1">
      <c r="A227" s="14"/>
      <c r="B227" s="243"/>
      <c r="C227" s="244"/>
      <c r="D227" s="234" t="s">
        <v>150</v>
      </c>
      <c r="E227" s="245" t="s">
        <v>19</v>
      </c>
      <c r="F227" s="246" t="s">
        <v>220</v>
      </c>
      <c r="G227" s="244"/>
      <c r="H227" s="247">
        <v>3.6000000000000001</v>
      </c>
      <c r="I227" s="248"/>
      <c r="J227" s="244"/>
      <c r="K227" s="244"/>
      <c r="L227" s="249"/>
      <c r="M227" s="250"/>
      <c r="N227" s="251"/>
      <c r="O227" s="251"/>
      <c r="P227" s="251"/>
      <c r="Q227" s="251"/>
      <c r="R227" s="251"/>
      <c r="S227" s="251"/>
      <c r="T227" s="252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3" t="s">
        <v>150</v>
      </c>
      <c r="AU227" s="253" t="s">
        <v>78</v>
      </c>
      <c r="AV227" s="14" t="s">
        <v>78</v>
      </c>
      <c r="AW227" s="14" t="s">
        <v>31</v>
      </c>
      <c r="AX227" s="14" t="s">
        <v>69</v>
      </c>
      <c r="AY227" s="253" t="s">
        <v>138</v>
      </c>
    </row>
    <row r="228" s="13" customFormat="1">
      <c r="A228" s="13"/>
      <c r="B228" s="232"/>
      <c r="C228" s="233"/>
      <c r="D228" s="234" t="s">
        <v>150</v>
      </c>
      <c r="E228" s="235" t="s">
        <v>19</v>
      </c>
      <c r="F228" s="236" t="s">
        <v>233</v>
      </c>
      <c r="G228" s="233"/>
      <c r="H228" s="235" t="s">
        <v>19</v>
      </c>
      <c r="I228" s="237"/>
      <c r="J228" s="233"/>
      <c r="K228" s="233"/>
      <c r="L228" s="238"/>
      <c r="M228" s="239"/>
      <c r="N228" s="240"/>
      <c r="O228" s="240"/>
      <c r="P228" s="240"/>
      <c r="Q228" s="240"/>
      <c r="R228" s="240"/>
      <c r="S228" s="240"/>
      <c r="T228" s="241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2" t="s">
        <v>150</v>
      </c>
      <c r="AU228" s="242" t="s">
        <v>78</v>
      </c>
      <c r="AV228" s="13" t="s">
        <v>76</v>
      </c>
      <c r="AW228" s="13" t="s">
        <v>31</v>
      </c>
      <c r="AX228" s="13" t="s">
        <v>69</v>
      </c>
      <c r="AY228" s="242" t="s">
        <v>138</v>
      </c>
    </row>
    <row r="229" s="14" customFormat="1">
      <c r="A229" s="14"/>
      <c r="B229" s="243"/>
      <c r="C229" s="244"/>
      <c r="D229" s="234" t="s">
        <v>150</v>
      </c>
      <c r="E229" s="245" t="s">
        <v>19</v>
      </c>
      <c r="F229" s="246" t="s">
        <v>234</v>
      </c>
      <c r="G229" s="244"/>
      <c r="H229" s="247">
        <v>3.5550000000000002</v>
      </c>
      <c r="I229" s="248"/>
      <c r="J229" s="244"/>
      <c r="K229" s="244"/>
      <c r="L229" s="249"/>
      <c r="M229" s="250"/>
      <c r="N229" s="251"/>
      <c r="O229" s="251"/>
      <c r="P229" s="251"/>
      <c r="Q229" s="251"/>
      <c r="R229" s="251"/>
      <c r="S229" s="251"/>
      <c r="T229" s="252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3" t="s">
        <v>150</v>
      </c>
      <c r="AU229" s="253" t="s">
        <v>78</v>
      </c>
      <c r="AV229" s="14" t="s">
        <v>78</v>
      </c>
      <c r="AW229" s="14" t="s">
        <v>31</v>
      </c>
      <c r="AX229" s="14" t="s">
        <v>69</v>
      </c>
      <c r="AY229" s="253" t="s">
        <v>138</v>
      </c>
    </row>
    <row r="230" s="16" customFormat="1">
      <c r="A230" s="16"/>
      <c r="B230" s="265"/>
      <c r="C230" s="266"/>
      <c r="D230" s="234" t="s">
        <v>150</v>
      </c>
      <c r="E230" s="267" t="s">
        <v>96</v>
      </c>
      <c r="F230" s="268" t="s">
        <v>182</v>
      </c>
      <c r="G230" s="266"/>
      <c r="H230" s="269">
        <v>92.997</v>
      </c>
      <c r="I230" s="270"/>
      <c r="J230" s="266"/>
      <c r="K230" s="266"/>
      <c r="L230" s="271"/>
      <c r="M230" s="272"/>
      <c r="N230" s="273"/>
      <c r="O230" s="273"/>
      <c r="P230" s="273"/>
      <c r="Q230" s="273"/>
      <c r="R230" s="273"/>
      <c r="S230" s="273"/>
      <c r="T230" s="274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T230" s="275" t="s">
        <v>150</v>
      </c>
      <c r="AU230" s="275" t="s">
        <v>78</v>
      </c>
      <c r="AV230" s="16" t="s">
        <v>146</v>
      </c>
      <c r="AW230" s="16" t="s">
        <v>31</v>
      </c>
      <c r="AX230" s="16" t="s">
        <v>76</v>
      </c>
      <c r="AY230" s="275" t="s">
        <v>138</v>
      </c>
    </row>
    <row r="231" s="2" customFormat="1" ht="21.75" customHeight="1">
      <c r="A231" s="39"/>
      <c r="B231" s="40"/>
      <c r="C231" s="214" t="s">
        <v>308</v>
      </c>
      <c r="D231" s="214" t="s">
        <v>141</v>
      </c>
      <c r="E231" s="215" t="s">
        <v>309</v>
      </c>
      <c r="F231" s="216" t="s">
        <v>310</v>
      </c>
      <c r="G231" s="217" t="s">
        <v>201</v>
      </c>
      <c r="H231" s="218">
        <v>3.7799999999999998</v>
      </c>
      <c r="I231" s="219"/>
      <c r="J231" s="220">
        <f>ROUND(I231*H231,2)</f>
        <v>0</v>
      </c>
      <c r="K231" s="216" t="s">
        <v>145</v>
      </c>
      <c r="L231" s="45"/>
      <c r="M231" s="221" t="s">
        <v>19</v>
      </c>
      <c r="N231" s="222" t="s">
        <v>40</v>
      </c>
      <c r="O231" s="85"/>
      <c r="P231" s="223">
        <f>O231*H231</f>
        <v>0</v>
      </c>
      <c r="Q231" s="223">
        <v>0.00026533749999999999</v>
      </c>
      <c r="R231" s="223">
        <f>Q231*H231</f>
        <v>0.00100297575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280</v>
      </c>
      <c r="AT231" s="225" t="s">
        <v>141</v>
      </c>
      <c r="AU231" s="225" t="s">
        <v>78</v>
      </c>
      <c r="AY231" s="18" t="s">
        <v>138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76</v>
      </c>
      <c r="BK231" s="226">
        <f>ROUND(I231*H231,2)</f>
        <v>0</v>
      </c>
      <c r="BL231" s="18" t="s">
        <v>280</v>
      </c>
      <c r="BM231" s="225" t="s">
        <v>311</v>
      </c>
    </row>
    <row r="232" s="2" customFormat="1">
      <c r="A232" s="39"/>
      <c r="B232" s="40"/>
      <c r="C232" s="41"/>
      <c r="D232" s="227" t="s">
        <v>148</v>
      </c>
      <c r="E232" s="41"/>
      <c r="F232" s="228" t="s">
        <v>312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148</v>
      </c>
      <c r="AU232" s="18" t="s">
        <v>78</v>
      </c>
    </row>
    <row r="233" s="14" customFormat="1">
      <c r="A233" s="14"/>
      <c r="B233" s="243"/>
      <c r="C233" s="244"/>
      <c r="D233" s="234" t="s">
        <v>150</v>
      </c>
      <c r="E233" s="245" t="s">
        <v>19</v>
      </c>
      <c r="F233" s="246" t="s">
        <v>99</v>
      </c>
      <c r="G233" s="244"/>
      <c r="H233" s="247">
        <v>3.7799999999999998</v>
      </c>
      <c r="I233" s="248"/>
      <c r="J233" s="244"/>
      <c r="K233" s="244"/>
      <c r="L233" s="249"/>
      <c r="M233" s="250"/>
      <c r="N233" s="251"/>
      <c r="O233" s="251"/>
      <c r="P233" s="251"/>
      <c r="Q233" s="251"/>
      <c r="R233" s="251"/>
      <c r="S233" s="251"/>
      <c r="T233" s="252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3" t="s">
        <v>150</v>
      </c>
      <c r="AU233" s="253" t="s">
        <v>78</v>
      </c>
      <c r="AV233" s="14" t="s">
        <v>78</v>
      </c>
      <c r="AW233" s="14" t="s">
        <v>31</v>
      </c>
      <c r="AX233" s="14" t="s">
        <v>76</v>
      </c>
      <c r="AY233" s="253" t="s">
        <v>138</v>
      </c>
    </row>
    <row r="234" s="2" customFormat="1" ht="16.5" customHeight="1">
      <c r="A234" s="39"/>
      <c r="B234" s="40"/>
      <c r="C234" s="276" t="s">
        <v>313</v>
      </c>
      <c r="D234" s="276" t="s">
        <v>188</v>
      </c>
      <c r="E234" s="277" t="s">
        <v>314</v>
      </c>
      <c r="F234" s="278" t="s">
        <v>315</v>
      </c>
      <c r="G234" s="279" t="s">
        <v>201</v>
      </c>
      <c r="H234" s="280">
        <v>3.7799999999999998</v>
      </c>
      <c r="I234" s="281"/>
      <c r="J234" s="282">
        <f>ROUND(I234*H234,2)</f>
        <v>0</v>
      </c>
      <c r="K234" s="278" t="s">
        <v>145</v>
      </c>
      <c r="L234" s="283"/>
      <c r="M234" s="284" t="s">
        <v>19</v>
      </c>
      <c r="N234" s="285" t="s">
        <v>40</v>
      </c>
      <c r="O234" s="85"/>
      <c r="P234" s="223">
        <f>O234*H234</f>
        <v>0</v>
      </c>
      <c r="Q234" s="223">
        <v>0.029319999999999999</v>
      </c>
      <c r="R234" s="223">
        <f>Q234*H234</f>
        <v>0.11082959999999999</v>
      </c>
      <c r="S234" s="223">
        <v>0</v>
      </c>
      <c r="T234" s="224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25" t="s">
        <v>297</v>
      </c>
      <c r="AT234" s="225" t="s">
        <v>188</v>
      </c>
      <c r="AU234" s="225" t="s">
        <v>78</v>
      </c>
      <c r="AY234" s="18" t="s">
        <v>138</v>
      </c>
      <c r="BE234" s="226">
        <f>IF(N234="základní",J234,0)</f>
        <v>0</v>
      </c>
      <c r="BF234" s="226">
        <f>IF(N234="snížená",J234,0)</f>
        <v>0</v>
      </c>
      <c r="BG234" s="226">
        <f>IF(N234="zákl. přenesená",J234,0)</f>
        <v>0</v>
      </c>
      <c r="BH234" s="226">
        <f>IF(N234="sníž. přenesená",J234,0)</f>
        <v>0</v>
      </c>
      <c r="BI234" s="226">
        <f>IF(N234="nulová",J234,0)</f>
        <v>0</v>
      </c>
      <c r="BJ234" s="18" t="s">
        <v>76</v>
      </c>
      <c r="BK234" s="226">
        <f>ROUND(I234*H234,2)</f>
        <v>0</v>
      </c>
      <c r="BL234" s="18" t="s">
        <v>280</v>
      </c>
      <c r="BM234" s="225" t="s">
        <v>316</v>
      </c>
    </row>
    <row r="235" s="13" customFormat="1">
      <c r="A235" s="13"/>
      <c r="B235" s="232"/>
      <c r="C235" s="233"/>
      <c r="D235" s="234" t="s">
        <v>150</v>
      </c>
      <c r="E235" s="235" t="s">
        <v>19</v>
      </c>
      <c r="F235" s="236" t="s">
        <v>231</v>
      </c>
      <c r="G235" s="233"/>
      <c r="H235" s="235" t="s">
        <v>19</v>
      </c>
      <c r="I235" s="237"/>
      <c r="J235" s="233"/>
      <c r="K235" s="233"/>
      <c r="L235" s="238"/>
      <c r="M235" s="239"/>
      <c r="N235" s="240"/>
      <c r="O235" s="240"/>
      <c r="P235" s="240"/>
      <c r="Q235" s="240"/>
      <c r="R235" s="240"/>
      <c r="S235" s="240"/>
      <c r="T235" s="241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2" t="s">
        <v>150</v>
      </c>
      <c r="AU235" s="242" t="s">
        <v>78</v>
      </c>
      <c r="AV235" s="13" t="s">
        <v>76</v>
      </c>
      <c r="AW235" s="13" t="s">
        <v>31</v>
      </c>
      <c r="AX235" s="13" t="s">
        <v>69</v>
      </c>
      <c r="AY235" s="242" t="s">
        <v>138</v>
      </c>
    </row>
    <row r="236" s="14" customFormat="1">
      <c r="A236" s="14"/>
      <c r="B236" s="243"/>
      <c r="C236" s="244"/>
      <c r="D236" s="234" t="s">
        <v>150</v>
      </c>
      <c r="E236" s="245" t="s">
        <v>19</v>
      </c>
      <c r="F236" s="246" t="s">
        <v>232</v>
      </c>
      <c r="G236" s="244"/>
      <c r="H236" s="247">
        <v>3.7799999999999998</v>
      </c>
      <c r="I236" s="248"/>
      <c r="J236" s="244"/>
      <c r="K236" s="244"/>
      <c r="L236" s="249"/>
      <c r="M236" s="250"/>
      <c r="N236" s="251"/>
      <c r="O236" s="251"/>
      <c r="P236" s="251"/>
      <c r="Q236" s="251"/>
      <c r="R236" s="251"/>
      <c r="S236" s="251"/>
      <c r="T236" s="252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3" t="s">
        <v>150</v>
      </c>
      <c r="AU236" s="253" t="s">
        <v>78</v>
      </c>
      <c r="AV236" s="14" t="s">
        <v>78</v>
      </c>
      <c r="AW236" s="14" t="s">
        <v>31</v>
      </c>
      <c r="AX236" s="14" t="s">
        <v>69</v>
      </c>
      <c r="AY236" s="253" t="s">
        <v>138</v>
      </c>
    </row>
    <row r="237" s="16" customFormat="1">
      <c r="A237" s="16"/>
      <c r="B237" s="265"/>
      <c r="C237" s="266"/>
      <c r="D237" s="234" t="s">
        <v>150</v>
      </c>
      <c r="E237" s="267" t="s">
        <v>99</v>
      </c>
      <c r="F237" s="268" t="s">
        <v>182</v>
      </c>
      <c r="G237" s="266"/>
      <c r="H237" s="269">
        <v>3.7799999999999998</v>
      </c>
      <c r="I237" s="270"/>
      <c r="J237" s="266"/>
      <c r="K237" s="266"/>
      <c r="L237" s="271"/>
      <c r="M237" s="272"/>
      <c r="N237" s="273"/>
      <c r="O237" s="273"/>
      <c r="P237" s="273"/>
      <c r="Q237" s="273"/>
      <c r="R237" s="273"/>
      <c r="S237" s="273"/>
      <c r="T237" s="274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T237" s="275" t="s">
        <v>150</v>
      </c>
      <c r="AU237" s="275" t="s">
        <v>78</v>
      </c>
      <c r="AV237" s="16" t="s">
        <v>146</v>
      </c>
      <c r="AW237" s="16" t="s">
        <v>31</v>
      </c>
      <c r="AX237" s="16" t="s">
        <v>76</v>
      </c>
      <c r="AY237" s="275" t="s">
        <v>138</v>
      </c>
    </row>
    <row r="238" s="2" customFormat="1" ht="24.15" customHeight="1">
      <c r="A238" s="39"/>
      <c r="B238" s="40"/>
      <c r="C238" s="214" t="s">
        <v>7</v>
      </c>
      <c r="D238" s="214" t="s">
        <v>141</v>
      </c>
      <c r="E238" s="215" t="s">
        <v>317</v>
      </c>
      <c r="F238" s="216" t="s">
        <v>318</v>
      </c>
      <c r="G238" s="217" t="s">
        <v>144</v>
      </c>
      <c r="H238" s="218">
        <v>208.34999999999999</v>
      </c>
      <c r="I238" s="219"/>
      <c r="J238" s="220">
        <f>ROUND(I238*H238,2)</f>
        <v>0</v>
      </c>
      <c r="K238" s="216" t="s">
        <v>145</v>
      </c>
      <c r="L238" s="45"/>
      <c r="M238" s="221" t="s">
        <v>19</v>
      </c>
      <c r="N238" s="222" t="s">
        <v>40</v>
      </c>
      <c r="O238" s="85"/>
      <c r="P238" s="223">
        <f>O238*H238</f>
        <v>0</v>
      </c>
      <c r="Q238" s="223">
        <v>2.1209999999999999E-05</v>
      </c>
      <c r="R238" s="223">
        <f>Q238*H238</f>
        <v>0.0044191034999999995</v>
      </c>
      <c r="S238" s="223">
        <v>0</v>
      </c>
      <c r="T238" s="224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5" t="s">
        <v>146</v>
      </c>
      <c r="AT238" s="225" t="s">
        <v>141</v>
      </c>
      <c r="AU238" s="225" t="s">
        <v>78</v>
      </c>
      <c r="AY238" s="18" t="s">
        <v>138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8" t="s">
        <v>76</v>
      </c>
      <c r="BK238" s="226">
        <f>ROUND(I238*H238,2)</f>
        <v>0</v>
      </c>
      <c r="BL238" s="18" t="s">
        <v>146</v>
      </c>
      <c r="BM238" s="225" t="s">
        <v>319</v>
      </c>
    </row>
    <row r="239" s="2" customFormat="1">
      <c r="A239" s="39"/>
      <c r="B239" s="40"/>
      <c r="C239" s="41"/>
      <c r="D239" s="227" t="s">
        <v>148</v>
      </c>
      <c r="E239" s="41"/>
      <c r="F239" s="228" t="s">
        <v>320</v>
      </c>
      <c r="G239" s="41"/>
      <c r="H239" s="41"/>
      <c r="I239" s="229"/>
      <c r="J239" s="41"/>
      <c r="K239" s="41"/>
      <c r="L239" s="45"/>
      <c r="M239" s="230"/>
      <c r="N239" s="231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148</v>
      </c>
      <c r="AU239" s="18" t="s">
        <v>78</v>
      </c>
    </row>
    <row r="240" s="14" customFormat="1">
      <c r="A240" s="14"/>
      <c r="B240" s="243"/>
      <c r="C240" s="244"/>
      <c r="D240" s="234" t="s">
        <v>150</v>
      </c>
      <c r="E240" s="245" t="s">
        <v>19</v>
      </c>
      <c r="F240" s="246" t="s">
        <v>187</v>
      </c>
      <c r="G240" s="244"/>
      <c r="H240" s="247">
        <v>208.34999999999999</v>
      </c>
      <c r="I240" s="248"/>
      <c r="J240" s="244"/>
      <c r="K240" s="244"/>
      <c r="L240" s="249"/>
      <c r="M240" s="250"/>
      <c r="N240" s="251"/>
      <c r="O240" s="251"/>
      <c r="P240" s="251"/>
      <c r="Q240" s="251"/>
      <c r="R240" s="251"/>
      <c r="S240" s="251"/>
      <c r="T240" s="252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3" t="s">
        <v>150</v>
      </c>
      <c r="AU240" s="253" t="s">
        <v>78</v>
      </c>
      <c r="AV240" s="14" t="s">
        <v>78</v>
      </c>
      <c r="AW240" s="14" t="s">
        <v>31</v>
      </c>
      <c r="AX240" s="14" t="s">
        <v>69</v>
      </c>
      <c r="AY240" s="253" t="s">
        <v>138</v>
      </c>
    </row>
    <row r="241" s="16" customFormat="1">
      <c r="A241" s="16"/>
      <c r="B241" s="265"/>
      <c r="C241" s="266"/>
      <c r="D241" s="234" t="s">
        <v>150</v>
      </c>
      <c r="E241" s="267" t="s">
        <v>19</v>
      </c>
      <c r="F241" s="268" t="s">
        <v>182</v>
      </c>
      <c r="G241" s="266"/>
      <c r="H241" s="269">
        <v>208.34999999999999</v>
      </c>
      <c r="I241" s="270"/>
      <c r="J241" s="266"/>
      <c r="K241" s="266"/>
      <c r="L241" s="271"/>
      <c r="M241" s="272"/>
      <c r="N241" s="273"/>
      <c r="O241" s="273"/>
      <c r="P241" s="273"/>
      <c r="Q241" s="273"/>
      <c r="R241" s="273"/>
      <c r="S241" s="273"/>
      <c r="T241" s="274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T241" s="275" t="s">
        <v>150</v>
      </c>
      <c r="AU241" s="275" t="s">
        <v>78</v>
      </c>
      <c r="AV241" s="16" t="s">
        <v>146</v>
      </c>
      <c r="AW241" s="16" t="s">
        <v>31</v>
      </c>
      <c r="AX241" s="16" t="s">
        <v>76</v>
      </c>
      <c r="AY241" s="275" t="s">
        <v>138</v>
      </c>
    </row>
    <row r="242" s="2" customFormat="1" ht="16.5" customHeight="1">
      <c r="A242" s="39"/>
      <c r="B242" s="40"/>
      <c r="C242" s="276" t="s">
        <v>321</v>
      </c>
      <c r="D242" s="276" t="s">
        <v>188</v>
      </c>
      <c r="E242" s="277" t="s">
        <v>322</v>
      </c>
      <c r="F242" s="278" t="s">
        <v>323</v>
      </c>
      <c r="G242" s="279" t="s">
        <v>144</v>
      </c>
      <c r="H242" s="280">
        <v>218.768</v>
      </c>
      <c r="I242" s="281"/>
      <c r="J242" s="282">
        <f>ROUND(I242*H242,2)</f>
        <v>0</v>
      </c>
      <c r="K242" s="278" t="s">
        <v>145</v>
      </c>
      <c r="L242" s="283"/>
      <c r="M242" s="284" t="s">
        <v>19</v>
      </c>
      <c r="N242" s="285" t="s">
        <v>40</v>
      </c>
      <c r="O242" s="85"/>
      <c r="P242" s="223">
        <f>O242*H242</f>
        <v>0</v>
      </c>
      <c r="Q242" s="223">
        <v>0.00046999999999999999</v>
      </c>
      <c r="R242" s="223">
        <f>Q242*H242</f>
        <v>0.10282096</v>
      </c>
      <c r="S242" s="223">
        <v>0</v>
      </c>
      <c r="T242" s="224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25" t="s">
        <v>191</v>
      </c>
      <c r="AT242" s="225" t="s">
        <v>188</v>
      </c>
      <c r="AU242" s="225" t="s">
        <v>78</v>
      </c>
      <c r="AY242" s="18" t="s">
        <v>138</v>
      </c>
      <c r="BE242" s="226">
        <f>IF(N242="základní",J242,0)</f>
        <v>0</v>
      </c>
      <c r="BF242" s="226">
        <f>IF(N242="snížená",J242,0)</f>
        <v>0</v>
      </c>
      <c r="BG242" s="226">
        <f>IF(N242="zákl. přenesená",J242,0)</f>
        <v>0</v>
      </c>
      <c r="BH242" s="226">
        <f>IF(N242="sníž. přenesená",J242,0)</f>
        <v>0</v>
      </c>
      <c r="BI242" s="226">
        <f>IF(N242="nulová",J242,0)</f>
        <v>0</v>
      </c>
      <c r="BJ242" s="18" t="s">
        <v>76</v>
      </c>
      <c r="BK242" s="226">
        <f>ROUND(I242*H242,2)</f>
        <v>0</v>
      </c>
      <c r="BL242" s="18" t="s">
        <v>146</v>
      </c>
      <c r="BM242" s="225" t="s">
        <v>324</v>
      </c>
    </row>
    <row r="243" s="13" customFormat="1">
      <c r="A243" s="13"/>
      <c r="B243" s="232"/>
      <c r="C243" s="233"/>
      <c r="D243" s="234" t="s">
        <v>150</v>
      </c>
      <c r="E243" s="235" t="s">
        <v>19</v>
      </c>
      <c r="F243" s="236" t="s">
        <v>325</v>
      </c>
      <c r="G243" s="233"/>
      <c r="H243" s="235" t="s">
        <v>19</v>
      </c>
      <c r="I243" s="237"/>
      <c r="J243" s="233"/>
      <c r="K243" s="233"/>
      <c r="L243" s="238"/>
      <c r="M243" s="239"/>
      <c r="N243" s="240"/>
      <c r="O243" s="240"/>
      <c r="P243" s="240"/>
      <c r="Q243" s="240"/>
      <c r="R243" s="240"/>
      <c r="S243" s="240"/>
      <c r="T243" s="241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2" t="s">
        <v>150</v>
      </c>
      <c r="AU243" s="242" t="s">
        <v>78</v>
      </c>
      <c r="AV243" s="13" t="s">
        <v>76</v>
      </c>
      <c r="AW243" s="13" t="s">
        <v>31</v>
      </c>
      <c r="AX243" s="13" t="s">
        <v>69</v>
      </c>
      <c r="AY243" s="242" t="s">
        <v>138</v>
      </c>
    </row>
    <row r="244" s="14" customFormat="1">
      <c r="A244" s="14"/>
      <c r="B244" s="243"/>
      <c r="C244" s="244"/>
      <c r="D244" s="234" t="s">
        <v>150</v>
      </c>
      <c r="E244" s="245" t="s">
        <v>19</v>
      </c>
      <c r="F244" s="246" t="s">
        <v>326</v>
      </c>
      <c r="G244" s="244"/>
      <c r="H244" s="247">
        <v>218.768</v>
      </c>
      <c r="I244" s="248"/>
      <c r="J244" s="244"/>
      <c r="K244" s="244"/>
      <c r="L244" s="249"/>
      <c r="M244" s="250"/>
      <c r="N244" s="251"/>
      <c r="O244" s="251"/>
      <c r="P244" s="251"/>
      <c r="Q244" s="251"/>
      <c r="R244" s="251"/>
      <c r="S244" s="251"/>
      <c r="T244" s="252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3" t="s">
        <v>150</v>
      </c>
      <c r="AU244" s="253" t="s">
        <v>78</v>
      </c>
      <c r="AV244" s="14" t="s">
        <v>78</v>
      </c>
      <c r="AW244" s="14" t="s">
        <v>31</v>
      </c>
      <c r="AX244" s="14" t="s">
        <v>69</v>
      </c>
      <c r="AY244" s="253" t="s">
        <v>138</v>
      </c>
    </row>
    <row r="245" s="16" customFormat="1">
      <c r="A245" s="16"/>
      <c r="B245" s="265"/>
      <c r="C245" s="266"/>
      <c r="D245" s="234" t="s">
        <v>150</v>
      </c>
      <c r="E245" s="267" t="s">
        <v>19</v>
      </c>
      <c r="F245" s="268" t="s">
        <v>182</v>
      </c>
      <c r="G245" s="266"/>
      <c r="H245" s="269">
        <v>218.768</v>
      </c>
      <c r="I245" s="270"/>
      <c r="J245" s="266"/>
      <c r="K245" s="266"/>
      <c r="L245" s="271"/>
      <c r="M245" s="272"/>
      <c r="N245" s="273"/>
      <c r="O245" s="273"/>
      <c r="P245" s="273"/>
      <c r="Q245" s="273"/>
      <c r="R245" s="273"/>
      <c r="S245" s="273"/>
      <c r="T245" s="274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T245" s="275" t="s">
        <v>150</v>
      </c>
      <c r="AU245" s="275" t="s">
        <v>78</v>
      </c>
      <c r="AV245" s="16" t="s">
        <v>146</v>
      </c>
      <c r="AW245" s="16" t="s">
        <v>31</v>
      </c>
      <c r="AX245" s="16" t="s">
        <v>76</v>
      </c>
      <c r="AY245" s="275" t="s">
        <v>138</v>
      </c>
    </row>
    <row r="246" s="2" customFormat="1" ht="24.15" customHeight="1">
      <c r="A246" s="39"/>
      <c r="B246" s="40"/>
      <c r="C246" s="214" t="s">
        <v>327</v>
      </c>
      <c r="D246" s="214" t="s">
        <v>141</v>
      </c>
      <c r="E246" s="215" t="s">
        <v>328</v>
      </c>
      <c r="F246" s="216" t="s">
        <v>329</v>
      </c>
      <c r="G246" s="217" t="s">
        <v>330</v>
      </c>
      <c r="H246" s="218">
        <v>1</v>
      </c>
      <c r="I246" s="219"/>
      <c r="J246" s="220">
        <f>ROUND(I246*H246,2)</f>
        <v>0</v>
      </c>
      <c r="K246" s="216" t="s">
        <v>145</v>
      </c>
      <c r="L246" s="45"/>
      <c r="M246" s="221" t="s">
        <v>19</v>
      </c>
      <c r="N246" s="222" t="s">
        <v>40</v>
      </c>
      <c r="O246" s="85"/>
      <c r="P246" s="223">
        <f>O246*H246</f>
        <v>0</v>
      </c>
      <c r="Q246" s="223">
        <v>0.00088475000000000001</v>
      </c>
      <c r="R246" s="223">
        <f>Q246*H246</f>
        <v>0.00088475000000000001</v>
      </c>
      <c r="S246" s="223">
        <v>0</v>
      </c>
      <c r="T246" s="22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5" t="s">
        <v>280</v>
      </c>
      <c r="AT246" s="225" t="s">
        <v>141</v>
      </c>
      <c r="AU246" s="225" t="s">
        <v>78</v>
      </c>
      <c r="AY246" s="18" t="s">
        <v>138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8" t="s">
        <v>76</v>
      </c>
      <c r="BK246" s="226">
        <f>ROUND(I246*H246,2)</f>
        <v>0</v>
      </c>
      <c r="BL246" s="18" t="s">
        <v>280</v>
      </c>
      <c r="BM246" s="225" t="s">
        <v>331</v>
      </c>
    </row>
    <row r="247" s="2" customFormat="1">
      <c r="A247" s="39"/>
      <c r="B247" s="40"/>
      <c r="C247" s="41"/>
      <c r="D247" s="227" t="s">
        <v>148</v>
      </c>
      <c r="E247" s="41"/>
      <c r="F247" s="228" t="s">
        <v>332</v>
      </c>
      <c r="G247" s="41"/>
      <c r="H247" s="41"/>
      <c r="I247" s="229"/>
      <c r="J247" s="41"/>
      <c r="K247" s="41"/>
      <c r="L247" s="45"/>
      <c r="M247" s="230"/>
      <c r="N247" s="231"/>
      <c r="O247" s="85"/>
      <c r="P247" s="85"/>
      <c r="Q247" s="85"/>
      <c r="R247" s="85"/>
      <c r="S247" s="85"/>
      <c r="T247" s="86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148</v>
      </c>
      <c r="AU247" s="18" t="s">
        <v>78</v>
      </c>
    </row>
    <row r="248" s="2" customFormat="1" ht="21.75" customHeight="1">
      <c r="A248" s="39"/>
      <c r="B248" s="40"/>
      <c r="C248" s="276" t="s">
        <v>333</v>
      </c>
      <c r="D248" s="276" t="s">
        <v>188</v>
      </c>
      <c r="E248" s="277" t="s">
        <v>334</v>
      </c>
      <c r="F248" s="278" t="s">
        <v>335</v>
      </c>
      <c r="G248" s="279" t="s">
        <v>201</v>
      </c>
      <c r="H248" s="280">
        <v>1</v>
      </c>
      <c r="I248" s="281"/>
      <c r="J248" s="282">
        <f>ROUND(I248*H248,2)</f>
        <v>0</v>
      </c>
      <c r="K248" s="278" t="s">
        <v>145</v>
      </c>
      <c r="L248" s="283"/>
      <c r="M248" s="284" t="s">
        <v>19</v>
      </c>
      <c r="N248" s="285" t="s">
        <v>40</v>
      </c>
      <c r="O248" s="85"/>
      <c r="P248" s="223">
        <f>O248*H248</f>
        <v>0</v>
      </c>
      <c r="Q248" s="223">
        <v>0.040210000000000003</v>
      </c>
      <c r="R248" s="223">
        <f>Q248*H248</f>
        <v>0.040210000000000003</v>
      </c>
      <c r="S248" s="223">
        <v>0</v>
      </c>
      <c r="T248" s="224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25" t="s">
        <v>297</v>
      </c>
      <c r="AT248" s="225" t="s">
        <v>188</v>
      </c>
      <c r="AU248" s="225" t="s">
        <v>78</v>
      </c>
      <c r="AY248" s="18" t="s">
        <v>138</v>
      </c>
      <c r="BE248" s="226">
        <f>IF(N248="základní",J248,0)</f>
        <v>0</v>
      </c>
      <c r="BF248" s="226">
        <f>IF(N248="snížená",J248,0)</f>
        <v>0</v>
      </c>
      <c r="BG248" s="226">
        <f>IF(N248="zákl. přenesená",J248,0)</f>
        <v>0</v>
      </c>
      <c r="BH248" s="226">
        <f>IF(N248="sníž. přenesená",J248,0)</f>
        <v>0</v>
      </c>
      <c r="BI248" s="226">
        <f>IF(N248="nulová",J248,0)</f>
        <v>0</v>
      </c>
      <c r="BJ248" s="18" t="s">
        <v>76</v>
      </c>
      <c r="BK248" s="226">
        <f>ROUND(I248*H248,2)</f>
        <v>0</v>
      </c>
      <c r="BL248" s="18" t="s">
        <v>280</v>
      </c>
      <c r="BM248" s="225" t="s">
        <v>336</v>
      </c>
    </row>
    <row r="249" s="2" customFormat="1" ht="24.15" customHeight="1">
      <c r="A249" s="39"/>
      <c r="B249" s="40"/>
      <c r="C249" s="214" t="s">
        <v>337</v>
      </c>
      <c r="D249" s="214" t="s">
        <v>141</v>
      </c>
      <c r="E249" s="215" t="s">
        <v>338</v>
      </c>
      <c r="F249" s="216" t="s">
        <v>339</v>
      </c>
      <c r="G249" s="217" t="s">
        <v>330</v>
      </c>
      <c r="H249" s="218">
        <v>2</v>
      </c>
      <c r="I249" s="219"/>
      <c r="J249" s="220">
        <f>ROUND(I249*H249,2)</f>
        <v>0</v>
      </c>
      <c r="K249" s="216" t="s">
        <v>145</v>
      </c>
      <c r="L249" s="45"/>
      <c r="M249" s="221" t="s">
        <v>19</v>
      </c>
      <c r="N249" s="222" t="s">
        <v>40</v>
      </c>
      <c r="O249" s="85"/>
      <c r="P249" s="223">
        <f>O249*H249</f>
        <v>0</v>
      </c>
      <c r="Q249" s="223">
        <v>0</v>
      </c>
      <c r="R249" s="223">
        <f>Q249*H249</f>
        <v>0</v>
      </c>
      <c r="S249" s="223">
        <v>0.024</v>
      </c>
      <c r="T249" s="224">
        <f>S249*H249</f>
        <v>0.048000000000000001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25" t="s">
        <v>280</v>
      </c>
      <c r="AT249" s="225" t="s">
        <v>141</v>
      </c>
      <c r="AU249" s="225" t="s">
        <v>78</v>
      </c>
      <c r="AY249" s="18" t="s">
        <v>138</v>
      </c>
      <c r="BE249" s="226">
        <f>IF(N249="základní",J249,0)</f>
        <v>0</v>
      </c>
      <c r="BF249" s="226">
        <f>IF(N249="snížená",J249,0)</f>
        <v>0</v>
      </c>
      <c r="BG249" s="226">
        <f>IF(N249="zákl. přenesená",J249,0)</f>
        <v>0</v>
      </c>
      <c r="BH249" s="226">
        <f>IF(N249="sníž. přenesená",J249,0)</f>
        <v>0</v>
      </c>
      <c r="BI249" s="226">
        <f>IF(N249="nulová",J249,0)</f>
        <v>0</v>
      </c>
      <c r="BJ249" s="18" t="s">
        <v>76</v>
      </c>
      <c r="BK249" s="226">
        <f>ROUND(I249*H249,2)</f>
        <v>0</v>
      </c>
      <c r="BL249" s="18" t="s">
        <v>280</v>
      </c>
      <c r="BM249" s="225" t="s">
        <v>340</v>
      </c>
    </row>
    <row r="250" s="2" customFormat="1">
      <c r="A250" s="39"/>
      <c r="B250" s="40"/>
      <c r="C250" s="41"/>
      <c r="D250" s="227" t="s">
        <v>148</v>
      </c>
      <c r="E250" s="41"/>
      <c r="F250" s="228" t="s">
        <v>341</v>
      </c>
      <c r="G250" s="41"/>
      <c r="H250" s="41"/>
      <c r="I250" s="229"/>
      <c r="J250" s="41"/>
      <c r="K250" s="41"/>
      <c r="L250" s="45"/>
      <c r="M250" s="230"/>
      <c r="N250" s="231"/>
      <c r="O250" s="85"/>
      <c r="P250" s="85"/>
      <c r="Q250" s="85"/>
      <c r="R250" s="85"/>
      <c r="S250" s="85"/>
      <c r="T250" s="86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18" t="s">
        <v>148</v>
      </c>
      <c r="AU250" s="18" t="s">
        <v>78</v>
      </c>
    </row>
    <row r="251" s="13" customFormat="1">
      <c r="A251" s="13"/>
      <c r="B251" s="232"/>
      <c r="C251" s="233"/>
      <c r="D251" s="234" t="s">
        <v>150</v>
      </c>
      <c r="E251" s="235" t="s">
        <v>19</v>
      </c>
      <c r="F251" s="236" t="s">
        <v>342</v>
      </c>
      <c r="G251" s="233"/>
      <c r="H251" s="235" t="s">
        <v>19</v>
      </c>
      <c r="I251" s="237"/>
      <c r="J251" s="233"/>
      <c r="K251" s="233"/>
      <c r="L251" s="238"/>
      <c r="M251" s="239"/>
      <c r="N251" s="240"/>
      <c r="O251" s="240"/>
      <c r="P251" s="240"/>
      <c r="Q251" s="240"/>
      <c r="R251" s="240"/>
      <c r="S251" s="240"/>
      <c r="T251" s="241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2" t="s">
        <v>150</v>
      </c>
      <c r="AU251" s="242" t="s">
        <v>78</v>
      </c>
      <c r="AV251" s="13" t="s">
        <v>76</v>
      </c>
      <c r="AW251" s="13" t="s">
        <v>31</v>
      </c>
      <c r="AX251" s="13" t="s">
        <v>69</v>
      </c>
      <c r="AY251" s="242" t="s">
        <v>138</v>
      </c>
    </row>
    <row r="252" s="13" customFormat="1">
      <c r="A252" s="13"/>
      <c r="B252" s="232"/>
      <c r="C252" s="233"/>
      <c r="D252" s="234" t="s">
        <v>150</v>
      </c>
      <c r="E252" s="235" t="s">
        <v>19</v>
      </c>
      <c r="F252" s="236" t="s">
        <v>343</v>
      </c>
      <c r="G252" s="233"/>
      <c r="H252" s="235" t="s">
        <v>19</v>
      </c>
      <c r="I252" s="237"/>
      <c r="J252" s="233"/>
      <c r="K252" s="233"/>
      <c r="L252" s="238"/>
      <c r="M252" s="239"/>
      <c r="N252" s="240"/>
      <c r="O252" s="240"/>
      <c r="P252" s="240"/>
      <c r="Q252" s="240"/>
      <c r="R252" s="240"/>
      <c r="S252" s="240"/>
      <c r="T252" s="241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2" t="s">
        <v>150</v>
      </c>
      <c r="AU252" s="242" t="s">
        <v>78</v>
      </c>
      <c r="AV252" s="13" t="s">
        <v>76</v>
      </c>
      <c r="AW252" s="13" t="s">
        <v>31</v>
      </c>
      <c r="AX252" s="13" t="s">
        <v>69</v>
      </c>
      <c r="AY252" s="242" t="s">
        <v>138</v>
      </c>
    </row>
    <row r="253" s="14" customFormat="1">
      <c r="A253" s="14"/>
      <c r="B253" s="243"/>
      <c r="C253" s="244"/>
      <c r="D253" s="234" t="s">
        <v>150</v>
      </c>
      <c r="E253" s="245" t="s">
        <v>19</v>
      </c>
      <c r="F253" s="246" t="s">
        <v>344</v>
      </c>
      <c r="G253" s="244"/>
      <c r="H253" s="247">
        <v>2</v>
      </c>
      <c r="I253" s="248"/>
      <c r="J253" s="244"/>
      <c r="K253" s="244"/>
      <c r="L253" s="249"/>
      <c r="M253" s="250"/>
      <c r="N253" s="251"/>
      <c r="O253" s="251"/>
      <c r="P253" s="251"/>
      <c r="Q253" s="251"/>
      <c r="R253" s="251"/>
      <c r="S253" s="251"/>
      <c r="T253" s="252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3" t="s">
        <v>150</v>
      </c>
      <c r="AU253" s="253" t="s">
        <v>78</v>
      </c>
      <c r="AV253" s="14" t="s">
        <v>78</v>
      </c>
      <c r="AW253" s="14" t="s">
        <v>31</v>
      </c>
      <c r="AX253" s="14" t="s">
        <v>76</v>
      </c>
      <c r="AY253" s="253" t="s">
        <v>138</v>
      </c>
    </row>
    <row r="254" s="2" customFormat="1" ht="16.5" customHeight="1">
      <c r="A254" s="39"/>
      <c r="B254" s="40"/>
      <c r="C254" s="276" t="s">
        <v>345</v>
      </c>
      <c r="D254" s="276" t="s">
        <v>188</v>
      </c>
      <c r="E254" s="277" t="s">
        <v>346</v>
      </c>
      <c r="F254" s="278" t="s">
        <v>347</v>
      </c>
      <c r="G254" s="279" t="s">
        <v>201</v>
      </c>
      <c r="H254" s="280">
        <v>1</v>
      </c>
      <c r="I254" s="281"/>
      <c r="J254" s="282">
        <f>ROUND(I254*H254,2)</f>
        <v>0</v>
      </c>
      <c r="K254" s="278" t="s">
        <v>145</v>
      </c>
      <c r="L254" s="283"/>
      <c r="M254" s="284" t="s">
        <v>19</v>
      </c>
      <c r="N254" s="285" t="s">
        <v>40</v>
      </c>
      <c r="O254" s="85"/>
      <c r="P254" s="223">
        <f>O254*H254</f>
        <v>0</v>
      </c>
      <c r="Q254" s="223">
        <v>0.024230000000000002</v>
      </c>
      <c r="R254" s="223">
        <f>Q254*H254</f>
        <v>0.024230000000000002</v>
      </c>
      <c r="S254" s="223">
        <v>0</v>
      </c>
      <c r="T254" s="224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25" t="s">
        <v>297</v>
      </c>
      <c r="AT254" s="225" t="s">
        <v>188</v>
      </c>
      <c r="AU254" s="225" t="s">
        <v>78</v>
      </c>
      <c r="AY254" s="18" t="s">
        <v>138</v>
      </c>
      <c r="BE254" s="226">
        <f>IF(N254="základní",J254,0)</f>
        <v>0</v>
      </c>
      <c r="BF254" s="226">
        <f>IF(N254="snížená",J254,0)</f>
        <v>0</v>
      </c>
      <c r="BG254" s="226">
        <f>IF(N254="zákl. přenesená",J254,0)</f>
        <v>0</v>
      </c>
      <c r="BH254" s="226">
        <f>IF(N254="sníž. přenesená",J254,0)</f>
        <v>0</v>
      </c>
      <c r="BI254" s="226">
        <f>IF(N254="nulová",J254,0)</f>
        <v>0</v>
      </c>
      <c r="BJ254" s="18" t="s">
        <v>76</v>
      </c>
      <c r="BK254" s="226">
        <f>ROUND(I254*H254,2)</f>
        <v>0</v>
      </c>
      <c r="BL254" s="18" t="s">
        <v>280</v>
      </c>
      <c r="BM254" s="225" t="s">
        <v>348</v>
      </c>
    </row>
    <row r="255" s="13" customFormat="1">
      <c r="A255" s="13"/>
      <c r="B255" s="232"/>
      <c r="C255" s="233"/>
      <c r="D255" s="234" t="s">
        <v>150</v>
      </c>
      <c r="E255" s="235" t="s">
        <v>19</v>
      </c>
      <c r="F255" s="236" t="s">
        <v>349</v>
      </c>
      <c r="G255" s="233"/>
      <c r="H255" s="235" t="s">
        <v>19</v>
      </c>
      <c r="I255" s="237"/>
      <c r="J255" s="233"/>
      <c r="K255" s="233"/>
      <c r="L255" s="238"/>
      <c r="M255" s="239"/>
      <c r="N255" s="240"/>
      <c r="O255" s="240"/>
      <c r="P255" s="240"/>
      <c r="Q255" s="240"/>
      <c r="R255" s="240"/>
      <c r="S255" s="240"/>
      <c r="T255" s="241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2" t="s">
        <v>150</v>
      </c>
      <c r="AU255" s="242" t="s">
        <v>78</v>
      </c>
      <c r="AV255" s="13" t="s">
        <v>76</v>
      </c>
      <c r="AW255" s="13" t="s">
        <v>31</v>
      </c>
      <c r="AX255" s="13" t="s">
        <v>69</v>
      </c>
      <c r="AY255" s="242" t="s">
        <v>138</v>
      </c>
    </row>
    <row r="256" s="14" customFormat="1">
      <c r="A256" s="14"/>
      <c r="B256" s="243"/>
      <c r="C256" s="244"/>
      <c r="D256" s="234" t="s">
        <v>150</v>
      </c>
      <c r="E256" s="245" t="s">
        <v>19</v>
      </c>
      <c r="F256" s="246" t="s">
        <v>76</v>
      </c>
      <c r="G256" s="244"/>
      <c r="H256" s="247">
        <v>1</v>
      </c>
      <c r="I256" s="248"/>
      <c r="J256" s="244"/>
      <c r="K256" s="244"/>
      <c r="L256" s="249"/>
      <c r="M256" s="250"/>
      <c r="N256" s="251"/>
      <c r="O256" s="251"/>
      <c r="P256" s="251"/>
      <c r="Q256" s="251"/>
      <c r="R256" s="251"/>
      <c r="S256" s="251"/>
      <c r="T256" s="252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3" t="s">
        <v>150</v>
      </c>
      <c r="AU256" s="253" t="s">
        <v>78</v>
      </c>
      <c r="AV256" s="14" t="s">
        <v>78</v>
      </c>
      <c r="AW256" s="14" t="s">
        <v>31</v>
      </c>
      <c r="AX256" s="14" t="s">
        <v>76</v>
      </c>
      <c r="AY256" s="253" t="s">
        <v>138</v>
      </c>
    </row>
    <row r="257" s="2" customFormat="1" ht="16.5" customHeight="1">
      <c r="A257" s="39"/>
      <c r="B257" s="40"/>
      <c r="C257" s="214" t="s">
        <v>350</v>
      </c>
      <c r="D257" s="214" t="s">
        <v>141</v>
      </c>
      <c r="E257" s="215" t="s">
        <v>351</v>
      </c>
      <c r="F257" s="216" t="s">
        <v>352</v>
      </c>
      <c r="G257" s="217" t="s">
        <v>330</v>
      </c>
      <c r="H257" s="218">
        <v>7</v>
      </c>
      <c r="I257" s="219"/>
      <c r="J257" s="220">
        <f>ROUND(I257*H257,2)</f>
        <v>0</v>
      </c>
      <c r="K257" s="216" t="s">
        <v>145</v>
      </c>
      <c r="L257" s="45"/>
      <c r="M257" s="221" t="s">
        <v>19</v>
      </c>
      <c r="N257" s="222" t="s">
        <v>40</v>
      </c>
      <c r="O257" s="85"/>
      <c r="P257" s="223">
        <f>O257*H257</f>
        <v>0</v>
      </c>
      <c r="Q257" s="223">
        <v>0</v>
      </c>
      <c r="R257" s="223">
        <f>Q257*H257</f>
        <v>0</v>
      </c>
      <c r="S257" s="223">
        <v>0.0071999999999999998</v>
      </c>
      <c r="T257" s="224">
        <f>S257*H257</f>
        <v>0.0504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25" t="s">
        <v>280</v>
      </c>
      <c r="AT257" s="225" t="s">
        <v>141</v>
      </c>
      <c r="AU257" s="225" t="s">
        <v>78</v>
      </c>
      <c r="AY257" s="18" t="s">
        <v>138</v>
      </c>
      <c r="BE257" s="226">
        <f>IF(N257="základní",J257,0)</f>
        <v>0</v>
      </c>
      <c r="BF257" s="226">
        <f>IF(N257="snížená",J257,0)</f>
        <v>0</v>
      </c>
      <c r="BG257" s="226">
        <f>IF(N257="zákl. přenesená",J257,0)</f>
        <v>0</v>
      </c>
      <c r="BH257" s="226">
        <f>IF(N257="sníž. přenesená",J257,0)</f>
        <v>0</v>
      </c>
      <c r="BI257" s="226">
        <f>IF(N257="nulová",J257,0)</f>
        <v>0</v>
      </c>
      <c r="BJ257" s="18" t="s">
        <v>76</v>
      </c>
      <c r="BK257" s="226">
        <f>ROUND(I257*H257,2)</f>
        <v>0</v>
      </c>
      <c r="BL257" s="18" t="s">
        <v>280</v>
      </c>
      <c r="BM257" s="225" t="s">
        <v>353</v>
      </c>
    </row>
    <row r="258" s="2" customFormat="1">
      <c r="A258" s="39"/>
      <c r="B258" s="40"/>
      <c r="C258" s="41"/>
      <c r="D258" s="227" t="s">
        <v>148</v>
      </c>
      <c r="E258" s="41"/>
      <c r="F258" s="228" t="s">
        <v>354</v>
      </c>
      <c r="G258" s="41"/>
      <c r="H258" s="41"/>
      <c r="I258" s="229"/>
      <c r="J258" s="41"/>
      <c r="K258" s="41"/>
      <c r="L258" s="45"/>
      <c r="M258" s="230"/>
      <c r="N258" s="231"/>
      <c r="O258" s="85"/>
      <c r="P258" s="85"/>
      <c r="Q258" s="85"/>
      <c r="R258" s="85"/>
      <c r="S258" s="85"/>
      <c r="T258" s="86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18" t="s">
        <v>148</v>
      </c>
      <c r="AU258" s="18" t="s">
        <v>78</v>
      </c>
    </row>
    <row r="259" s="13" customFormat="1">
      <c r="A259" s="13"/>
      <c r="B259" s="232"/>
      <c r="C259" s="233"/>
      <c r="D259" s="234" t="s">
        <v>150</v>
      </c>
      <c r="E259" s="235" t="s">
        <v>19</v>
      </c>
      <c r="F259" s="236" t="s">
        <v>355</v>
      </c>
      <c r="G259" s="233"/>
      <c r="H259" s="235" t="s">
        <v>19</v>
      </c>
      <c r="I259" s="237"/>
      <c r="J259" s="233"/>
      <c r="K259" s="233"/>
      <c r="L259" s="238"/>
      <c r="M259" s="239"/>
      <c r="N259" s="240"/>
      <c r="O259" s="240"/>
      <c r="P259" s="240"/>
      <c r="Q259" s="240"/>
      <c r="R259" s="240"/>
      <c r="S259" s="240"/>
      <c r="T259" s="241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2" t="s">
        <v>150</v>
      </c>
      <c r="AU259" s="242" t="s">
        <v>78</v>
      </c>
      <c r="AV259" s="13" t="s">
        <v>76</v>
      </c>
      <c r="AW259" s="13" t="s">
        <v>31</v>
      </c>
      <c r="AX259" s="13" t="s">
        <v>69</v>
      </c>
      <c r="AY259" s="242" t="s">
        <v>138</v>
      </c>
    </row>
    <row r="260" s="14" customFormat="1">
      <c r="A260" s="14"/>
      <c r="B260" s="243"/>
      <c r="C260" s="244"/>
      <c r="D260" s="234" t="s">
        <v>150</v>
      </c>
      <c r="E260" s="245" t="s">
        <v>19</v>
      </c>
      <c r="F260" s="246" t="s">
        <v>76</v>
      </c>
      <c r="G260" s="244"/>
      <c r="H260" s="247">
        <v>1</v>
      </c>
      <c r="I260" s="248"/>
      <c r="J260" s="244"/>
      <c r="K260" s="244"/>
      <c r="L260" s="249"/>
      <c r="M260" s="250"/>
      <c r="N260" s="251"/>
      <c r="O260" s="251"/>
      <c r="P260" s="251"/>
      <c r="Q260" s="251"/>
      <c r="R260" s="251"/>
      <c r="S260" s="251"/>
      <c r="T260" s="252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3" t="s">
        <v>150</v>
      </c>
      <c r="AU260" s="253" t="s">
        <v>78</v>
      </c>
      <c r="AV260" s="14" t="s">
        <v>78</v>
      </c>
      <c r="AW260" s="14" t="s">
        <v>31</v>
      </c>
      <c r="AX260" s="14" t="s">
        <v>69</v>
      </c>
      <c r="AY260" s="253" t="s">
        <v>138</v>
      </c>
    </row>
    <row r="261" s="13" customFormat="1">
      <c r="A261" s="13"/>
      <c r="B261" s="232"/>
      <c r="C261" s="233"/>
      <c r="D261" s="234" t="s">
        <v>150</v>
      </c>
      <c r="E261" s="235" t="s">
        <v>19</v>
      </c>
      <c r="F261" s="236" t="s">
        <v>356</v>
      </c>
      <c r="G261" s="233"/>
      <c r="H261" s="235" t="s">
        <v>19</v>
      </c>
      <c r="I261" s="237"/>
      <c r="J261" s="233"/>
      <c r="K261" s="233"/>
      <c r="L261" s="238"/>
      <c r="M261" s="239"/>
      <c r="N261" s="240"/>
      <c r="O261" s="240"/>
      <c r="P261" s="240"/>
      <c r="Q261" s="240"/>
      <c r="R261" s="240"/>
      <c r="S261" s="240"/>
      <c r="T261" s="241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2" t="s">
        <v>150</v>
      </c>
      <c r="AU261" s="242" t="s">
        <v>78</v>
      </c>
      <c r="AV261" s="13" t="s">
        <v>76</v>
      </c>
      <c r="AW261" s="13" t="s">
        <v>31</v>
      </c>
      <c r="AX261" s="13" t="s">
        <v>69</v>
      </c>
      <c r="AY261" s="242" t="s">
        <v>138</v>
      </c>
    </row>
    <row r="262" s="14" customFormat="1">
      <c r="A262" s="14"/>
      <c r="B262" s="243"/>
      <c r="C262" s="244"/>
      <c r="D262" s="234" t="s">
        <v>150</v>
      </c>
      <c r="E262" s="245" t="s">
        <v>19</v>
      </c>
      <c r="F262" s="246" t="s">
        <v>76</v>
      </c>
      <c r="G262" s="244"/>
      <c r="H262" s="247">
        <v>1</v>
      </c>
      <c r="I262" s="248"/>
      <c r="J262" s="244"/>
      <c r="K262" s="244"/>
      <c r="L262" s="249"/>
      <c r="M262" s="250"/>
      <c r="N262" s="251"/>
      <c r="O262" s="251"/>
      <c r="P262" s="251"/>
      <c r="Q262" s="251"/>
      <c r="R262" s="251"/>
      <c r="S262" s="251"/>
      <c r="T262" s="252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3" t="s">
        <v>150</v>
      </c>
      <c r="AU262" s="253" t="s">
        <v>78</v>
      </c>
      <c r="AV262" s="14" t="s">
        <v>78</v>
      </c>
      <c r="AW262" s="14" t="s">
        <v>31</v>
      </c>
      <c r="AX262" s="14" t="s">
        <v>69</v>
      </c>
      <c r="AY262" s="253" t="s">
        <v>138</v>
      </c>
    </row>
    <row r="263" s="13" customFormat="1">
      <c r="A263" s="13"/>
      <c r="B263" s="232"/>
      <c r="C263" s="233"/>
      <c r="D263" s="234" t="s">
        <v>150</v>
      </c>
      <c r="E263" s="235" t="s">
        <v>19</v>
      </c>
      <c r="F263" s="236" t="s">
        <v>357</v>
      </c>
      <c r="G263" s="233"/>
      <c r="H263" s="235" t="s">
        <v>19</v>
      </c>
      <c r="I263" s="237"/>
      <c r="J263" s="233"/>
      <c r="K263" s="233"/>
      <c r="L263" s="238"/>
      <c r="M263" s="239"/>
      <c r="N263" s="240"/>
      <c r="O263" s="240"/>
      <c r="P263" s="240"/>
      <c r="Q263" s="240"/>
      <c r="R263" s="240"/>
      <c r="S263" s="240"/>
      <c r="T263" s="241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2" t="s">
        <v>150</v>
      </c>
      <c r="AU263" s="242" t="s">
        <v>78</v>
      </c>
      <c r="AV263" s="13" t="s">
        <v>76</v>
      </c>
      <c r="AW263" s="13" t="s">
        <v>31</v>
      </c>
      <c r="AX263" s="13" t="s">
        <v>69</v>
      </c>
      <c r="AY263" s="242" t="s">
        <v>138</v>
      </c>
    </row>
    <row r="264" s="14" customFormat="1">
      <c r="A264" s="14"/>
      <c r="B264" s="243"/>
      <c r="C264" s="244"/>
      <c r="D264" s="234" t="s">
        <v>150</v>
      </c>
      <c r="E264" s="245" t="s">
        <v>19</v>
      </c>
      <c r="F264" s="246" t="s">
        <v>78</v>
      </c>
      <c r="G264" s="244"/>
      <c r="H264" s="247">
        <v>2</v>
      </c>
      <c r="I264" s="248"/>
      <c r="J264" s="244"/>
      <c r="K264" s="244"/>
      <c r="L264" s="249"/>
      <c r="M264" s="250"/>
      <c r="N264" s="251"/>
      <c r="O264" s="251"/>
      <c r="P264" s="251"/>
      <c r="Q264" s="251"/>
      <c r="R264" s="251"/>
      <c r="S264" s="251"/>
      <c r="T264" s="252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3" t="s">
        <v>150</v>
      </c>
      <c r="AU264" s="253" t="s">
        <v>78</v>
      </c>
      <c r="AV264" s="14" t="s">
        <v>78</v>
      </c>
      <c r="AW264" s="14" t="s">
        <v>31</v>
      </c>
      <c r="AX264" s="14" t="s">
        <v>69</v>
      </c>
      <c r="AY264" s="253" t="s">
        <v>138</v>
      </c>
    </row>
    <row r="265" s="13" customFormat="1">
      <c r="A265" s="13"/>
      <c r="B265" s="232"/>
      <c r="C265" s="233"/>
      <c r="D265" s="234" t="s">
        <v>150</v>
      </c>
      <c r="E265" s="235" t="s">
        <v>19</v>
      </c>
      <c r="F265" s="236" t="s">
        <v>358</v>
      </c>
      <c r="G265" s="233"/>
      <c r="H265" s="235" t="s">
        <v>19</v>
      </c>
      <c r="I265" s="237"/>
      <c r="J265" s="233"/>
      <c r="K265" s="233"/>
      <c r="L265" s="238"/>
      <c r="M265" s="239"/>
      <c r="N265" s="240"/>
      <c r="O265" s="240"/>
      <c r="P265" s="240"/>
      <c r="Q265" s="240"/>
      <c r="R265" s="240"/>
      <c r="S265" s="240"/>
      <c r="T265" s="241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2" t="s">
        <v>150</v>
      </c>
      <c r="AU265" s="242" t="s">
        <v>78</v>
      </c>
      <c r="AV265" s="13" t="s">
        <v>76</v>
      </c>
      <c r="AW265" s="13" t="s">
        <v>31</v>
      </c>
      <c r="AX265" s="13" t="s">
        <v>69</v>
      </c>
      <c r="AY265" s="242" t="s">
        <v>138</v>
      </c>
    </row>
    <row r="266" s="14" customFormat="1">
      <c r="A266" s="14"/>
      <c r="B266" s="243"/>
      <c r="C266" s="244"/>
      <c r="D266" s="234" t="s">
        <v>150</v>
      </c>
      <c r="E266" s="245" t="s">
        <v>19</v>
      </c>
      <c r="F266" s="246" t="s">
        <v>78</v>
      </c>
      <c r="G266" s="244"/>
      <c r="H266" s="247">
        <v>2</v>
      </c>
      <c r="I266" s="248"/>
      <c r="J266" s="244"/>
      <c r="K266" s="244"/>
      <c r="L266" s="249"/>
      <c r="M266" s="250"/>
      <c r="N266" s="251"/>
      <c r="O266" s="251"/>
      <c r="P266" s="251"/>
      <c r="Q266" s="251"/>
      <c r="R266" s="251"/>
      <c r="S266" s="251"/>
      <c r="T266" s="252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3" t="s">
        <v>150</v>
      </c>
      <c r="AU266" s="253" t="s">
        <v>78</v>
      </c>
      <c r="AV266" s="14" t="s">
        <v>78</v>
      </c>
      <c r="AW266" s="14" t="s">
        <v>31</v>
      </c>
      <c r="AX266" s="14" t="s">
        <v>69</v>
      </c>
      <c r="AY266" s="253" t="s">
        <v>138</v>
      </c>
    </row>
    <row r="267" s="13" customFormat="1">
      <c r="A267" s="13"/>
      <c r="B267" s="232"/>
      <c r="C267" s="233"/>
      <c r="D267" s="234" t="s">
        <v>150</v>
      </c>
      <c r="E267" s="235" t="s">
        <v>19</v>
      </c>
      <c r="F267" s="236" t="s">
        <v>359</v>
      </c>
      <c r="G267" s="233"/>
      <c r="H267" s="235" t="s">
        <v>19</v>
      </c>
      <c r="I267" s="237"/>
      <c r="J267" s="233"/>
      <c r="K267" s="233"/>
      <c r="L267" s="238"/>
      <c r="M267" s="239"/>
      <c r="N267" s="240"/>
      <c r="O267" s="240"/>
      <c r="P267" s="240"/>
      <c r="Q267" s="240"/>
      <c r="R267" s="240"/>
      <c r="S267" s="240"/>
      <c r="T267" s="241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2" t="s">
        <v>150</v>
      </c>
      <c r="AU267" s="242" t="s">
        <v>78</v>
      </c>
      <c r="AV267" s="13" t="s">
        <v>76</v>
      </c>
      <c r="AW267" s="13" t="s">
        <v>31</v>
      </c>
      <c r="AX267" s="13" t="s">
        <v>69</v>
      </c>
      <c r="AY267" s="242" t="s">
        <v>138</v>
      </c>
    </row>
    <row r="268" s="14" customFormat="1">
      <c r="A268" s="14"/>
      <c r="B268" s="243"/>
      <c r="C268" s="244"/>
      <c r="D268" s="234" t="s">
        <v>150</v>
      </c>
      <c r="E268" s="245" t="s">
        <v>19</v>
      </c>
      <c r="F268" s="246" t="s">
        <v>76</v>
      </c>
      <c r="G268" s="244"/>
      <c r="H268" s="247">
        <v>1</v>
      </c>
      <c r="I268" s="248"/>
      <c r="J268" s="244"/>
      <c r="K268" s="244"/>
      <c r="L268" s="249"/>
      <c r="M268" s="250"/>
      <c r="N268" s="251"/>
      <c r="O268" s="251"/>
      <c r="P268" s="251"/>
      <c r="Q268" s="251"/>
      <c r="R268" s="251"/>
      <c r="S268" s="251"/>
      <c r="T268" s="252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3" t="s">
        <v>150</v>
      </c>
      <c r="AU268" s="253" t="s">
        <v>78</v>
      </c>
      <c r="AV268" s="14" t="s">
        <v>78</v>
      </c>
      <c r="AW268" s="14" t="s">
        <v>31</v>
      </c>
      <c r="AX268" s="14" t="s">
        <v>69</v>
      </c>
      <c r="AY268" s="253" t="s">
        <v>138</v>
      </c>
    </row>
    <row r="269" s="16" customFormat="1">
      <c r="A269" s="16"/>
      <c r="B269" s="265"/>
      <c r="C269" s="266"/>
      <c r="D269" s="234" t="s">
        <v>150</v>
      </c>
      <c r="E269" s="267" t="s">
        <v>19</v>
      </c>
      <c r="F269" s="268" t="s">
        <v>182</v>
      </c>
      <c r="G269" s="266"/>
      <c r="H269" s="269">
        <v>7</v>
      </c>
      <c r="I269" s="270"/>
      <c r="J269" s="266"/>
      <c r="K269" s="266"/>
      <c r="L269" s="271"/>
      <c r="M269" s="272"/>
      <c r="N269" s="273"/>
      <c r="O269" s="273"/>
      <c r="P269" s="273"/>
      <c r="Q269" s="273"/>
      <c r="R269" s="273"/>
      <c r="S269" s="273"/>
      <c r="T269" s="274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T269" s="275" t="s">
        <v>150</v>
      </c>
      <c r="AU269" s="275" t="s">
        <v>78</v>
      </c>
      <c r="AV269" s="16" t="s">
        <v>146</v>
      </c>
      <c r="AW269" s="16" t="s">
        <v>31</v>
      </c>
      <c r="AX269" s="16" t="s">
        <v>76</v>
      </c>
      <c r="AY269" s="275" t="s">
        <v>138</v>
      </c>
    </row>
    <row r="270" s="2" customFormat="1" ht="21.75" customHeight="1">
      <c r="A270" s="39"/>
      <c r="B270" s="40"/>
      <c r="C270" s="214" t="s">
        <v>360</v>
      </c>
      <c r="D270" s="214" t="s">
        <v>141</v>
      </c>
      <c r="E270" s="215" t="s">
        <v>361</v>
      </c>
      <c r="F270" s="216" t="s">
        <v>362</v>
      </c>
      <c r="G270" s="217" t="s">
        <v>330</v>
      </c>
      <c r="H270" s="218">
        <v>29</v>
      </c>
      <c r="I270" s="219"/>
      <c r="J270" s="220">
        <f>ROUND(I270*H270,2)</f>
        <v>0</v>
      </c>
      <c r="K270" s="216" t="s">
        <v>145</v>
      </c>
      <c r="L270" s="45"/>
      <c r="M270" s="221" t="s">
        <v>19</v>
      </c>
      <c r="N270" s="222" t="s">
        <v>40</v>
      </c>
      <c r="O270" s="85"/>
      <c r="P270" s="223">
        <f>O270*H270</f>
        <v>0</v>
      </c>
      <c r="Q270" s="223">
        <v>0</v>
      </c>
      <c r="R270" s="223">
        <f>Q270*H270</f>
        <v>0</v>
      </c>
      <c r="S270" s="223">
        <v>0.0115</v>
      </c>
      <c r="T270" s="224">
        <f>S270*H270</f>
        <v>0.33350000000000002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25" t="s">
        <v>280</v>
      </c>
      <c r="AT270" s="225" t="s">
        <v>141</v>
      </c>
      <c r="AU270" s="225" t="s">
        <v>78</v>
      </c>
      <c r="AY270" s="18" t="s">
        <v>138</v>
      </c>
      <c r="BE270" s="226">
        <f>IF(N270="základní",J270,0)</f>
        <v>0</v>
      </c>
      <c r="BF270" s="226">
        <f>IF(N270="snížená",J270,0)</f>
        <v>0</v>
      </c>
      <c r="BG270" s="226">
        <f>IF(N270="zákl. přenesená",J270,0)</f>
        <v>0</v>
      </c>
      <c r="BH270" s="226">
        <f>IF(N270="sníž. přenesená",J270,0)</f>
        <v>0</v>
      </c>
      <c r="BI270" s="226">
        <f>IF(N270="nulová",J270,0)</f>
        <v>0</v>
      </c>
      <c r="BJ270" s="18" t="s">
        <v>76</v>
      </c>
      <c r="BK270" s="226">
        <f>ROUND(I270*H270,2)</f>
        <v>0</v>
      </c>
      <c r="BL270" s="18" t="s">
        <v>280</v>
      </c>
      <c r="BM270" s="225" t="s">
        <v>363</v>
      </c>
    </row>
    <row r="271" s="2" customFormat="1">
      <c r="A271" s="39"/>
      <c r="B271" s="40"/>
      <c r="C271" s="41"/>
      <c r="D271" s="227" t="s">
        <v>148</v>
      </c>
      <c r="E271" s="41"/>
      <c r="F271" s="228" t="s">
        <v>364</v>
      </c>
      <c r="G271" s="41"/>
      <c r="H271" s="41"/>
      <c r="I271" s="229"/>
      <c r="J271" s="41"/>
      <c r="K271" s="41"/>
      <c r="L271" s="45"/>
      <c r="M271" s="230"/>
      <c r="N271" s="231"/>
      <c r="O271" s="85"/>
      <c r="P271" s="85"/>
      <c r="Q271" s="85"/>
      <c r="R271" s="85"/>
      <c r="S271" s="85"/>
      <c r="T271" s="86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T271" s="18" t="s">
        <v>148</v>
      </c>
      <c r="AU271" s="18" t="s">
        <v>78</v>
      </c>
    </row>
    <row r="272" s="13" customFormat="1">
      <c r="A272" s="13"/>
      <c r="B272" s="232"/>
      <c r="C272" s="233"/>
      <c r="D272" s="234" t="s">
        <v>150</v>
      </c>
      <c r="E272" s="235" t="s">
        <v>19</v>
      </c>
      <c r="F272" s="236" t="s">
        <v>365</v>
      </c>
      <c r="G272" s="233"/>
      <c r="H272" s="235" t="s">
        <v>19</v>
      </c>
      <c r="I272" s="237"/>
      <c r="J272" s="233"/>
      <c r="K272" s="233"/>
      <c r="L272" s="238"/>
      <c r="M272" s="239"/>
      <c r="N272" s="240"/>
      <c r="O272" s="240"/>
      <c r="P272" s="240"/>
      <c r="Q272" s="240"/>
      <c r="R272" s="240"/>
      <c r="S272" s="240"/>
      <c r="T272" s="241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2" t="s">
        <v>150</v>
      </c>
      <c r="AU272" s="242" t="s">
        <v>78</v>
      </c>
      <c r="AV272" s="13" t="s">
        <v>76</v>
      </c>
      <c r="AW272" s="13" t="s">
        <v>31</v>
      </c>
      <c r="AX272" s="13" t="s">
        <v>69</v>
      </c>
      <c r="AY272" s="242" t="s">
        <v>138</v>
      </c>
    </row>
    <row r="273" s="14" customFormat="1">
      <c r="A273" s="14"/>
      <c r="B273" s="243"/>
      <c r="C273" s="244"/>
      <c r="D273" s="234" t="s">
        <v>150</v>
      </c>
      <c r="E273" s="245" t="s">
        <v>19</v>
      </c>
      <c r="F273" s="246" t="s">
        <v>280</v>
      </c>
      <c r="G273" s="244"/>
      <c r="H273" s="247">
        <v>16</v>
      </c>
      <c r="I273" s="248"/>
      <c r="J273" s="244"/>
      <c r="K273" s="244"/>
      <c r="L273" s="249"/>
      <c r="M273" s="250"/>
      <c r="N273" s="251"/>
      <c r="O273" s="251"/>
      <c r="P273" s="251"/>
      <c r="Q273" s="251"/>
      <c r="R273" s="251"/>
      <c r="S273" s="251"/>
      <c r="T273" s="252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3" t="s">
        <v>150</v>
      </c>
      <c r="AU273" s="253" t="s">
        <v>78</v>
      </c>
      <c r="AV273" s="14" t="s">
        <v>78</v>
      </c>
      <c r="AW273" s="14" t="s">
        <v>31</v>
      </c>
      <c r="AX273" s="14" t="s">
        <v>69</v>
      </c>
      <c r="AY273" s="253" t="s">
        <v>138</v>
      </c>
    </row>
    <row r="274" s="13" customFormat="1">
      <c r="A274" s="13"/>
      <c r="B274" s="232"/>
      <c r="C274" s="233"/>
      <c r="D274" s="234" t="s">
        <v>150</v>
      </c>
      <c r="E274" s="235" t="s">
        <v>19</v>
      </c>
      <c r="F274" s="236" t="s">
        <v>366</v>
      </c>
      <c r="G274" s="233"/>
      <c r="H274" s="235" t="s">
        <v>19</v>
      </c>
      <c r="I274" s="237"/>
      <c r="J274" s="233"/>
      <c r="K274" s="233"/>
      <c r="L274" s="238"/>
      <c r="M274" s="239"/>
      <c r="N274" s="240"/>
      <c r="O274" s="240"/>
      <c r="P274" s="240"/>
      <c r="Q274" s="240"/>
      <c r="R274" s="240"/>
      <c r="S274" s="240"/>
      <c r="T274" s="241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2" t="s">
        <v>150</v>
      </c>
      <c r="AU274" s="242" t="s">
        <v>78</v>
      </c>
      <c r="AV274" s="13" t="s">
        <v>76</v>
      </c>
      <c r="AW274" s="13" t="s">
        <v>31</v>
      </c>
      <c r="AX274" s="13" t="s">
        <v>69</v>
      </c>
      <c r="AY274" s="242" t="s">
        <v>138</v>
      </c>
    </row>
    <row r="275" s="14" customFormat="1">
      <c r="A275" s="14"/>
      <c r="B275" s="243"/>
      <c r="C275" s="244"/>
      <c r="D275" s="234" t="s">
        <v>150</v>
      </c>
      <c r="E275" s="245" t="s">
        <v>19</v>
      </c>
      <c r="F275" s="246" t="s">
        <v>256</v>
      </c>
      <c r="G275" s="244"/>
      <c r="H275" s="247">
        <v>10</v>
      </c>
      <c r="I275" s="248"/>
      <c r="J275" s="244"/>
      <c r="K275" s="244"/>
      <c r="L275" s="249"/>
      <c r="M275" s="250"/>
      <c r="N275" s="251"/>
      <c r="O275" s="251"/>
      <c r="P275" s="251"/>
      <c r="Q275" s="251"/>
      <c r="R275" s="251"/>
      <c r="S275" s="251"/>
      <c r="T275" s="252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3" t="s">
        <v>150</v>
      </c>
      <c r="AU275" s="253" t="s">
        <v>78</v>
      </c>
      <c r="AV275" s="14" t="s">
        <v>78</v>
      </c>
      <c r="AW275" s="14" t="s">
        <v>31</v>
      </c>
      <c r="AX275" s="14" t="s">
        <v>69</v>
      </c>
      <c r="AY275" s="253" t="s">
        <v>138</v>
      </c>
    </row>
    <row r="276" s="13" customFormat="1">
      <c r="A276" s="13"/>
      <c r="B276" s="232"/>
      <c r="C276" s="233"/>
      <c r="D276" s="234" t="s">
        <v>150</v>
      </c>
      <c r="E276" s="235" t="s">
        <v>19</v>
      </c>
      <c r="F276" s="236" t="s">
        <v>367</v>
      </c>
      <c r="G276" s="233"/>
      <c r="H276" s="235" t="s">
        <v>19</v>
      </c>
      <c r="I276" s="237"/>
      <c r="J276" s="233"/>
      <c r="K276" s="233"/>
      <c r="L276" s="238"/>
      <c r="M276" s="239"/>
      <c r="N276" s="240"/>
      <c r="O276" s="240"/>
      <c r="P276" s="240"/>
      <c r="Q276" s="240"/>
      <c r="R276" s="240"/>
      <c r="S276" s="240"/>
      <c r="T276" s="241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2" t="s">
        <v>150</v>
      </c>
      <c r="AU276" s="242" t="s">
        <v>78</v>
      </c>
      <c r="AV276" s="13" t="s">
        <v>76</v>
      </c>
      <c r="AW276" s="13" t="s">
        <v>31</v>
      </c>
      <c r="AX276" s="13" t="s">
        <v>69</v>
      </c>
      <c r="AY276" s="242" t="s">
        <v>138</v>
      </c>
    </row>
    <row r="277" s="14" customFormat="1">
      <c r="A277" s="14"/>
      <c r="B277" s="243"/>
      <c r="C277" s="244"/>
      <c r="D277" s="234" t="s">
        <v>150</v>
      </c>
      <c r="E277" s="245" t="s">
        <v>19</v>
      </c>
      <c r="F277" s="246" t="s">
        <v>78</v>
      </c>
      <c r="G277" s="244"/>
      <c r="H277" s="247">
        <v>2</v>
      </c>
      <c r="I277" s="248"/>
      <c r="J277" s="244"/>
      <c r="K277" s="244"/>
      <c r="L277" s="249"/>
      <c r="M277" s="250"/>
      <c r="N277" s="251"/>
      <c r="O277" s="251"/>
      <c r="P277" s="251"/>
      <c r="Q277" s="251"/>
      <c r="R277" s="251"/>
      <c r="S277" s="251"/>
      <c r="T277" s="252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3" t="s">
        <v>150</v>
      </c>
      <c r="AU277" s="253" t="s">
        <v>78</v>
      </c>
      <c r="AV277" s="14" t="s">
        <v>78</v>
      </c>
      <c r="AW277" s="14" t="s">
        <v>31</v>
      </c>
      <c r="AX277" s="14" t="s">
        <v>69</v>
      </c>
      <c r="AY277" s="253" t="s">
        <v>138</v>
      </c>
    </row>
    <row r="278" s="13" customFormat="1">
      <c r="A278" s="13"/>
      <c r="B278" s="232"/>
      <c r="C278" s="233"/>
      <c r="D278" s="234" t="s">
        <v>150</v>
      </c>
      <c r="E278" s="235" t="s">
        <v>19</v>
      </c>
      <c r="F278" s="236" t="s">
        <v>368</v>
      </c>
      <c r="G278" s="233"/>
      <c r="H278" s="235" t="s">
        <v>19</v>
      </c>
      <c r="I278" s="237"/>
      <c r="J278" s="233"/>
      <c r="K278" s="233"/>
      <c r="L278" s="238"/>
      <c r="M278" s="239"/>
      <c r="N278" s="240"/>
      <c r="O278" s="240"/>
      <c r="P278" s="240"/>
      <c r="Q278" s="240"/>
      <c r="R278" s="240"/>
      <c r="S278" s="240"/>
      <c r="T278" s="241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2" t="s">
        <v>150</v>
      </c>
      <c r="AU278" s="242" t="s">
        <v>78</v>
      </c>
      <c r="AV278" s="13" t="s">
        <v>76</v>
      </c>
      <c r="AW278" s="13" t="s">
        <v>31</v>
      </c>
      <c r="AX278" s="13" t="s">
        <v>69</v>
      </c>
      <c r="AY278" s="242" t="s">
        <v>138</v>
      </c>
    </row>
    <row r="279" s="14" customFormat="1">
      <c r="A279" s="14"/>
      <c r="B279" s="243"/>
      <c r="C279" s="244"/>
      <c r="D279" s="234" t="s">
        <v>150</v>
      </c>
      <c r="E279" s="245" t="s">
        <v>19</v>
      </c>
      <c r="F279" s="246" t="s">
        <v>76</v>
      </c>
      <c r="G279" s="244"/>
      <c r="H279" s="247">
        <v>1</v>
      </c>
      <c r="I279" s="248"/>
      <c r="J279" s="244"/>
      <c r="K279" s="244"/>
      <c r="L279" s="249"/>
      <c r="M279" s="250"/>
      <c r="N279" s="251"/>
      <c r="O279" s="251"/>
      <c r="P279" s="251"/>
      <c r="Q279" s="251"/>
      <c r="R279" s="251"/>
      <c r="S279" s="251"/>
      <c r="T279" s="252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3" t="s">
        <v>150</v>
      </c>
      <c r="AU279" s="253" t="s">
        <v>78</v>
      </c>
      <c r="AV279" s="14" t="s">
        <v>78</v>
      </c>
      <c r="AW279" s="14" t="s">
        <v>31</v>
      </c>
      <c r="AX279" s="14" t="s">
        <v>69</v>
      </c>
      <c r="AY279" s="253" t="s">
        <v>138</v>
      </c>
    </row>
    <row r="280" s="16" customFormat="1">
      <c r="A280" s="16"/>
      <c r="B280" s="265"/>
      <c r="C280" s="266"/>
      <c r="D280" s="234" t="s">
        <v>150</v>
      </c>
      <c r="E280" s="267" t="s">
        <v>19</v>
      </c>
      <c r="F280" s="268" t="s">
        <v>182</v>
      </c>
      <c r="G280" s="266"/>
      <c r="H280" s="269">
        <v>29</v>
      </c>
      <c r="I280" s="270"/>
      <c r="J280" s="266"/>
      <c r="K280" s="266"/>
      <c r="L280" s="271"/>
      <c r="M280" s="272"/>
      <c r="N280" s="273"/>
      <c r="O280" s="273"/>
      <c r="P280" s="273"/>
      <c r="Q280" s="273"/>
      <c r="R280" s="273"/>
      <c r="S280" s="273"/>
      <c r="T280" s="274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T280" s="275" t="s">
        <v>150</v>
      </c>
      <c r="AU280" s="275" t="s">
        <v>78</v>
      </c>
      <c r="AV280" s="16" t="s">
        <v>146</v>
      </c>
      <c r="AW280" s="16" t="s">
        <v>31</v>
      </c>
      <c r="AX280" s="16" t="s">
        <v>76</v>
      </c>
      <c r="AY280" s="275" t="s">
        <v>138</v>
      </c>
    </row>
    <row r="281" s="2" customFormat="1" ht="21.75" customHeight="1">
      <c r="A281" s="39"/>
      <c r="B281" s="40"/>
      <c r="C281" s="214" t="s">
        <v>369</v>
      </c>
      <c r="D281" s="214" t="s">
        <v>141</v>
      </c>
      <c r="E281" s="215" t="s">
        <v>370</v>
      </c>
      <c r="F281" s="216" t="s">
        <v>371</v>
      </c>
      <c r="G281" s="217" t="s">
        <v>330</v>
      </c>
      <c r="H281" s="218">
        <v>6</v>
      </c>
      <c r="I281" s="219"/>
      <c r="J281" s="220">
        <f>ROUND(I281*H281,2)</f>
        <v>0</v>
      </c>
      <c r="K281" s="216" t="s">
        <v>145</v>
      </c>
      <c r="L281" s="45"/>
      <c r="M281" s="221" t="s">
        <v>19</v>
      </c>
      <c r="N281" s="222" t="s">
        <v>40</v>
      </c>
      <c r="O281" s="85"/>
      <c r="P281" s="223">
        <f>O281*H281</f>
        <v>0</v>
      </c>
      <c r="Q281" s="223">
        <v>0</v>
      </c>
      <c r="R281" s="223">
        <f>Q281*H281</f>
        <v>0</v>
      </c>
      <c r="S281" s="223">
        <v>0.018700000000000001</v>
      </c>
      <c r="T281" s="224">
        <f>S281*H281</f>
        <v>0.11220000000000001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25" t="s">
        <v>280</v>
      </c>
      <c r="AT281" s="225" t="s">
        <v>141</v>
      </c>
      <c r="AU281" s="225" t="s">
        <v>78</v>
      </c>
      <c r="AY281" s="18" t="s">
        <v>138</v>
      </c>
      <c r="BE281" s="226">
        <f>IF(N281="základní",J281,0)</f>
        <v>0</v>
      </c>
      <c r="BF281" s="226">
        <f>IF(N281="snížená",J281,0)</f>
        <v>0</v>
      </c>
      <c r="BG281" s="226">
        <f>IF(N281="zákl. přenesená",J281,0)</f>
        <v>0</v>
      </c>
      <c r="BH281" s="226">
        <f>IF(N281="sníž. přenesená",J281,0)</f>
        <v>0</v>
      </c>
      <c r="BI281" s="226">
        <f>IF(N281="nulová",J281,0)</f>
        <v>0</v>
      </c>
      <c r="BJ281" s="18" t="s">
        <v>76</v>
      </c>
      <c r="BK281" s="226">
        <f>ROUND(I281*H281,2)</f>
        <v>0</v>
      </c>
      <c r="BL281" s="18" t="s">
        <v>280</v>
      </c>
      <c r="BM281" s="225" t="s">
        <v>372</v>
      </c>
    </row>
    <row r="282" s="2" customFormat="1">
      <c r="A282" s="39"/>
      <c r="B282" s="40"/>
      <c r="C282" s="41"/>
      <c r="D282" s="227" t="s">
        <v>148</v>
      </c>
      <c r="E282" s="41"/>
      <c r="F282" s="228" t="s">
        <v>373</v>
      </c>
      <c r="G282" s="41"/>
      <c r="H282" s="41"/>
      <c r="I282" s="229"/>
      <c r="J282" s="41"/>
      <c r="K282" s="41"/>
      <c r="L282" s="45"/>
      <c r="M282" s="230"/>
      <c r="N282" s="231"/>
      <c r="O282" s="85"/>
      <c r="P282" s="85"/>
      <c r="Q282" s="85"/>
      <c r="R282" s="85"/>
      <c r="S282" s="85"/>
      <c r="T282" s="86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T282" s="18" t="s">
        <v>148</v>
      </c>
      <c r="AU282" s="18" t="s">
        <v>78</v>
      </c>
    </row>
    <row r="283" s="13" customFormat="1">
      <c r="A283" s="13"/>
      <c r="B283" s="232"/>
      <c r="C283" s="233"/>
      <c r="D283" s="234" t="s">
        <v>150</v>
      </c>
      <c r="E283" s="235" t="s">
        <v>19</v>
      </c>
      <c r="F283" s="236" t="s">
        <v>374</v>
      </c>
      <c r="G283" s="233"/>
      <c r="H283" s="235" t="s">
        <v>19</v>
      </c>
      <c r="I283" s="237"/>
      <c r="J283" s="233"/>
      <c r="K283" s="233"/>
      <c r="L283" s="238"/>
      <c r="M283" s="239"/>
      <c r="N283" s="240"/>
      <c r="O283" s="240"/>
      <c r="P283" s="240"/>
      <c r="Q283" s="240"/>
      <c r="R283" s="240"/>
      <c r="S283" s="240"/>
      <c r="T283" s="241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2" t="s">
        <v>150</v>
      </c>
      <c r="AU283" s="242" t="s">
        <v>78</v>
      </c>
      <c r="AV283" s="13" t="s">
        <v>76</v>
      </c>
      <c r="AW283" s="13" t="s">
        <v>31</v>
      </c>
      <c r="AX283" s="13" t="s">
        <v>69</v>
      </c>
      <c r="AY283" s="242" t="s">
        <v>138</v>
      </c>
    </row>
    <row r="284" s="14" customFormat="1">
      <c r="A284" s="14"/>
      <c r="B284" s="243"/>
      <c r="C284" s="244"/>
      <c r="D284" s="234" t="s">
        <v>150</v>
      </c>
      <c r="E284" s="245" t="s">
        <v>19</v>
      </c>
      <c r="F284" s="246" t="s">
        <v>76</v>
      </c>
      <c r="G284" s="244"/>
      <c r="H284" s="247">
        <v>1</v>
      </c>
      <c r="I284" s="248"/>
      <c r="J284" s="244"/>
      <c r="K284" s="244"/>
      <c r="L284" s="249"/>
      <c r="M284" s="250"/>
      <c r="N284" s="251"/>
      <c r="O284" s="251"/>
      <c r="P284" s="251"/>
      <c r="Q284" s="251"/>
      <c r="R284" s="251"/>
      <c r="S284" s="251"/>
      <c r="T284" s="252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3" t="s">
        <v>150</v>
      </c>
      <c r="AU284" s="253" t="s">
        <v>78</v>
      </c>
      <c r="AV284" s="14" t="s">
        <v>78</v>
      </c>
      <c r="AW284" s="14" t="s">
        <v>31</v>
      </c>
      <c r="AX284" s="14" t="s">
        <v>69</v>
      </c>
      <c r="AY284" s="253" t="s">
        <v>138</v>
      </c>
    </row>
    <row r="285" s="13" customFormat="1">
      <c r="A285" s="13"/>
      <c r="B285" s="232"/>
      <c r="C285" s="233"/>
      <c r="D285" s="234" t="s">
        <v>150</v>
      </c>
      <c r="E285" s="235" t="s">
        <v>19</v>
      </c>
      <c r="F285" s="236" t="s">
        <v>375</v>
      </c>
      <c r="G285" s="233"/>
      <c r="H285" s="235" t="s">
        <v>19</v>
      </c>
      <c r="I285" s="237"/>
      <c r="J285" s="233"/>
      <c r="K285" s="233"/>
      <c r="L285" s="238"/>
      <c r="M285" s="239"/>
      <c r="N285" s="240"/>
      <c r="O285" s="240"/>
      <c r="P285" s="240"/>
      <c r="Q285" s="240"/>
      <c r="R285" s="240"/>
      <c r="S285" s="240"/>
      <c r="T285" s="241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2" t="s">
        <v>150</v>
      </c>
      <c r="AU285" s="242" t="s">
        <v>78</v>
      </c>
      <c r="AV285" s="13" t="s">
        <v>76</v>
      </c>
      <c r="AW285" s="13" t="s">
        <v>31</v>
      </c>
      <c r="AX285" s="13" t="s">
        <v>69</v>
      </c>
      <c r="AY285" s="242" t="s">
        <v>138</v>
      </c>
    </row>
    <row r="286" s="14" customFormat="1">
      <c r="A286" s="14"/>
      <c r="B286" s="243"/>
      <c r="C286" s="244"/>
      <c r="D286" s="234" t="s">
        <v>150</v>
      </c>
      <c r="E286" s="245" t="s">
        <v>19</v>
      </c>
      <c r="F286" s="246" t="s">
        <v>146</v>
      </c>
      <c r="G286" s="244"/>
      <c r="H286" s="247">
        <v>4</v>
      </c>
      <c r="I286" s="248"/>
      <c r="J286" s="244"/>
      <c r="K286" s="244"/>
      <c r="L286" s="249"/>
      <c r="M286" s="250"/>
      <c r="N286" s="251"/>
      <c r="O286" s="251"/>
      <c r="P286" s="251"/>
      <c r="Q286" s="251"/>
      <c r="R286" s="251"/>
      <c r="S286" s="251"/>
      <c r="T286" s="252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3" t="s">
        <v>150</v>
      </c>
      <c r="AU286" s="253" t="s">
        <v>78</v>
      </c>
      <c r="AV286" s="14" t="s">
        <v>78</v>
      </c>
      <c r="AW286" s="14" t="s">
        <v>31</v>
      </c>
      <c r="AX286" s="14" t="s">
        <v>69</v>
      </c>
      <c r="AY286" s="253" t="s">
        <v>138</v>
      </c>
    </row>
    <row r="287" s="13" customFormat="1">
      <c r="A287" s="13"/>
      <c r="B287" s="232"/>
      <c r="C287" s="233"/>
      <c r="D287" s="234" t="s">
        <v>150</v>
      </c>
      <c r="E287" s="235" t="s">
        <v>19</v>
      </c>
      <c r="F287" s="236" t="s">
        <v>376</v>
      </c>
      <c r="G287" s="233"/>
      <c r="H287" s="235" t="s">
        <v>19</v>
      </c>
      <c r="I287" s="237"/>
      <c r="J287" s="233"/>
      <c r="K287" s="233"/>
      <c r="L287" s="238"/>
      <c r="M287" s="239"/>
      <c r="N287" s="240"/>
      <c r="O287" s="240"/>
      <c r="P287" s="240"/>
      <c r="Q287" s="240"/>
      <c r="R287" s="240"/>
      <c r="S287" s="240"/>
      <c r="T287" s="241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2" t="s">
        <v>150</v>
      </c>
      <c r="AU287" s="242" t="s">
        <v>78</v>
      </c>
      <c r="AV287" s="13" t="s">
        <v>76</v>
      </c>
      <c r="AW287" s="13" t="s">
        <v>31</v>
      </c>
      <c r="AX287" s="13" t="s">
        <v>69</v>
      </c>
      <c r="AY287" s="242" t="s">
        <v>138</v>
      </c>
    </row>
    <row r="288" s="14" customFormat="1">
      <c r="A288" s="14"/>
      <c r="B288" s="243"/>
      <c r="C288" s="244"/>
      <c r="D288" s="234" t="s">
        <v>150</v>
      </c>
      <c r="E288" s="245" t="s">
        <v>19</v>
      </c>
      <c r="F288" s="246" t="s">
        <v>76</v>
      </c>
      <c r="G288" s="244"/>
      <c r="H288" s="247">
        <v>1</v>
      </c>
      <c r="I288" s="248"/>
      <c r="J288" s="244"/>
      <c r="K288" s="244"/>
      <c r="L288" s="249"/>
      <c r="M288" s="250"/>
      <c r="N288" s="251"/>
      <c r="O288" s="251"/>
      <c r="P288" s="251"/>
      <c r="Q288" s="251"/>
      <c r="R288" s="251"/>
      <c r="S288" s="251"/>
      <c r="T288" s="252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3" t="s">
        <v>150</v>
      </c>
      <c r="AU288" s="253" t="s">
        <v>78</v>
      </c>
      <c r="AV288" s="14" t="s">
        <v>78</v>
      </c>
      <c r="AW288" s="14" t="s">
        <v>31</v>
      </c>
      <c r="AX288" s="14" t="s">
        <v>69</v>
      </c>
      <c r="AY288" s="253" t="s">
        <v>138</v>
      </c>
    </row>
    <row r="289" s="16" customFormat="1">
      <c r="A289" s="16"/>
      <c r="B289" s="265"/>
      <c r="C289" s="266"/>
      <c r="D289" s="234" t="s">
        <v>150</v>
      </c>
      <c r="E289" s="267" t="s">
        <v>19</v>
      </c>
      <c r="F289" s="268" t="s">
        <v>182</v>
      </c>
      <c r="G289" s="266"/>
      <c r="H289" s="269">
        <v>6</v>
      </c>
      <c r="I289" s="270"/>
      <c r="J289" s="266"/>
      <c r="K289" s="266"/>
      <c r="L289" s="271"/>
      <c r="M289" s="272"/>
      <c r="N289" s="273"/>
      <c r="O289" s="273"/>
      <c r="P289" s="273"/>
      <c r="Q289" s="273"/>
      <c r="R289" s="273"/>
      <c r="S289" s="273"/>
      <c r="T289" s="274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T289" s="275" t="s">
        <v>150</v>
      </c>
      <c r="AU289" s="275" t="s">
        <v>78</v>
      </c>
      <c r="AV289" s="16" t="s">
        <v>146</v>
      </c>
      <c r="AW289" s="16" t="s">
        <v>31</v>
      </c>
      <c r="AX289" s="16" t="s">
        <v>76</v>
      </c>
      <c r="AY289" s="275" t="s">
        <v>138</v>
      </c>
    </row>
    <row r="290" s="2" customFormat="1" ht="16.5" customHeight="1">
      <c r="A290" s="39"/>
      <c r="B290" s="40"/>
      <c r="C290" s="276" t="s">
        <v>377</v>
      </c>
      <c r="D290" s="276" t="s">
        <v>188</v>
      </c>
      <c r="E290" s="277" t="s">
        <v>378</v>
      </c>
      <c r="F290" s="278" t="s">
        <v>379</v>
      </c>
      <c r="G290" s="279" t="s">
        <v>144</v>
      </c>
      <c r="H290" s="280">
        <v>65.709000000000003</v>
      </c>
      <c r="I290" s="281"/>
      <c r="J290" s="282">
        <f>ROUND(I290*H290,2)</f>
        <v>0</v>
      </c>
      <c r="K290" s="278" t="s">
        <v>145</v>
      </c>
      <c r="L290" s="283"/>
      <c r="M290" s="284" t="s">
        <v>19</v>
      </c>
      <c r="N290" s="285" t="s">
        <v>40</v>
      </c>
      <c r="O290" s="85"/>
      <c r="P290" s="223">
        <f>O290*H290</f>
        <v>0</v>
      </c>
      <c r="Q290" s="223">
        <v>0.0018</v>
      </c>
      <c r="R290" s="223">
        <f>Q290*H290</f>
        <v>0.1182762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191</v>
      </c>
      <c r="AT290" s="225" t="s">
        <v>188</v>
      </c>
      <c r="AU290" s="225" t="s">
        <v>78</v>
      </c>
      <c r="AY290" s="18" t="s">
        <v>138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76</v>
      </c>
      <c r="BK290" s="226">
        <f>ROUND(I290*H290,2)</f>
        <v>0</v>
      </c>
      <c r="BL290" s="18" t="s">
        <v>146</v>
      </c>
      <c r="BM290" s="225" t="s">
        <v>380</v>
      </c>
    </row>
    <row r="291" s="13" customFormat="1">
      <c r="A291" s="13"/>
      <c r="B291" s="232"/>
      <c r="C291" s="233"/>
      <c r="D291" s="234" t="s">
        <v>150</v>
      </c>
      <c r="E291" s="235" t="s">
        <v>19</v>
      </c>
      <c r="F291" s="236" t="s">
        <v>325</v>
      </c>
      <c r="G291" s="233"/>
      <c r="H291" s="235" t="s">
        <v>19</v>
      </c>
      <c r="I291" s="237"/>
      <c r="J291" s="233"/>
      <c r="K291" s="233"/>
      <c r="L291" s="238"/>
      <c r="M291" s="239"/>
      <c r="N291" s="240"/>
      <c r="O291" s="240"/>
      <c r="P291" s="240"/>
      <c r="Q291" s="240"/>
      <c r="R291" s="240"/>
      <c r="S291" s="240"/>
      <c r="T291" s="241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2" t="s">
        <v>150</v>
      </c>
      <c r="AU291" s="242" t="s">
        <v>78</v>
      </c>
      <c r="AV291" s="13" t="s">
        <v>76</v>
      </c>
      <c r="AW291" s="13" t="s">
        <v>31</v>
      </c>
      <c r="AX291" s="13" t="s">
        <v>69</v>
      </c>
      <c r="AY291" s="242" t="s">
        <v>138</v>
      </c>
    </row>
    <row r="292" s="14" customFormat="1">
      <c r="A292" s="14"/>
      <c r="B292" s="243"/>
      <c r="C292" s="244"/>
      <c r="D292" s="234" t="s">
        <v>150</v>
      </c>
      <c r="E292" s="245" t="s">
        <v>19</v>
      </c>
      <c r="F292" s="246" t="s">
        <v>381</v>
      </c>
      <c r="G292" s="244"/>
      <c r="H292" s="247">
        <v>65.709000000000003</v>
      </c>
      <c r="I292" s="248"/>
      <c r="J292" s="244"/>
      <c r="K292" s="244"/>
      <c r="L292" s="249"/>
      <c r="M292" s="250"/>
      <c r="N292" s="251"/>
      <c r="O292" s="251"/>
      <c r="P292" s="251"/>
      <c r="Q292" s="251"/>
      <c r="R292" s="251"/>
      <c r="S292" s="251"/>
      <c r="T292" s="252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3" t="s">
        <v>150</v>
      </c>
      <c r="AU292" s="253" t="s">
        <v>78</v>
      </c>
      <c r="AV292" s="14" t="s">
        <v>78</v>
      </c>
      <c r="AW292" s="14" t="s">
        <v>31</v>
      </c>
      <c r="AX292" s="14" t="s">
        <v>76</v>
      </c>
      <c r="AY292" s="253" t="s">
        <v>138</v>
      </c>
    </row>
    <row r="293" s="2" customFormat="1" ht="24.15" customHeight="1">
      <c r="A293" s="39"/>
      <c r="B293" s="40"/>
      <c r="C293" s="214" t="s">
        <v>382</v>
      </c>
      <c r="D293" s="214" t="s">
        <v>141</v>
      </c>
      <c r="E293" s="215" t="s">
        <v>383</v>
      </c>
      <c r="F293" s="216" t="s">
        <v>384</v>
      </c>
      <c r="G293" s="217" t="s">
        <v>246</v>
      </c>
      <c r="H293" s="218">
        <v>2.992</v>
      </c>
      <c r="I293" s="219"/>
      <c r="J293" s="220">
        <f>ROUND(I293*H293,2)</f>
        <v>0</v>
      </c>
      <c r="K293" s="216" t="s">
        <v>145</v>
      </c>
      <c r="L293" s="45"/>
      <c r="M293" s="221" t="s">
        <v>19</v>
      </c>
      <c r="N293" s="222" t="s">
        <v>40</v>
      </c>
      <c r="O293" s="85"/>
      <c r="P293" s="223">
        <f>O293*H293</f>
        <v>0</v>
      </c>
      <c r="Q293" s="223">
        <v>0</v>
      </c>
      <c r="R293" s="223">
        <f>Q293*H293</f>
        <v>0</v>
      </c>
      <c r="S293" s="223">
        <v>0</v>
      </c>
      <c r="T293" s="224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25" t="s">
        <v>280</v>
      </c>
      <c r="AT293" s="225" t="s">
        <v>141</v>
      </c>
      <c r="AU293" s="225" t="s">
        <v>78</v>
      </c>
      <c r="AY293" s="18" t="s">
        <v>138</v>
      </c>
      <c r="BE293" s="226">
        <f>IF(N293="základní",J293,0)</f>
        <v>0</v>
      </c>
      <c r="BF293" s="226">
        <f>IF(N293="snížená",J293,0)</f>
        <v>0</v>
      </c>
      <c r="BG293" s="226">
        <f>IF(N293="zákl. přenesená",J293,0)</f>
        <v>0</v>
      </c>
      <c r="BH293" s="226">
        <f>IF(N293="sníž. přenesená",J293,0)</f>
        <v>0</v>
      </c>
      <c r="BI293" s="226">
        <f>IF(N293="nulová",J293,0)</f>
        <v>0</v>
      </c>
      <c r="BJ293" s="18" t="s">
        <v>76</v>
      </c>
      <c r="BK293" s="226">
        <f>ROUND(I293*H293,2)</f>
        <v>0</v>
      </c>
      <c r="BL293" s="18" t="s">
        <v>280</v>
      </c>
      <c r="BM293" s="225" t="s">
        <v>385</v>
      </c>
    </row>
    <row r="294" s="2" customFormat="1">
      <c r="A294" s="39"/>
      <c r="B294" s="40"/>
      <c r="C294" s="41"/>
      <c r="D294" s="227" t="s">
        <v>148</v>
      </c>
      <c r="E294" s="41"/>
      <c r="F294" s="228" t="s">
        <v>386</v>
      </c>
      <c r="G294" s="41"/>
      <c r="H294" s="41"/>
      <c r="I294" s="229"/>
      <c r="J294" s="41"/>
      <c r="K294" s="41"/>
      <c r="L294" s="45"/>
      <c r="M294" s="230"/>
      <c r="N294" s="231"/>
      <c r="O294" s="85"/>
      <c r="P294" s="85"/>
      <c r="Q294" s="85"/>
      <c r="R294" s="85"/>
      <c r="S294" s="85"/>
      <c r="T294" s="86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T294" s="18" t="s">
        <v>148</v>
      </c>
      <c r="AU294" s="18" t="s">
        <v>78</v>
      </c>
    </row>
    <row r="295" s="2" customFormat="1" ht="24.15" customHeight="1">
      <c r="A295" s="39"/>
      <c r="B295" s="40"/>
      <c r="C295" s="214" t="s">
        <v>297</v>
      </c>
      <c r="D295" s="214" t="s">
        <v>141</v>
      </c>
      <c r="E295" s="215" t="s">
        <v>387</v>
      </c>
      <c r="F295" s="216" t="s">
        <v>388</v>
      </c>
      <c r="G295" s="217" t="s">
        <v>246</v>
      </c>
      <c r="H295" s="218">
        <v>2.992</v>
      </c>
      <c r="I295" s="219"/>
      <c r="J295" s="220">
        <f>ROUND(I295*H295,2)</f>
        <v>0</v>
      </c>
      <c r="K295" s="216" t="s">
        <v>145</v>
      </c>
      <c r="L295" s="45"/>
      <c r="M295" s="221" t="s">
        <v>19</v>
      </c>
      <c r="N295" s="222" t="s">
        <v>40</v>
      </c>
      <c r="O295" s="85"/>
      <c r="P295" s="223">
        <f>O295*H295</f>
        <v>0</v>
      </c>
      <c r="Q295" s="223">
        <v>0</v>
      </c>
      <c r="R295" s="223">
        <f>Q295*H295</f>
        <v>0</v>
      </c>
      <c r="S295" s="223">
        <v>0</v>
      </c>
      <c r="T295" s="224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25" t="s">
        <v>280</v>
      </c>
      <c r="AT295" s="225" t="s">
        <v>141</v>
      </c>
      <c r="AU295" s="225" t="s">
        <v>78</v>
      </c>
      <c r="AY295" s="18" t="s">
        <v>138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8" t="s">
        <v>76</v>
      </c>
      <c r="BK295" s="226">
        <f>ROUND(I295*H295,2)</f>
        <v>0</v>
      </c>
      <c r="BL295" s="18" t="s">
        <v>280</v>
      </c>
      <c r="BM295" s="225" t="s">
        <v>389</v>
      </c>
    </row>
    <row r="296" s="2" customFormat="1">
      <c r="A296" s="39"/>
      <c r="B296" s="40"/>
      <c r="C296" s="41"/>
      <c r="D296" s="227" t="s">
        <v>148</v>
      </c>
      <c r="E296" s="41"/>
      <c r="F296" s="228" t="s">
        <v>390</v>
      </c>
      <c r="G296" s="41"/>
      <c r="H296" s="41"/>
      <c r="I296" s="229"/>
      <c r="J296" s="41"/>
      <c r="K296" s="41"/>
      <c r="L296" s="45"/>
      <c r="M296" s="230"/>
      <c r="N296" s="231"/>
      <c r="O296" s="85"/>
      <c r="P296" s="85"/>
      <c r="Q296" s="85"/>
      <c r="R296" s="85"/>
      <c r="S296" s="85"/>
      <c r="T296" s="86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18" t="s">
        <v>148</v>
      </c>
      <c r="AU296" s="18" t="s">
        <v>78</v>
      </c>
    </row>
    <row r="297" s="12" customFormat="1" ht="22.8" customHeight="1">
      <c r="A297" s="12"/>
      <c r="B297" s="198"/>
      <c r="C297" s="199"/>
      <c r="D297" s="200" t="s">
        <v>68</v>
      </c>
      <c r="E297" s="212" t="s">
        <v>391</v>
      </c>
      <c r="F297" s="212" t="s">
        <v>392</v>
      </c>
      <c r="G297" s="199"/>
      <c r="H297" s="199"/>
      <c r="I297" s="202"/>
      <c r="J297" s="213">
        <f>BK297</f>
        <v>0</v>
      </c>
      <c r="K297" s="199"/>
      <c r="L297" s="204"/>
      <c r="M297" s="205"/>
      <c r="N297" s="206"/>
      <c r="O297" s="206"/>
      <c r="P297" s="207">
        <f>SUM(P298:P312)</f>
        <v>0</v>
      </c>
      <c r="Q297" s="206"/>
      <c r="R297" s="207">
        <f>SUM(R298:R312)</f>
        <v>0.031034904750000002</v>
      </c>
      <c r="S297" s="206"/>
      <c r="T297" s="208">
        <f>SUM(T298:T312)</f>
        <v>0</v>
      </c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R297" s="209" t="s">
        <v>78</v>
      </c>
      <c r="AT297" s="210" t="s">
        <v>68</v>
      </c>
      <c r="AU297" s="210" t="s">
        <v>76</v>
      </c>
      <c r="AY297" s="209" t="s">
        <v>138</v>
      </c>
      <c r="BK297" s="211">
        <f>SUM(BK298:BK312)</f>
        <v>0</v>
      </c>
    </row>
    <row r="298" s="2" customFormat="1" ht="16.5" customHeight="1">
      <c r="A298" s="39"/>
      <c r="B298" s="40"/>
      <c r="C298" s="214" t="s">
        <v>393</v>
      </c>
      <c r="D298" s="214" t="s">
        <v>141</v>
      </c>
      <c r="E298" s="215" t="s">
        <v>394</v>
      </c>
      <c r="F298" s="216" t="s">
        <v>395</v>
      </c>
      <c r="G298" s="217" t="s">
        <v>201</v>
      </c>
      <c r="H298" s="218">
        <v>62.505000000000003</v>
      </c>
      <c r="I298" s="219"/>
      <c r="J298" s="220">
        <f>ROUND(I298*H298,2)</f>
        <v>0</v>
      </c>
      <c r="K298" s="216" t="s">
        <v>145</v>
      </c>
      <c r="L298" s="45"/>
      <c r="M298" s="221" t="s">
        <v>19</v>
      </c>
      <c r="N298" s="222" t="s">
        <v>40</v>
      </c>
      <c r="O298" s="85"/>
      <c r="P298" s="223">
        <f>O298*H298</f>
        <v>0</v>
      </c>
      <c r="Q298" s="223">
        <v>0.00020120000000000001</v>
      </c>
      <c r="R298" s="223">
        <f>Q298*H298</f>
        <v>0.012576006000000001</v>
      </c>
      <c r="S298" s="223">
        <v>0</v>
      </c>
      <c r="T298" s="224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5" t="s">
        <v>280</v>
      </c>
      <c r="AT298" s="225" t="s">
        <v>141</v>
      </c>
      <c r="AU298" s="225" t="s">
        <v>78</v>
      </c>
      <c r="AY298" s="18" t="s">
        <v>138</v>
      </c>
      <c r="BE298" s="226">
        <f>IF(N298="základní",J298,0)</f>
        <v>0</v>
      </c>
      <c r="BF298" s="226">
        <f>IF(N298="snížená",J298,0)</f>
        <v>0</v>
      </c>
      <c r="BG298" s="226">
        <f>IF(N298="zákl. přenesená",J298,0)</f>
        <v>0</v>
      </c>
      <c r="BH298" s="226">
        <f>IF(N298="sníž. přenesená",J298,0)</f>
        <v>0</v>
      </c>
      <c r="BI298" s="226">
        <f>IF(N298="nulová",J298,0)</f>
        <v>0</v>
      </c>
      <c r="BJ298" s="18" t="s">
        <v>76</v>
      </c>
      <c r="BK298" s="226">
        <f>ROUND(I298*H298,2)</f>
        <v>0</v>
      </c>
      <c r="BL298" s="18" t="s">
        <v>280</v>
      </c>
      <c r="BM298" s="225" t="s">
        <v>396</v>
      </c>
    </row>
    <row r="299" s="2" customFormat="1">
      <c r="A299" s="39"/>
      <c r="B299" s="40"/>
      <c r="C299" s="41"/>
      <c r="D299" s="227" t="s">
        <v>148</v>
      </c>
      <c r="E299" s="41"/>
      <c r="F299" s="228" t="s">
        <v>397</v>
      </c>
      <c r="G299" s="41"/>
      <c r="H299" s="41"/>
      <c r="I299" s="229"/>
      <c r="J299" s="41"/>
      <c r="K299" s="41"/>
      <c r="L299" s="45"/>
      <c r="M299" s="230"/>
      <c r="N299" s="231"/>
      <c r="O299" s="85"/>
      <c r="P299" s="85"/>
      <c r="Q299" s="85"/>
      <c r="R299" s="85"/>
      <c r="S299" s="85"/>
      <c r="T299" s="86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18" t="s">
        <v>148</v>
      </c>
      <c r="AU299" s="18" t="s">
        <v>78</v>
      </c>
    </row>
    <row r="300" s="13" customFormat="1">
      <c r="A300" s="13"/>
      <c r="B300" s="232"/>
      <c r="C300" s="233"/>
      <c r="D300" s="234" t="s">
        <v>150</v>
      </c>
      <c r="E300" s="235" t="s">
        <v>19</v>
      </c>
      <c r="F300" s="236" t="s">
        <v>398</v>
      </c>
      <c r="G300" s="233"/>
      <c r="H300" s="235" t="s">
        <v>19</v>
      </c>
      <c r="I300" s="237"/>
      <c r="J300" s="233"/>
      <c r="K300" s="233"/>
      <c r="L300" s="238"/>
      <c r="M300" s="239"/>
      <c r="N300" s="240"/>
      <c r="O300" s="240"/>
      <c r="P300" s="240"/>
      <c r="Q300" s="240"/>
      <c r="R300" s="240"/>
      <c r="S300" s="240"/>
      <c r="T300" s="241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2" t="s">
        <v>150</v>
      </c>
      <c r="AU300" s="242" t="s">
        <v>78</v>
      </c>
      <c r="AV300" s="13" t="s">
        <v>76</v>
      </c>
      <c r="AW300" s="13" t="s">
        <v>31</v>
      </c>
      <c r="AX300" s="13" t="s">
        <v>69</v>
      </c>
      <c r="AY300" s="242" t="s">
        <v>138</v>
      </c>
    </row>
    <row r="301" s="14" customFormat="1">
      <c r="A301" s="14"/>
      <c r="B301" s="243"/>
      <c r="C301" s="244"/>
      <c r="D301" s="234" t="s">
        <v>150</v>
      </c>
      <c r="E301" s="245" t="s">
        <v>19</v>
      </c>
      <c r="F301" s="246" t="s">
        <v>399</v>
      </c>
      <c r="G301" s="244"/>
      <c r="H301" s="247">
        <v>62.505000000000003</v>
      </c>
      <c r="I301" s="248"/>
      <c r="J301" s="244"/>
      <c r="K301" s="244"/>
      <c r="L301" s="249"/>
      <c r="M301" s="250"/>
      <c r="N301" s="251"/>
      <c r="O301" s="251"/>
      <c r="P301" s="251"/>
      <c r="Q301" s="251"/>
      <c r="R301" s="251"/>
      <c r="S301" s="251"/>
      <c r="T301" s="252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3" t="s">
        <v>150</v>
      </c>
      <c r="AU301" s="253" t="s">
        <v>78</v>
      </c>
      <c r="AV301" s="14" t="s">
        <v>78</v>
      </c>
      <c r="AW301" s="14" t="s">
        <v>31</v>
      </c>
      <c r="AX301" s="14" t="s">
        <v>76</v>
      </c>
      <c r="AY301" s="253" t="s">
        <v>138</v>
      </c>
    </row>
    <row r="302" s="2" customFormat="1" ht="16.5" customHeight="1">
      <c r="A302" s="39"/>
      <c r="B302" s="40"/>
      <c r="C302" s="214" t="s">
        <v>400</v>
      </c>
      <c r="D302" s="214" t="s">
        <v>141</v>
      </c>
      <c r="E302" s="215" t="s">
        <v>401</v>
      </c>
      <c r="F302" s="216" t="s">
        <v>402</v>
      </c>
      <c r="G302" s="217" t="s">
        <v>201</v>
      </c>
      <c r="H302" s="218">
        <v>93.194999999999993</v>
      </c>
      <c r="I302" s="219"/>
      <c r="J302" s="220">
        <f>ROUND(I302*H302,2)</f>
        <v>0</v>
      </c>
      <c r="K302" s="216" t="s">
        <v>145</v>
      </c>
      <c r="L302" s="45"/>
      <c r="M302" s="221" t="s">
        <v>19</v>
      </c>
      <c r="N302" s="222" t="s">
        <v>40</v>
      </c>
      <c r="O302" s="85"/>
      <c r="P302" s="223">
        <f>O302*H302</f>
        <v>0</v>
      </c>
      <c r="Q302" s="223">
        <v>6.2500000000000003E-06</v>
      </c>
      <c r="R302" s="223">
        <f>Q302*H302</f>
        <v>0.00058246874999999998</v>
      </c>
      <c r="S302" s="223">
        <v>0</v>
      </c>
      <c r="T302" s="224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25" t="s">
        <v>146</v>
      </c>
      <c r="AT302" s="225" t="s">
        <v>141</v>
      </c>
      <c r="AU302" s="225" t="s">
        <v>78</v>
      </c>
      <c r="AY302" s="18" t="s">
        <v>138</v>
      </c>
      <c r="BE302" s="226">
        <f>IF(N302="základní",J302,0)</f>
        <v>0</v>
      </c>
      <c r="BF302" s="226">
        <f>IF(N302="snížená",J302,0)</f>
        <v>0</v>
      </c>
      <c r="BG302" s="226">
        <f>IF(N302="zákl. přenesená",J302,0)</f>
        <v>0</v>
      </c>
      <c r="BH302" s="226">
        <f>IF(N302="sníž. přenesená",J302,0)</f>
        <v>0</v>
      </c>
      <c r="BI302" s="226">
        <f>IF(N302="nulová",J302,0)</f>
        <v>0</v>
      </c>
      <c r="BJ302" s="18" t="s">
        <v>76</v>
      </c>
      <c r="BK302" s="226">
        <f>ROUND(I302*H302,2)</f>
        <v>0</v>
      </c>
      <c r="BL302" s="18" t="s">
        <v>146</v>
      </c>
      <c r="BM302" s="225" t="s">
        <v>403</v>
      </c>
    </row>
    <row r="303" s="2" customFormat="1">
      <c r="A303" s="39"/>
      <c r="B303" s="40"/>
      <c r="C303" s="41"/>
      <c r="D303" s="227" t="s">
        <v>148</v>
      </c>
      <c r="E303" s="41"/>
      <c r="F303" s="228" t="s">
        <v>404</v>
      </c>
      <c r="G303" s="41"/>
      <c r="H303" s="41"/>
      <c r="I303" s="229"/>
      <c r="J303" s="41"/>
      <c r="K303" s="41"/>
      <c r="L303" s="45"/>
      <c r="M303" s="230"/>
      <c r="N303" s="231"/>
      <c r="O303" s="85"/>
      <c r="P303" s="85"/>
      <c r="Q303" s="85"/>
      <c r="R303" s="85"/>
      <c r="S303" s="85"/>
      <c r="T303" s="86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T303" s="18" t="s">
        <v>148</v>
      </c>
      <c r="AU303" s="18" t="s">
        <v>78</v>
      </c>
    </row>
    <row r="304" s="14" customFormat="1">
      <c r="A304" s="14"/>
      <c r="B304" s="243"/>
      <c r="C304" s="244"/>
      <c r="D304" s="234" t="s">
        <v>150</v>
      </c>
      <c r="E304" s="245" t="s">
        <v>19</v>
      </c>
      <c r="F304" s="246" t="s">
        <v>405</v>
      </c>
      <c r="G304" s="244"/>
      <c r="H304" s="247">
        <v>93.194999999999993</v>
      </c>
      <c r="I304" s="248"/>
      <c r="J304" s="244"/>
      <c r="K304" s="244"/>
      <c r="L304" s="249"/>
      <c r="M304" s="250"/>
      <c r="N304" s="251"/>
      <c r="O304" s="251"/>
      <c r="P304" s="251"/>
      <c r="Q304" s="251"/>
      <c r="R304" s="251"/>
      <c r="S304" s="251"/>
      <c r="T304" s="252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3" t="s">
        <v>150</v>
      </c>
      <c r="AU304" s="253" t="s">
        <v>78</v>
      </c>
      <c r="AV304" s="14" t="s">
        <v>78</v>
      </c>
      <c r="AW304" s="14" t="s">
        <v>31</v>
      </c>
      <c r="AX304" s="14" t="s">
        <v>76</v>
      </c>
      <c r="AY304" s="253" t="s">
        <v>138</v>
      </c>
    </row>
    <row r="305" s="2" customFormat="1" ht="24.15" customHeight="1">
      <c r="A305" s="39"/>
      <c r="B305" s="40"/>
      <c r="C305" s="214" t="s">
        <v>406</v>
      </c>
      <c r="D305" s="214" t="s">
        <v>141</v>
      </c>
      <c r="E305" s="215" t="s">
        <v>407</v>
      </c>
      <c r="F305" s="216" t="s">
        <v>408</v>
      </c>
      <c r="G305" s="217" t="s">
        <v>201</v>
      </c>
      <c r="H305" s="218">
        <v>62.505000000000003</v>
      </c>
      <c r="I305" s="219"/>
      <c r="J305" s="220">
        <f>ROUND(I305*H305,2)</f>
        <v>0</v>
      </c>
      <c r="K305" s="216" t="s">
        <v>145</v>
      </c>
      <c r="L305" s="45"/>
      <c r="M305" s="221" t="s">
        <v>19</v>
      </c>
      <c r="N305" s="222" t="s">
        <v>40</v>
      </c>
      <c r="O305" s="85"/>
      <c r="P305" s="223">
        <f>O305*H305</f>
        <v>0</v>
      </c>
      <c r="Q305" s="223">
        <v>0.00028600000000000001</v>
      </c>
      <c r="R305" s="223">
        <f>Q305*H305</f>
        <v>0.017876430000000002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280</v>
      </c>
      <c r="AT305" s="225" t="s">
        <v>141</v>
      </c>
      <c r="AU305" s="225" t="s">
        <v>78</v>
      </c>
      <c r="AY305" s="18" t="s">
        <v>138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76</v>
      </c>
      <c r="BK305" s="226">
        <f>ROUND(I305*H305,2)</f>
        <v>0</v>
      </c>
      <c r="BL305" s="18" t="s">
        <v>280</v>
      </c>
      <c r="BM305" s="225" t="s">
        <v>409</v>
      </c>
    </row>
    <row r="306" s="2" customFormat="1">
      <c r="A306" s="39"/>
      <c r="B306" s="40"/>
      <c r="C306" s="41"/>
      <c r="D306" s="227" t="s">
        <v>148</v>
      </c>
      <c r="E306" s="41"/>
      <c r="F306" s="228" t="s">
        <v>410</v>
      </c>
      <c r="G306" s="41"/>
      <c r="H306" s="41"/>
      <c r="I306" s="229"/>
      <c r="J306" s="41"/>
      <c r="K306" s="41"/>
      <c r="L306" s="45"/>
      <c r="M306" s="230"/>
      <c r="N306" s="231"/>
      <c r="O306" s="85"/>
      <c r="P306" s="85"/>
      <c r="Q306" s="85"/>
      <c r="R306" s="85"/>
      <c r="S306" s="85"/>
      <c r="T306" s="86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T306" s="18" t="s">
        <v>148</v>
      </c>
      <c r="AU306" s="18" t="s">
        <v>78</v>
      </c>
    </row>
    <row r="307" s="13" customFormat="1">
      <c r="A307" s="13"/>
      <c r="B307" s="232"/>
      <c r="C307" s="233"/>
      <c r="D307" s="234" t="s">
        <v>150</v>
      </c>
      <c r="E307" s="235" t="s">
        <v>19</v>
      </c>
      <c r="F307" s="236" t="s">
        <v>398</v>
      </c>
      <c r="G307" s="233"/>
      <c r="H307" s="235" t="s">
        <v>19</v>
      </c>
      <c r="I307" s="237"/>
      <c r="J307" s="233"/>
      <c r="K307" s="233"/>
      <c r="L307" s="238"/>
      <c r="M307" s="239"/>
      <c r="N307" s="240"/>
      <c r="O307" s="240"/>
      <c r="P307" s="240"/>
      <c r="Q307" s="240"/>
      <c r="R307" s="240"/>
      <c r="S307" s="240"/>
      <c r="T307" s="241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2" t="s">
        <v>150</v>
      </c>
      <c r="AU307" s="242" t="s">
        <v>78</v>
      </c>
      <c r="AV307" s="13" t="s">
        <v>76</v>
      </c>
      <c r="AW307" s="13" t="s">
        <v>31</v>
      </c>
      <c r="AX307" s="13" t="s">
        <v>69</v>
      </c>
      <c r="AY307" s="242" t="s">
        <v>138</v>
      </c>
    </row>
    <row r="308" s="14" customFormat="1">
      <c r="A308" s="14"/>
      <c r="B308" s="243"/>
      <c r="C308" s="244"/>
      <c r="D308" s="234" t="s">
        <v>150</v>
      </c>
      <c r="E308" s="245" t="s">
        <v>19</v>
      </c>
      <c r="F308" s="246" t="s">
        <v>399</v>
      </c>
      <c r="G308" s="244"/>
      <c r="H308" s="247">
        <v>62.505000000000003</v>
      </c>
      <c r="I308" s="248"/>
      <c r="J308" s="244"/>
      <c r="K308" s="244"/>
      <c r="L308" s="249"/>
      <c r="M308" s="250"/>
      <c r="N308" s="251"/>
      <c r="O308" s="251"/>
      <c r="P308" s="251"/>
      <c r="Q308" s="251"/>
      <c r="R308" s="251"/>
      <c r="S308" s="251"/>
      <c r="T308" s="252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3" t="s">
        <v>150</v>
      </c>
      <c r="AU308" s="253" t="s">
        <v>78</v>
      </c>
      <c r="AV308" s="14" t="s">
        <v>78</v>
      </c>
      <c r="AW308" s="14" t="s">
        <v>31</v>
      </c>
      <c r="AX308" s="14" t="s">
        <v>76</v>
      </c>
      <c r="AY308" s="253" t="s">
        <v>138</v>
      </c>
    </row>
    <row r="309" s="2" customFormat="1" ht="24.15" customHeight="1">
      <c r="A309" s="39"/>
      <c r="B309" s="40"/>
      <c r="C309" s="214" t="s">
        <v>411</v>
      </c>
      <c r="D309" s="214" t="s">
        <v>141</v>
      </c>
      <c r="E309" s="215" t="s">
        <v>412</v>
      </c>
      <c r="F309" s="216" t="s">
        <v>413</v>
      </c>
      <c r="G309" s="217" t="s">
        <v>201</v>
      </c>
      <c r="H309" s="218">
        <v>62.505000000000003</v>
      </c>
      <c r="I309" s="219"/>
      <c r="J309" s="220">
        <f>ROUND(I309*H309,2)</f>
        <v>0</v>
      </c>
      <c r="K309" s="216" t="s">
        <v>145</v>
      </c>
      <c r="L309" s="45"/>
      <c r="M309" s="221" t="s">
        <v>19</v>
      </c>
      <c r="N309" s="222" t="s">
        <v>40</v>
      </c>
      <c r="O309" s="85"/>
      <c r="P309" s="223">
        <f>O309*H309</f>
        <v>0</v>
      </c>
      <c r="Q309" s="223">
        <v>0</v>
      </c>
      <c r="R309" s="223">
        <f>Q309*H309</f>
        <v>0</v>
      </c>
      <c r="S309" s="223">
        <v>0</v>
      </c>
      <c r="T309" s="224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25" t="s">
        <v>280</v>
      </c>
      <c r="AT309" s="225" t="s">
        <v>141</v>
      </c>
      <c r="AU309" s="225" t="s">
        <v>78</v>
      </c>
      <c r="AY309" s="18" t="s">
        <v>138</v>
      </c>
      <c r="BE309" s="226">
        <f>IF(N309="základní",J309,0)</f>
        <v>0</v>
      </c>
      <c r="BF309" s="226">
        <f>IF(N309="snížená",J309,0)</f>
        <v>0</v>
      </c>
      <c r="BG309" s="226">
        <f>IF(N309="zákl. přenesená",J309,0)</f>
        <v>0</v>
      </c>
      <c r="BH309" s="226">
        <f>IF(N309="sníž. přenesená",J309,0)</f>
        <v>0</v>
      </c>
      <c r="BI309" s="226">
        <f>IF(N309="nulová",J309,0)</f>
        <v>0</v>
      </c>
      <c r="BJ309" s="18" t="s">
        <v>76</v>
      </c>
      <c r="BK309" s="226">
        <f>ROUND(I309*H309,2)</f>
        <v>0</v>
      </c>
      <c r="BL309" s="18" t="s">
        <v>280</v>
      </c>
      <c r="BM309" s="225" t="s">
        <v>414</v>
      </c>
    </row>
    <row r="310" s="2" customFormat="1">
      <c r="A310" s="39"/>
      <c r="B310" s="40"/>
      <c r="C310" s="41"/>
      <c r="D310" s="227" t="s">
        <v>148</v>
      </c>
      <c r="E310" s="41"/>
      <c r="F310" s="228" t="s">
        <v>415</v>
      </c>
      <c r="G310" s="41"/>
      <c r="H310" s="41"/>
      <c r="I310" s="229"/>
      <c r="J310" s="41"/>
      <c r="K310" s="41"/>
      <c r="L310" s="45"/>
      <c r="M310" s="230"/>
      <c r="N310" s="231"/>
      <c r="O310" s="85"/>
      <c r="P310" s="85"/>
      <c r="Q310" s="85"/>
      <c r="R310" s="85"/>
      <c r="S310" s="85"/>
      <c r="T310" s="86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T310" s="18" t="s">
        <v>148</v>
      </c>
      <c r="AU310" s="18" t="s">
        <v>78</v>
      </c>
    </row>
    <row r="311" s="13" customFormat="1">
      <c r="A311" s="13"/>
      <c r="B311" s="232"/>
      <c r="C311" s="233"/>
      <c r="D311" s="234" t="s">
        <v>150</v>
      </c>
      <c r="E311" s="235" t="s">
        <v>19</v>
      </c>
      <c r="F311" s="236" t="s">
        <v>398</v>
      </c>
      <c r="G311" s="233"/>
      <c r="H311" s="235" t="s">
        <v>19</v>
      </c>
      <c r="I311" s="237"/>
      <c r="J311" s="233"/>
      <c r="K311" s="233"/>
      <c r="L311" s="238"/>
      <c r="M311" s="239"/>
      <c r="N311" s="240"/>
      <c r="O311" s="240"/>
      <c r="P311" s="240"/>
      <c r="Q311" s="240"/>
      <c r="R311" s="240"/>
      <c r="S311" s="240"/>
      <c r="T311" s="241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2" t="s">
        <v>150</v>
      </c>
      <c r="AU311" s="242" t="s">
        <v>78</v>
      </c>
      <c r="AV311" s="13" t="s">
        <v>76</v>
      </c>
      <c r="AW311" s="13" t="s">
        <v>31</v>
      </c>
      <c r="AX311" s="13" t="s">
        <v>69</v>
      </c>
      <c r="AY311" s="242" t="s">
        <v>138</v>
      </c>
    </row>
    <row r="312" s="14" customFormat="1">
      <c r="A312" s="14"/>
      <c r="B312" s="243"/>
      <c r="C312" s="244"/>
      <c r="D312" s="234" t="s">
        <v>150</v>
      </c>
      <c r="E312" s="245" t="s">
        <v>19</v>
      </c>
      <c r="F312" s="246" t="s">
        <v>399</v>
      </c>
      <c r="G312" s="244"/>
      <c r="H312" s="247">
        <v>62.505000000000003</v>
      </c>
      <c r="I312" s="248"/>
      <c r="J312" s="244"/>
      <c r="K312" s="244"/>
      <c r="L312" s="249"/>
      <c r="M312" s="287"/>
      <c r="N312" s="288"/>
      <c r="O312" s="288"/>
      <c r="P312" s="288"/>
      <c r="Q312" s="288"/>
      <c r="R312" s="288"/>
      <c r="S312" s="288"/>
      <c r="T312" s="289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3" t="s">
        <v>150</v>
      </c>
      <c r="AU312" s="253" t="s">
        <v>78</v>
      </c>
      <c r="AV312" s="14" t="s">
        <v>78</v>
      </c>
      <c r="AW312" s="14" t="s">
        <v>31</v>
      </c>
      <c r="AX312" s="14" t="s">
        <v>76</v>
      </c>
      <c r="AY312" s="253" t="s">
        <v>138</v>
      </c>
    </row>
    <row r="313" s="2" customFormat="1" ht="6.96" customHeight="1">
      <c r="A313" s="39"/>
      <c r="B313" s="60"/>
      <c r="C313" s="61"/>
      <c r="D313" s="61"/>
      <c r="E313" s="61"/>
      <c r="F313" s="61"/>
      <c r="G313" s="61"/>
      <c r="H313" s="61"/>
      <c r="I313" s="61"/>
      <c r="J313" s="61"/>
      <c r="K313" s="61"/>
      <c r="L313" s="45"/>
      <c r="M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</row>
  </sheetData>
  <sheetProtection sheet="1" autoFilter="0" formatColumns="0" formatRows="0" objects="1" scenarios="1" spinCount="100000" saltValue="jhXNeSGwzmX0+q67rRZiIumQA0B9BUTY9qTtwcbccvtz4pwrEDcaVh+kNa8cn85851FFOd60P74IApwgT+IMeg==" hashValue="uz4vz7FJTRNSFrVk0HVKk4QaxHvmu6uJZcxoLS4Uv9ejNDIwkOuJshFldZBK6oWpF8fl91kC1JRXwJNM5Du6Sg==" algorithmName="SHA-512" password="CC35"/>
  <autoFilter ref="C94:K31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9" r:id="rId1" display="https://podminky.urs.cz/item/CS_URS_2022_01/619995001"/>
    <hyperlink ref="F133" r:id="rId2" display="https://podminky.urs.cz/item/CS_URS_2022_01/622143004"/>
    <hyperlink ref="F141" r:id="rId3" display="https://podminky.urs.cz/item/CS_URS_2022_01/968062374"/>
    <hyperlink ref="F152" r:id="rId4" display="https://podminky.urs.cz/item/CS_URS_2022_01/968062375"/>
    <hyperlink ref="F159" r:id="rId5" display="https://podminky.urs.cz/item/CS_URS_2022_01/968062376"/>
    <hyperlink ref="F172" r:id="rId6" display="https://podminky.urs.cz/item/CS_URS_2022_01/968062377"/>
    <hyperlink ref="F178" r:id="rId7" display="https://podminky.urs.cz/item/CS_URS_2022_01/997013212"/>
    <hyperlink ref="F180" r:id="rId8" display="https://podminky.urs.cz/item/CS_URS_2022_01/997013509"/>
    <hyperlink ref="F184" r:id="rId9" display="https://podminky.urs.cz/item/CS_URS_2022_01/997013511"/>
    <hyperlink ref="F186" r:id="rId10" display="https://podminky.urs.cz/item/CS_URS_2022_01/997013631"/>
    <hyperlink ref="F189" r:id="rId11" display="https://podminky.urs.cz/item/CS_URS_2022_01/998018002"/>
    <hyperlink ref="F193" r:id="rId12" display="https://podminky.urs.cz/item/CS_URS_2022_01/764002851"/>
    <hyperlink ref="F196" r:id="rId13" display="https://podminky.urs.cz/item/CS_URS_2022_01/764226443"/>
    <hyperlink ref="F200" r:id="rId14" display="https://podminky.urs.cz/item/CS_URS_2022_01/766622131"/>
    <hyperlink ref="F213" r:id="rId15" display="https://podminky.urs.cz/item/CS_URS_2022_01/766622132"/>
    <hyperlink ref="F232" r:id="rId16" display="https://podminky.urs.cz/item/CS_URS_2022_01/766622133"/>
    <hyperlink ref="F239" r:id="rId17" display="https://podminky.urs.cz/item/CS_URS_2022_01/766629631"/>
    <hyperlink ref="F247" r:id="rId18" display="https://podminky.urs.cz/item/CS_URS_2022_01/766660451"/>
    <hyperlink ref="F250" r:id="rId19" display="https://podminky.urs.cz/item/CS_URS_2022_01/766691914"/>
    <hyperlink ref="F258" r:id="rId20" display="https://podminky.urs.cz/item/CS_URS_2022_01/766692911"/>
    <hyperlink ref="F271" r:id="rId21" display="https://podminky.urs.cz/item/CS_URS_2022_01/766692912"/>
    <hyperlink ref="F282" r:id="rId22" display="https://podminky.urs.cz/item/CS_URS_2022_01/766692913"/>
    <hyperlink ref="F294" r:id="rId23" display="https://podminky.urs.cz/item/CS_URS_2022_01/998766102"/>
    <hyperlink ref="F296" r:id="rId24" display="https://podminky.urs.cz/item/CS_URS_2022_01/998766181"/>
    <hyperlink ref="F299" r:id="rId25" display="https://podminky.urs.cz/item/CS_URS_2022_01/784181101"/>
    <hyperlink ref="F303" r:id="rId26" display="https://podminky.urs.cz/item/CS_URS_2022_01/784191007"/>
    <hyperlink ref="F306" r:id="rId27" display="https://podminky.urs.cz/item/CS_URS_2022_01/784221101"/>
    <hyperlink ref="F310" r:id="rId28" display="https://podminky.urs.cz/item/CS_URS_2022_01/78422113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9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90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78</v>
      </c>
    </row>
    <row r="4" hidden="1" s="1" customFormat="1" ht="24.96" customHeight="1">
      <c r="B4" s="21"/>
      <c r="D4" s="142" t="s">
        <v>98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ZUS Dvorce - výměna oken</v>
      </c>
      <c r="F7" s="144"/>
      <c r="G7" s="144"/>
      <c r="H7" s="144"/>
      <c r="L7" s="21"/>
    </row>
    <row r="8" hidden="1" s="1" customFormat="1" ht="12" customHeight="1">
      <c r="B8" s="21"/>
      <c r="D8" s="144" t="s">
        <v>105</v>
      </c>
      <c r="L8" s="21"/>
    </row>
    <row r="9" hidden="1" s="2" customFormat="1" ht="16.5" customHeight="1">
      <c r="A9" s="39"/>
      <c r="B9" s="45"/>
      <c r="C9" s="39"/>
      <c r="D9" s="39"/>
      <c r="E9" s="145" t="s">
        <v>416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107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417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22. 1. 2022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">
        <v>418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">
        <v>419</v>
      </c>
      <c r="F17" s="39"/>
      <c r="G17" s="39"/>
      <c r="H17" s="39"/>
      <c r="I17" s="144" t="s">
        <v>27</v>
      </c>
      <c r="J17" s="134" t="s">
        <v>19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28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27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30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/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 xml:space="preserve"> </v>
      </c>
      <c r="F23" s="39"/>
      <c r="G23" s="39"/>
      <c r="H23" s="39"/>
      <c r="I23" s="144" t="s">
        <v>27</v>
      </c>
      <c r="J23" s="134" t="str">
        <f>IF('Rekapitulace stavby'!AN17="","",'Rekapitulace stavby'!AN17)</f>
        <v/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32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27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33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35</v>
      </c>
      <c r="E32" s="39"/>
      <c r="F32" s="39"/>
      <c r="G32" s="39"/>
      <c r="H32" s="39"/>
      <c r="I32" s="39"/>
      <c r="J32" s="155">
        <f>ROUND(J86,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37</v>
      </c>
      <c r="G34" s="39"/>
      <c r="H34" s="39"/>
      <c r="I34" s="156" t="s">
        <v>36</v>
      </c>
      <c r="J34" s="156" t="s">
        <v>38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39</v>
      </c>
      <c r="E35" s="144" t="s">
        <v>40</v>
      </c>
      <c r="F35" s="158">
        <f>ROUND((SUM(BE86:BE94)),  2)</f>
        <v>0</v>
      </c>
      <c r="G35" s="39"/>
      <c r="H35" s="39"/>
      <c r="I35" s="159">
        <v>0.20999999999999999</v>
      </c>
      <c r="J35" s="158">
        <f>ROUND(((SUM(BE86:BE94))*I35),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41</v>
      </c>
      <c r="F36" s="158">
        <f>ROUND((SUM(BF86:BF94)),  2)</f>
        <v>0</v>
      </c>
      <c r="G36" s="39"/>
      <c r="H36" s="39"/>
      <c r="I36" s="159">
        <v>0.14999999999999999</v>
      </c>
      <c r="J36" s="158">
        <f>ROUND(((SUM(BF86:BF94))*I36),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42</v>
      </c>
      <c r="F37" s="158">
        <f>ROUND((SUM(BG86:BG94)),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43</v>
      </c>
      <c r="F38" s="158">
        <f>ROUND((SUM(BH86:BH94)),  2)</f>
        <v>0</v>
      </c>
      <c r="G38" s="39"/>
      <c r="H38" s="39"/>
      <c r="I38" s="159">
        <v>0.14999999999999999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44</v>
      </c>
      <c r="F39" s="158">
        <f>ROUND((SUM(BI86:BI94)),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45</v>
      </c>
      <c r="E41" s="162"/>
      <c r="F41" s="162"/>
      <c r="G41" s="163" t="s">
        <v>46</v>
      </c>
      <c r="H41" s="164" t="s">
        <v>47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109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171" t="str">
        <f>E7</f>
        <v>ZUS Dvorce - výměna oken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105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1" t="s">
        <v>416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107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>ON.1 - Ostatní náklady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22. 1. 2022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Obec Dvorce</v>
      </c>
      <c r="G58" s="41"/>
      <c r="H58" s="41"/>
      <c r="I58" s="33" t="s">
        <v>30</v>
      </c>
      <c r="J58" s="37" t="str">
        <f>E23</f>
        <v xml:space="preserve"> 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28</v>
      </c>
      <c r="D59" s="41"/>
      <c r="E59" s="41"/>
      <c r="F59" s="28" t="str">
        <f>IF(E20="","",E20)</f>
        <v>Vyplň údaj</v>
      </c>
      <c r="G59" s="41"/>
      <c r="H59" s="41"/>
      <c r="I59" s="33" t="s">
        <v>32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2" t="s">
        <v>110</v>
      </c>
      <c r="D61" s="173"/>
      <c r="E61" s="173"/>
      <c r="F61" s="173"/>
      <c r="G61" s="173"/>
      <c r="H61" s="173"/>
      <c r="I61" s="173"/>
      <c r="J61" s="174" t="s">
        <v>111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5" t="s">
        <v>67</v>
      </c>
      <c r="D63" s="41"/>
      <c r="E63" s="41"/>
      <c r="F63" s="41"/>
      <c r="G63" s="41"/>
      <c r="H63" s="41"/>
      <c r="I63" s="41"/>
      <c r="J63" s="103">
        <f>J86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112</v>
      </c>
    </row>
    <row r="64" s="9" customFormat="1" ht="24.96" customHeight="1">
      <c r="A64" s="9"/>
      <c r="B64" s="176"/>
      <c r="C64" s="177"/>
      <c r="D64" s="178" t="s">
        <v>420</v>
      </c>
      <c r="E64" s="179"/>
      <c r="F64" s="179"/>
      <c r="G64" s="179"/>
      <c r="H64" s="179"/>
      <c r="I64" s="179"/>
      <c r="J64" s="180">
        <f>J87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39"/>
      <c r="B65" s="40"/>
      <c r="C65" s="41"/>
      <c r="D65" s="41"/>
      <c r="E65" s="41"/>
      <c r="F65" s="41"/>
      <c r="G65" s="41"/>
      <c r="H65" s="41"/>
      <c r="I65" s="41"/>
      <c r="J65" s="41"/>
      <c r="K65" s="41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s="2" customFormat="1" ht="6.96" customHeight="1">
      <c r="A66" s="39"/>
      <c r="B66" s="60"/>
      <c r="C66" s="61"/>
      <c r="D66" s="61"/>
      <c r="E66" s="61"/>
      <c r="F66" s="61"/>
      <c r="G66" s="61"/>
      <c r="H66" s="61"/>
      <c r="I66" s="61"/>
      <c r="J66" s="61"/>
      <c r="K66" s="6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70" s="2" customFormat="1" ht="6.96" customHeight="1">
      <c r="A70" s="39"/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24.96" customHeight="1">
      <c r="A71" s="39"/>
      <c r="B71" s="40"/>
      <c r="C71" s="24" t="s">
        <v>123</v>
      </c>
      <c r="D71" s="41"/>
      <c r="E71" s="41"/>
      <c r="F71" s="41"/>
      <c r="G71" s="41"/>
      <c r="H71" s="41"/>
      <c r="I71" s="41"/>
      <c r="J71" s="41"/>
      <c r="K71" s="4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6.96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16</v>
      </c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6.5" customHeight="1">
      <c r="A74" s="39"/>
      <c r="B74" s="40"/>
      <c r="C74" s="41"/>
      <c r="D74" s="41"/>
      <c r="E74" s="171" t="str">
        <f>E7</f>
        <v>ZUS Dvorce - výměna oken</v>
      </c>
      <c r="F74" s="33"/>
      <c r="G74" s="33"/>
      <c r="H74" s="33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1" customFormat="1" ht="12" customHeight="1">
      <c r="B75" s="22"/>
      <c r="C75" s="33" t="s">
        <v>105</v>
      </c>
      <c r="D75" s="23"/>
      <c r="E75" s="23"/>
      <c r="F75" s="23"/>
      <c r="G75" s="23"/>
      <c r="H75" s="23"/>
      <c r="I75" s="23"/>
      <c r="J75" s="23"/>
      <c r="K75" s="23"/>
      <c r="L75" s="21"/>
    </row>
    <row r="76" s="2" customFormat="1" ht="16.5" customHeight="1">
      <c r="A76" s="39"/>
      <c r="B76" s="40"/>
      <c r="C76" s="41"/>
      <c r="D76" s="41"/>
      <c r="E76" s="171" t="s">
        <v>416</v>
      </c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107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70" t="str">
        <f>E11</f>
        <v>ON.1 - Ostatní náklady</v>
      </c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21</v>
      </c>
      <c r="D80" s="41"/>
      <c r="E80" s="41"/>
      <c r="F80" s="28" t="str">
        <f>F14</f>
        <v xml:space="preserve"> </v>
      </c>
      <c r="G80" s="41"/>
      <c r="H80" s="41"/>
      <c r="I80" s="33" t="s">
        <v>23</v>
      </c>
      <c r="J80" s="73" t="str">
        <f>IF(J14="","",J14)</f>
        <v>22. 1. 2022</v>
      </c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5.15" customHeight="1">
      <c r="A82" s="39"/>
      <c r="B82" s="40"/>
      <c r="C82" s="33" t="s">
        <v>25</v>
      </c>
      <c r="D82" s="41"/>
      <c r="E82" s="41"/>
      <c r="F82" s="28" t="str">
        <f>E17</f>
        <v>Obec Dvorce</v>
      </c>
      <c r="G82" s="41"/>
      <c r="H82" s="41"/>
      <c r="I82" s="33" t="s">
        <v>30</v>
      </c>
      <c r="J82" s="37" t="str">
        <f>E23</f>
        <v xml:space="preserve"> </v>
      </c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5.15" customHeight="1">
      <c r="A83" s="39"/>
      <c r="B83" s="40"/>
      <c r="C83" s="33" t="s">
        <v>28</v>
      </c>
      <c r="D83" s="41"/>
      <c r="E83" s="41"/>
      <c r="F83" s="28" t="str">
        <f>IF(E20="","",E20)</f>
        <v>Vyplň údaj</v>
      </c>
      <c r="G83" s="41"/>
      <c r="H83" s="41"/>
      <c r="I83" s="33" t="s">
        <v>32</v>
      </c>
      <c r="J83" s="37" t="str">
        <f>E26</f>
        <v xml:space="preserve"> </v>
      </c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0.32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11" customFormat="1" ht="29.28" customHeight="1">
      <c r="A85" s="187"/>
      <c r="B85" s="188"/>
      <c r="C85" s="189" t="s">
        <v>124</v>
      </c>
      <c r="D85" s="190" t="s">
        <v>54</v>
      </c>
      <c r="E85" s="190" t="s">
        <v>50</v>
      </c>
      <c r="F85" s="190" t="s">
        <v>51</v>
      </c>
      <c r="G85" s="190" t="s">
        <v>125</v>
      </c>
      <c r="H85" s="190" t="s">
        <v>126</v>
      </c>
      <c r="I85" s="190" t="s">
        <v>127</v>
      </c>
      <c r="J85" s="190" t="s">
        <v>111</v>
      </c>
      <c r="K85" s="191" t="s">
        <v>128</v>
      </c>
      <c r="L85" s="192"/>
      <c r="M85" s="93" t="s">
        <v>19</v>
      </c>
      <c r="N85" s="94" t="s">
        <v>39</v>
      </c>
      <c r="O85" s="94" t="s">
        <v>129</v>
      </c>
      <c r="P85" s="94" t="s">
        <v>130</v>
      </c>
      <c r="Q85" s="94" t="s">
        <v>131</v>
      </c>
      <c r="R85" s="94" t="s">
        <v>132</v>
      </c>
      <c r="S85" s="94" t="s">
        <v>133</v>
      </c>
      <c r="T85" s="95" t="s">
        <v>134</v>
      </c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="2" customFormat="1" ht="22.8" customHeight="1">
      <c r="A86" s="39"/>
      <c r="B86" s="40"/>
      <c r="C86" s="100" t="s">
        <v>135</v>
      </c>
      <c r="D86" s="41"/>
      <c r="E86" s="41"/>
      <c r="F86" s="41"/>
      <c r="G86" s="41"/>
      <c r="H86" s="41"/>
      <c r="I86" s="41"/>
      <c r="J86" s="193">
        <f>BK86</f>
        <v>0</v>
      </c>
      <c r="K86" s="41"/>
      <c r="L86" s="45"/>
      <c r="M86" s="96"/>
      <c r="N86" s="194"/>
      <c r="O86" s="97"/>
      <c r="P86" s="195">
        <f>P87</f>
        <v>0</v>
      </c>
      <c r="Q86" s="97"/>
      <c r="R86" s="195">
        <f>R87</f>
        <v>0</v>
      </c>
      <c r="S86" s="97"/>
      <c r="T86" s="196">
        <f>T87</f>
        <v>0</v>
      </c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T86" s="18" t="s">
        <v>68</v>
      </c>
      <c r="AU86" s="18" t="s">
        <v>112</v>
      </c>
      <c r="BK86" s="197">
        <f>BK87</f>
        <v>0</v>
      </c>
    </row>
    <row r="87" s="12" customFormat="1" ht="25.92" customHeight="1">
      <c r="A87" s="12"/>
      <c r="B87" s="198"/>
      <c r="C87" s="199"/>
      <c r="D87" s="200" t="s">
        <v>68</v>
      </c>
      <c r="E87" s="201" t="s">
        <v>421</v>
      </c>
      <c r="F87" s="201" t="s">
        <v>89</v>
      </c>
      <c r="G87" s="199"/>
      <c r="H87" s="199"/>
      <c r="I87" s="202"/>
      <c r="J87" s="203">
        <f>BK87</f>
        <v>0</v>
      </c>
      <c r="K87" s="199"/>
      <c r="L87" s="204"/>
      <c r="M87" s="205"/>
      <c r="N87" s="206"/>
      <c r="O87" s="206"/>
      <c r="P87" s="207">
        <f>SUM(P88:P94)</f>
        <v>0</v>
      </c>
      <c r="Q87" s="206"/>
      <c r="R87" s="207">
        <f>SUM(R88:R94)</f>
        <v>0</v>
      </c>
      <c r="S87" s="206"/>
      <c r="T87" s="208">
        <f>SUM(T88:T94)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9" t="s">
        <v>146</v>
      </c>
      <c r="AT87" s="210" t="s">
        <v>68</v>
      </c>
      <c r="AU87" s="210" t="s">
        <v>69</v>
      </c>
      <c r="AY87" s="209" t="s">
        <v>138</v>
      </c>
      <c r="BK87" s="211">
        <f>SUM(BK88:BK94)</f>
        <v>0</v>
      </c>
    </row>
    <row r="88" s="2" customFormat="1" ht="21.75" customHeight="1">
      <c r="A88" s="39"/>
      <c r="B88" s="40"/>
      <c r="C88" s="214" t="s">
        <v>76</v>
      </c>
      <c r="D88" s="214" t="s">
        <v>141</v>
      </c>
      <c r="E88" s="215" t="s">
        <v>422</v>
      </c>
      <c r="F88" s="216" t="s">
        <v>423</v>
      </c>
      <c r="G88" s="217" t="s">
        <v>424</v>
      </c>
      <c r="H88" s="218">
        <v>1</v>
      </c>
      <c r="I88" s="219"/>
      <c r="J88" s="220">
        <f>ROUND(I88*H88,2)</f>
        <v>0</v>
      </c>
      <c r="K88" s="216" t="s">
        <v>19</v>
      </c>
      <c r="L88" s="45"/>
      <c r="M88" s="221" t="s">
        <v>19</v>
      </c>
      <c r="N88" s="222" t="s">
        <v>40</v>
      </c>
      <c r="O88" s="85"/>
      <c r="P88" s="223">
        <f>O88*H88</f>
        <v>0</v>
      </c>
      <c r="Q88" s="223">
        <v>0</v>
      </c>
      <c r="R88" s="223">
        <f>Q88*H88</f>
        <v>0</v>
      </c>
      <c r="S88" s="223">
        <v>0</v>
      </c>
      <c r="T88" s="224">
        <f>S88*H88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225" t="s">
        <v>425</v>
      </c>
      <c r="AT88" s="225" t="s">
        <v>141</v>
      </c>
      <c r="AU88" s="225" t="s">
        <v>76</v>
      </c>
      <c r="AY88" s="18" t="s">
        <v>138</v>
      </c>
      <c r="BE88" s="226">
        <f>IF(N88="základní",J88,0)</f>
        <v>0</v>
      </c>
      <c r="BF88" s="226">
        <f>IF(N88="snížená",J88,0)</f>
        <v>0</v>
      </c>
      <c r="BG88" s="226">
        <f>IF(N88="zákl. přenesená",J88,0)</f>
        <v>0</v>
      </c>
      <c r="BH88" s="226">
        <f>IF(N88="sníž. přenesená",J88,0)</f>
        <v>0</v>
      </c>
      <c r="BI88" s="226">
        <f>IF(N88="nulová",J88,0)</f>
        <v>0</v>
      </c>
      <c r="BJ88" s="18" t="s">
        <v>76</v>
      </c>
      <c r="BK88" s="226">
        <f>ROUND(I88*H88,2)</f>
        <v>0</v>
      </c>
      <c r="BL88" s="18" t="s">
        <v>425</v>
      </c>
      <c r="BM88" s="225" t="s">
        <v>426</v>
      </c>
    </row>
    <row r="89" s="2" customFormat="1">
      <c r="A89" s="39"/>
      <c r="B89" s="40"/>
      <c r="C89" s="41"/>
      <c r="D89" s="234" t="s">
        <v>253</v>
      </c>
      <c r="E89" s="41"/>
      <c r="F89" s="286" t="s">
        <v>427</v>
      </c>
      <c r="G89" s="41"/>
      <c r="H89" s="41"/>
      <c r="I89" s="229"/>
      <c r="J89" s="41"/>
      <c r="K89" s="41"/>
      <c r="L89" s="45"/>
      <c r="M89" s="230"/>
      <c r="N89" s="231"/>
      <c r="O89" s="85"/>
      <c r="P89" s="85"/>
      <c r="Q89" s="85"/>
      <c r="R89" s="85"/>
      <c r="S89" s="85"/>
      <c r="T89" s="86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18" t="s">
        <v>253</v>
      </c>
      <c r="AU89" s="18" t="s">
        <v>76</v>
      </c>
    </row>
    <row r="90" s="14" customFormat="1">
      <c r="A90" s="14"/>
      <c r="B90" s="243"/>
      <c r="C90" s="244"/>
      <c r="D90" s="234" t="s">
        <v>150</v>
      </c>
      <c r="E90" s="245" t="s">
        <v>19</v>
      </c>
      <c r="F90" s="246" t="s">
        <v>76</v>
      </c>
      <c r="G90" s="244"/>
      <c r="H90" s="247">
        <v>1</v>
      </c>
      <c r="I90" s="248"/>
      <c r="J90" s="244"/>
      <c r="K90" s="244"/>
      <c r="L90" s="249"/>
      <c r="M90" s="250"/>
      <c r="N90" s="251"/>
      <c r="O90" s="251"/>
      <c r="P90" s="251"/>
      <c r="Q90" s="251"/>
      <c r="R90" s="251"/>
      <c r="S90" s="251"/>
      <c r="T90" s="252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T90" s="253" t="s">
        <v>150</v>
      </c>
      <c r="AU90" s="253" t="s">
        <v>76</v>
      </c>
      <c r="AV90" s="14" t="s">
        <v>78</v>
      </c>
      <c r="AW90" s="14" t="s">
        <v>31</v>
      </c>
      <c r="AX90" s="14" t="s">
        <v>69</v>
      </c>
      <c r="AY90" s="253" t="s">
        <v>138</v>
      </c>
    </row>
    <row r="91" s="16" customFormat="1">
      <c r="A91" s="16"/>
      <c r="B91" s="265"/>
      <c r="C91" s="266"/>
      <c r="D91" s="234" t="s">
        <v>150</v>
      </c>
      <c r="E91" s="267" t="s">
        <v>19</v>
      </c>
      <c r="F91" s="268" t="s">
        <v>182</v>
      </c>
      <c r="G91" s="266"/>
      <c r="H91" s="269">
        <v>1</v>
      </c>
      <c r="I91" s="270"/>
      <c r="J91" s="266"/>
      <c r="K91" s="266"/>
      <c r="L91" s="271"/>
      <c r="M91" s="272"/>
      <c r="N91" s="273"/>
      <c r="O91" s="273"/>
      <c r="P91" s="273"/>
      <c r="Q91" s="273"/>
      <c r="R91" s="273"/>
      <c r="S91" s="273"/>
      <c r="T91" s="274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T91" s="275" t="s">
        <v>150</v>
      </c>
      <c r="AU91" s="275" t="s">
        <v>76</v>
      </c>
      <c r="AV91" s="16" t="s">
        <v>146</v>
      </c>
      <c r="AW91" s="16" t="s">
        <v>31</v>
      </c>
      <c r="AX91" s="16" t="s">
        <v>76</v>
      </c>
      <c r="AY91" s="275" t="s">
        <v>138</v>
      </c>
    </row>
    <row r="92" s="2" customFormat="1" ht="16.5" customHeight="1">
      <c r="A92" s="39"/>
      <c r="B92" s="40"/>
      <c r="C92" s="214" t="s">
        <v>78</v>
      </c>
      <c r="D92" s="214" t="s">
        <v>141</v>
      </c>
      <c r="E92" s="215" t="s">
        <v>428</v>
      </c>
      <c r="F92" s="216" t="s">
        <v>429</v>
      </c>
      <c r="G92" s="217" t="s">
        <v>424</v>
      </c>
      <c r="H92" s="218">
        <v>1</v>
      </c>
      <c r="I92" s="219"/>
      <c r="J92" s="220">
        <f>ROUND(I92*H92,2)</f>
        <v>0</v>
      </c>
      <c r="K92" s="216" t="s">
        <v>19</v>
      </c>
      <c r="L92" s="45"/>
      <c r="M92" s="221" t="s">
        <v>19</v>
      </c>
      <c r="N92" s="222" t="s">
        <v>40</v>
      </c>
      <c r="O92" s="85"/>
      <c r="P92" s="223">
        <f>O92*H92</f>
        <v>0</v>
      </c>
      <c r="Q92" s="223">
        <v>0</v>
      </c>
      <c r="R92" s="223">
        <f>Q92*H92</f>
        <v>0</v>
      </c>
      <c r="S92" s="223">
        <v>0</v>
      </c>
      <c r="T92" s="224">
        <f>S92*H92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R92" s="225" t="s">
        <v>425</v>
      </c>
      <c r="AT92" s="225" t="s">
        <v>141</v>
      </c>
      <c r="AU92" s="225" t="s">
        <v>76</v>
      </c>
      <c r="AY92" s="18" t="s">
        <v>138</v>
      </c>
      <c r="BE92" s="226">
        <f>IF(N92="základní",J92,0)</f>
        <v>0</v>
      </c>
      <c r="BF92" s="226">
        <f>IF(N92="snížená",J92,0)</f>
        <v>0</v>
      </c>
      <c r="BG92" s="226">
        <f>IF(N92="zákl. přenesená",J92,0)</f>
        <v>0</v>
      </c>
      <c r="BH92" s="226">
        <f>IF(N92="sníž. přenesená",J92,0)</f>
        <v>0</v>
      </c>
      <c r="BI92" s="226">
        <f>IF(N92="nulová",J92,0)</f>
        <v>0</v>
      </c>
      <c r="BJ92" s="18" t="s">
        <v>76</v>
      </c>
      <c r="BK92" s="226">
        <f>ROUND(I92*H92,2)</f>
        <v>0</v>
      </c>
      <c r="BL92" s="18" t="s">
        <v>425</v>
      </c>
      <c r="BM92" s="225" t="s">
        <v>430</v>
      </c>
    </row>
    <row r="93" s="14" customFormat="1">
      <c r="A93" s="14"/>
      <c r="B93" s="243"/>
      <c r="C93" s="244"/>
      <c r="D93" s="234" t="s">
        <v>150</v>
      </c>
      <c r="E93" s="245" t="s">
        <v>19</v>
      </c>
      <c r="F93" s="246" t="s">
        <v>76</v>
      </c>
      <c r="G93" s="244"/>
      <c r="H93" s="247">
        <v>1</v>
      </c>
      <c r="I93" s="248"/>
      <c r="J93" s="244"/>
      <c r="K93" s="244"/>
      <c r="L93" s="249"/>
      <c r="M93" s="250"/>
      <c r="N93" s="251"/>
      <c r="O93" s="251"/>
      <c r="P93" s="251"/>
      <c r="Q93" s="251"/>
      <c r="R93" s="251"/>
      <c r="S93" s="251"/>
      <c r="T93" s="252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53" t="s">
        <v>150</v>
      </c>
      <c r="AU93" s="253" t="s">
        <v>76</v>
      </c>
      <c r="AV93" s="14" t="s">
        <v>78</v>
      </c>
      <c r="AW93" s="14" t="s">
        <v>31</v>
      </c>
      <c r="AX93" s="14" t="s">
        <v>69</v>
      </c>
      <c r="AY93" s="253" t="s">
        <v>138</v>
      </c>
    </row>
    <row r="94" s="16" customFormat="1">
      <c r="A94" s="16"/>
      <c r="B94" s="265"/>
      <c r="C94" s="266"/>
      <c r="D94" s="234" t="s">
        <v>150</v>
      </c>
      <c r="E94" s="267" t="s">
        <v>19</v>
      </c>
      <c r="F94" s="268" t="s">
        <v>182</v>
      </c>
      <c r="G94" s="266"/>
      <c r="H94" s="269">
        <v>1</v>
      </c>
      <c r="I94" s="270"/>
      <c r="J94" s="266"/>
      <c r="K94" s="266"/>
      <c r="L94" s="271"/>
      <c r="M94" s="290"/>
      <c r="N94" s="291"/>
      <c r="O94" s="291"/>
      <c r="P94" s="291"/>
      <c r="Q94" s="291"/>
      <c r="R94" s="291"/>
      <c r="S94" s="291"/>
      <c r="T94" s="292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T94" s="275" t="s">
        <v>150</v>
      </c>
      <c r="AU94" s="275" t="s">
        <v>76</v>
      </c>
      <c r="AV94" s="16" t="s">
        <v>146</v>
      </c>
      <c r="AW94" s="16" t="s">
        <v>31</v>
      </c>
      <c r="AX94" s="16" t="s">
        <v>76</v>
      </c>
      <c r="AY94" s="275" t="s">
        <v>138</v>
      </c>
    </row>
    <row r="95" s="2" customFormat="1" ht="6.96" customHeight="1">
      <c r="A95" s="39"/>
      <c r="B95" s="60"/>
      <c r="C95" s="61"/>
      <c r="D95" s="61"/>
      <c r="E95" s="61"/>
      <c r="F95" s="61"/>
      <c r="G95" s="61"/>
      <c r="H95" s="61"/>
      <c r="I95" s="61"/>
      <c r="J95" s="61"/>
      <c r="K95" s="61"/>
      <c r="L95" s="45"/>
      <c r="M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</sheetData>
  <sheetProtection sheet="1" autoFilter="0" formatColumns="0" formatRows="0" objects="1" scenarios="1" spinCount="100000" saltValue="j49B+Bp9YG9Ib44c0jXFKFZwpXNIlbCDPsKBZKEy5mqwh9VzsFlllm4fJcvMWXemv4JfI/h6iaZSFvHIV/x5JQ==" hashValue="BM+AYA+w5X+aIZ5fDoewN1xTEFrnAKd2mylU9gN7TeoNKM+e3BgZ3B0CX7LqCAPoemU2Oyy9lofATVPjvh6gBA==" algorithmName="SHA-512" password="CC35"/>
  <autoFilter ref="C85:K9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93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78</v>
      </c>
    </row>
    <row r="4" hidden="1" s="1" customFormat="1" ht="24.96" customHeight="1">
      <c r="B4" s="21"/>
      <c r="D4" s="142" t="s">
        <v>98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ZUS Dvorce - výměna oken</v>
      </c>
      <c r="F7" s="144"/>
      <c r="G7" s="144"/>
      <c r="H7" s="144"/>
      <c r="L7" s="21"/>
    </row>
    <row r="8" hidden="1" s="1" customFormat="1" ht="12" customHeight="1">
      <c r="B8" s="21"/>
      <c r="D8" s="144" t="s">
        <v>105</v>
      </c>
      <c r="L8" s="21"/>
    </row>
    <row r="9" hidden="1" s="2" customFormat="1" ht="16.5" customHeight="1">
      <c r="A9" s="39"/>
      <c r="B9" s="45"/>
      <c r="C9" s="39"/>
      <c r="D9" s="39"/>
      <c r="E9" s="145" t="s">
        <v>416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107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431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22. 1. 2022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">
        <v>418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">
        <v>419</v>
      </c>
      <c r="F17" s="39"/>
      <c r="G17" s="39"/>
      <c r="H17" s="39"/>
      <c r="I17" s="144" t="s">
        <v>27</v>
      </c>
      <c r="J17" s="134" t="s">
        <v>19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28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27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30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/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 xml:space="preserve"> </v>
      </c>
      <c r="F23" s="39"/>
      <c r="G23" s="39"/>
      <c r="H23" s="39"/>
      <c r="I23" s="144" t="s">
        <v>27</v>
      </c>
      <c r="J23" s="134" t="str">
        <f>IF('Rekapitulace stavby'!AN17="","",'Rekapitulace stavby'!AN17)</f>
        <v/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32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27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33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35</v>
      </c>
      <c r="E32" s="39"/>
      <c r="F32" s="39"/>
      <c r="G32" s="39"/>
      <c r="H32" s="39"/>
      <c r="I32" s="39"/>
      <c r="J32" s="155">
        <f>ROUND(J86,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37</v>
      </c>
      <c r="G34" s="39"/>
      <c r="H34" s="39"/>
      <c r="I34" s="156" t="s">
        <v>36</v>
      </c>
      <c r="J34" s="156" t="s">
        <v>38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39</v>
      </c>
      <c r="E35" s="144" t="s">
        <v>40</v>
      </c>
      <c r="F35" s="158">
        <f>ROUND((SUM(BE86:BE99)),  2)</f>
        <v>0</v>
      </c>
      <c r="G35" s="39"/>
      <c r="H35" s="39"/>
      <c r="I35" s="159">
        <v>0.20999999999999999</v>
      </c>
      <c r="J35" s="158">
        <f>ROUND(((SUM(BE86:BE99))*I35),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41</v>
      </c>
      <c r="F36" s="158">
        <f>ROUND((SUM(BF86:BF99)),  2)</f>
        <v>0</v>
      </c>
      <c r="G36" s="39"/>
      <c r="H36" s="39"/>
      <c r="I36" s="159">
        <v>0.14999999999999999</v>
      </c>
      <c r="J36" s="158">
        <f>ROUND(((SUM(BF86:BF99))*I36),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42</v>
      </c>
      <c r="F37" s="158">
        <f>ROUND((SUM(BG86:BG99)),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43</v>
      </c>
      <c r="F38" s="158">
        <f>ROUND((SUM(BH86:BH99)),  2)</f>
        <v>0</v>
      </c>
      <c r="G38" s="39"/>
      <c r="H38" s="39"/>
      <c r="I38" s="159">
        <v>0.14999999999999999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44</v>
      </c>
      <c r="F39" s="158">
        <f>ROUND((SUM(BI86:BI99)),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45</v>
      </c>
      <c r="E41" s="162"/>
      <c r="F41" s="162"/>
      <c r="G41" s="163" t="s">
        <v>46</v>
      </c>
      <c r="H41" s="164" t="s">
        <v>47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109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171" t="str">
        <f>E7</f>
        <v>ZUS Dvorce - výměna oken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105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1" t="s">
        <v>416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107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>VRN.1 - Vedlejší rozpočtové náklady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22. 1. 2022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Obec Dvorce</v>
      </c>
      <c r="G58" s="41"/>
      <c r="H58" s="41"/>
      <c r="I58" s="33" t="s">
        <v>30</v>
      </c>
      <c r="J58" s="37" t="str">
        <f>E23</f>
        <v xml:space="preserve"> 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28</v>
      </c>
      <c r="D59" s="41"/>
      <c r="E59" s="41"/>
      <c r="F59" s="28" t="str">
        <f>IF(E20="","",E20)</f>
        <v>Vyplň údaj</v>
      </c>
      <c r="G59" s="41"/>
      <c r="H59" s="41"/>
      <c r="I59" s="33" t="s">
        <v>32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2" t="s">
        <v>110</v>
      </c>
      <c r="D61" s="173"/>
      <c r="E61" s="173"/>
      <c r="F61" s="173"/>
      <c r="G61" s="173"/>
      <c r="H61" s="173"/>
      <c r="I61" s="173"/>
      <c r="J61" s="174" t="s">
        <v>111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5" t="s">
        <v>67</v>
      </c>
      <c r="D63" s="41"/>
      <c r="E63" s="41"/>
      <c r="F63" s="41"/>
      <c r="G63" s="41"/>
      <c r="H63" s="41"/>
      <c r="I63" s="41"/>
      <c r="J63" s="103">
        <f>J86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112</v>
      </c>
    </row>
    <row r="64" s="9" customFormat="1" ht="24.96" customHeight="1">
      <c r="A64" s="9"/>
      <c r="B64" s="176"/>
      <c r="C64" s="177"/>
      <c r="D64" s="178" t="s">
        <v>432</v>
      </c>
      <c r="E64" s="179"/>
      <c r="F64" s="179"/>
      <c r="G64" s="179"/>
      <c r="H64" s="179"/>
      <c r="I64" s="179"/>
      <c r="J64" s="180">
        <f>J87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39"/>
      <c r="B65" s="40"/>
      <c r="C65" s="41"/>
      <c r="D65" s="41"/>
      <c r="E65" s="41"/>
      <c r="F65" s="41"/>
      <c r="G65" s="41"/>
      <c r="H65" s="41"/>
      <c r="I65" s="41"/>
      <c r="J65" s="41"/>
      <c r="K65" s="41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s="2" customFormat="1" ht="6.96" customHeight="1">
      <c r="A66" s="39"/>
      <c r="B66" s="60"/>
      <c r="C66" s="61"/>
      <c r="D66" s="61"/>
      <c r="E66" s="61"/>
      <c r="F66" s="61"/>
      <c r="G66" s="61"/>
      <c r="H66" s="61"/>
      <c r="I66" s="61"/>
      <c r="J66" s="61"/>
      <c r="K66" s="6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70" s="2" customFormat="1" ht="6.96" customHeight="1">
      <c r="A70" s="39"/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24.96" customHeight="1">
      <c r="A71" s="39"/>
      <c r="B71" s="40"/>
      <c r="C71" s="24" t="s">
        <v>123</v>
      </c>
      <c r="D71" s="41"/>
      <c r="E71" s="41"/>
      <c r="F71" s="41"/>
      <c r="G71" s="41"/>
      <c r="H71" s="41"/>
      <c r="I71" s="41"/>
      <c r="J71" s="41"/>
      <c r="K71" s="4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6.96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16</v>
      </c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6.5" customHeight="1">
      <c r="A74" s="39"/>
      <c r="B74" s="40"/>
      <c r="C74" s="41"/>
      <c r="D74" s="41"/>
      <c r="E74" s="171" t="str">
        <f>E7</f>
        <v>ZUS Dvorce - výměna oken</v>
      </c>
      <c r="F74" s="33"/>
      <c r="G74" s="33"/>
      <c r="H74" s="33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1" customFormat="1" ht="12" customHeight="1">
      <c r="B75" s="22"/>
      <c r="C75" s="33" t="s">
        <v>105</v>
      </c>
      <c r="D75" s="23"/>
      <c r="E75" s="23"/>
      <c r="F75" s="23"/>
      <c r="G75" s="23"/>
      <c r="H75" s="23"/>
      <c r="I75" s="23"/>
      <c r="J75" s="23"/>
      <c r="K75" s="23"/>
      <c r="L75" s="21"/>
    </row>
    <row r="76" s="2" customFormat="1" ht="16.5" customHeight="1">
      <c r="A76" s="39"/>
      <c r="B76" s="40"/>
      <c r="C76" s="41"/>
      <c r="D76" s="41"/>
      <c r="E76" s="171" t="s">
        <v>416</v>
      </c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107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70" t="str">
        <f>E11</f>
        <v>VRN.1 - Vedlejší rozpočtové náklady</v>
      </c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21</v>
      </c>
      <c r="D80" s="41"/>
      <c r="E80" s="41"/>
      <c r="F80" s="28" t="str">
        <f>F14</f>
        <v xml:space="preserve"> </v>
      </c>
      <c r="G80" s="41"/>
      <c r="H80" s="41"/>
      <c r="I80" s="33" t="s">
        <v>23</v>
      </c>
      <c r="J80" s="73" t="str">
        <f>IF(J14="","",J14)</f>
        <v>22. 1. 2022</v>
      </c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5.15" customHeight="1">
      <c r="A82" s="39"/>
      <c r="B82" s="40"/>
      <c r="C82" s="33" t="s">
        <v>25</v>
      </c>
      <c r="D82" s="41"/>
      <c r="E82" s="41"/>
      <c r="F82" s="28" t="str">
        <f>E17</f>
        <v>Obec Dvorce</v>
      </c>
      <c r="G82" s="41"/>
      <c r="H82" s="41"/>
      <c r="I82" s="33" t="s">
        <v>30</v>
      </c>
      <c r="J82" s="37" t="str">
        <f>E23</f>
        <v xml:space="preserve"> </v>
      </c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5.15" customHeight="1">
      <c r="A83" s="39"/>
      <c r="B83" s="40"/>
      <c r="C83" s="33" t="s">
        <v>28</v>
      </c>
      <c r="D83" s="41"/>
      <c r="E83" s="41"/>
      <c r="F83" s="28" t="str">
        <f>IF(E20="","",E20)</f>
        <v>Vyplň údaj</v>
      </c>
      <c r="G83" s="41"/>
      <c r="H83" s="41"/>
      <c r="I83" s="33" t="s">
        <v>32</v>
      </c>
      <c r="J83" s="37" t="str">
        <f>E26</f>
        <v xml:space="preserve"> </v>
      </c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0.32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11" customFormat="1" ht="29.28" customHeight="1">
      <c r="A85" s="187"/>
      <c r="B85" s="188"/>
      <c r="C85" s="189" t="s">
        <v>124</v>
      </c>
      <c r="D85" s="190" t="s">
        <v>54</v>
      </c>
      <c r="E85" s="190" t="s">
        <v>50</v>
      </c>
      <c r="F85" s="190" t="s">
        <v>51</v>
      </c>
      <c r="G85" s="190" t="s">
        <v>125</v>
      </c>
      <c r="H85" s="190" t="s">
        <v>126</v>
      </c>
      <c r="I85" s="190" t="s">
        <v>127</v>
      </c>
      <c r="J85" s="190" t="s">
        <v>111</v>
      </c>
      <c r="K85" s="191" t="s">
        <v>128</v>
      </c>
      <c r="L85" s="192"/>
      <c r="M85" s="93" t="s">
        <v>19</v>
      </c>
      <c r="N85" s="94" t="s">
        <v>39</v>
      </c>
      <c r="O85" s="94" t="s">
        <v>129</v>
      </c>
      <c r="P85" s="94" t="s">
        <v>130</v>
      </c>
      <c r="Q85" s="94" t="s">
        <v>131</v>
      </c>
      <c r="R85" s="94" t="s">
        <v>132</v>
      </c>
      <c r="S85" s="94" t="s">
        <v>133</v>
      </c>
      <c r="T85" s="95" t="s">
        <v>134</v>
      </c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="2" customFormat="1" ht="22.8" customHeight="1">
      <c r="A86" s="39"/>
      <c r="B86" s="40"/>
      <c r="C86" s="100" t="s">
        <v>135</v>
      </c>
      <c r="D86" s="41"/>
      <c r="E86" s="41"/>
      <c r="F86" s="41"/>
      <c r="G86" s="41"/>
      <c r="H86" s="41"/>
      <c r="I86" s="41"/>
      <c r="J86" s="193">
        <f>BK86</f>
        <v>0</v>
      </c>
      <c r="K86" s="41"/>
      <c r="L86" s="45"/>
      <c r="M86" s="96"/>
      <c r="N86" s="194"/>
      <c r="O86" s="97"/>
      <c r="P86" s="195">
        <f>P87</f>
        <v>0</v>
      </c>
      <c r="Q86" s="97"/>
      <c r="R86" s="195">
        <f>R87</f>
        <v>0</v>
      </c>
      <c r="S86" s="97"/>
      <c r="T86" s="196">
        <f>T87</f>
        <v>0</v>
      </c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T86" s="18" t="s">
        <v>68</v>
      </c>
      <c r="AU86" s="18" t="s">
        <v>112</v>
      </c>
      <c r="BK86" s="197">
        <f>BK87</f>
        <v>0</v>
      </c>
    </row>
    <row r="87" s="12" customFormat="1" ht="25.92" customHeight="1">
      <c r="A87" s="12"/>
      <c r="B87" s="198"/>
      <c r="C87" s="199"/>
      <c r="D87" s="200" t="s">
        <v>68</v>
      </c>
      <c r="E87" s="201" t="s">
        <v>433</v>
      </c>
      <c r="F87" s="201" t="s">
        <v>434</v>
      </c>
      <c r="G87" s="199"/>
      <c r="H87" s="199"/>
      <c r="I87" s="202"/>
      <c r="J87" s="203">
        <f>BK87</f>
        <v>0</v>
      </c>
      <c r="K87" s="199"/>
      <c r="L87" s="204"/>
      <c r="M87" s="205"/>
      <c r="N87" s="206"/>
      <c r="O87" s="206"/>
      <c r="P87" s="207">
        <f>SUM(P88:P99)</f>
        <v>0</v>
      </c>
      <c r="Q87" s="206"/>
      <c r="R87" s="207">
        <f>SUM(R88:R99)</f>
        <v>0</v>
      </c>
      <c r="S87" s="206"/>
      <c r="T87" s="208">
        <f>SUM(T88:T99)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9" t="s">
        <v>212</v>
      </c>
      <c r="AT87" s="210" t="s">
        <v>68</v>
      </c>
      <c r="AU87" s="210" t="s">
        <v>69</v>
      </c>
      <c r="AY87" s="209" t="s">
        <v>138</v>
      </c>
      <c r="BK87" s="211">
        <f>SUM(BK88:BK99)</f>
        <v>0</v>
      </c>
    </row>
    <row r="88" s="2" customFormat="1" ht="44.25" customHeight="1">
      <c r="A88" s="39"/>
      <c r="B88" s="40"/>
      <c r="C88" s="214" t="s">
        <v>76</v>
      </c>
      <c r="D88" s="214" t="s">
        <v>141</v>
      </c>
      <c r="E88" s="215" t="s">
        <v>435</v>
      </c>
      <c r="F88" s="216" t="s">
        <v>436</v>
      </c>
      <c r="G88" s="217" t="s">
        <v>424</v>
      </c>
      <c r="H88" s="218">
        <v>1</v>
      </c>
      <c r="I88" s="219"/>
      <c r="J88" s="220">
        <f>ROUND(I88*H88,2)</f>
        <v>0</v>
      </c>
      <c r="K88" s="216" t="s">
        <v>19</v>
      </c>
      <c r="L88" s="45"/>
      <c r="M88" s="221" t="s">
        <v>19</v>
      </c>
      <c r="N88" s="222" t="s">
        <v>40</v>
      </c>
      <c r="O88" s="85"/>
      <c r="P88" s="223">
        <f>O88*H88</f>
        <v>0</v>
      </c>
      <c r="Q88" s="223">
        <v>0</v>
      </c>
      <c r="R88" s="223">
        <f>Q88*H88</f>
        <v>0</v>
      </c>
      <c r="S88" s="223">
        <v>0</v>
      </c>
      <c r="T88" s="224">
        <f>S88*H88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225" t="s">
        <v>437</v>
      </c>
      <c r="AT88" s="225" t="s">
        <v>141</v>
      </c>
      <c r="AU88" s="225" t="s">
        <v>76</v>
      </c>
      <c r="AY88" s="18" t="s">
        <v>138</v>
      </c>
      <c r="BE88" s="226">
        <f>IF(N88="základní",J88,0)</f>
        <v>0</v>
      </c>
      <c r="BF88" s="226">
        <f>IF(N88="snížená",J88,0)</f>
        <v>0</v>
      </c>
      <c r="BG88" s="226">
        <f>IF(N88="zákl. přenesená",J88,0)</f>
        <v>0</v>
      </c>
      <c r="BH88" s="226">
        <f>IF(N88="sníž. přenesená",J88,0)</f>
        <v>0</v>
      </c>
      <c r="BI88" s="226">
        <f>IF(N88="nulová",J88,0)</f>
        <v>0</v>
      </c>
      <c r="BJ88" s="18" t="s">
        <v>76</v>
      </c>
      <c r="BK88" s="226">
        <f>ROUND(I88*H88,2)</f>
        <v>0</v>
      </c>
      <c r="BL88" s="18" t="s">
        <v>437</v>
      </c>
      <c r="BM88" s="225" t="s">
        <v>438</v>
      </c>
    </row>
    <row r="89" s="14" customFormat="1">
      <c r="A89" s="14"/>
      <c r="B89" s="243"/>
      <c r="C89" s="244"/>
      <c r="D89" s="234" t="s">
        <v>150</v>
      </c>
      <c r="E89" s="245" t="s">
        <v>19</v>
      </c>
      <c r="F89" s="246" t="s">
        <v>76</v>
      </c>
      <c r="G89" s="244"/>
      <c r="H89" s="247">
        <v>1</v>
      </c>
      <c r="I89" s="248"/>
      <c r="J89" s="244"/>
      <c r="K89" s="244"/>
      <c r="L89" s="249"/>
      <c r="M89" s="250"/>
      <c r="N89" s="251"/>
      <c r="O89" s="251"/>
      <c r="P89" s="251"/>
      <c r="Q89" s="251"/>
      <c r="R89" s="251"/>
      <c r="S89" s="251"/>
      <c r="T89" s="252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T89" s="253" t="s">
        <v>150</v>
      </c>
      <c r="AU89" s="253" t="s">
        <v>76</v>
      </c>
      <c r="AV89" s="14" t="s">
        <v>78</v>
      </c>
      <c r="AW89" s="14" t="s">
        <v>31</v>
      </c>
      <c r="AX89" s="14" t="s">
        <v>69</v>
      </c>
      <c r="AY89" s="253" t="s">
        <v>138</v>
      </c>
    </row>
    <row r="90" s="16" customFormat="1">
      <c r="A90" s="16"/>
      <c r="B90" s="265"/>
      <c r="C90" s="266"/>
      <c r="D90" s="234" t="s">
        <v>150</v>
      </c>
      <c r="E90" s="267" t="s">
        <v>19</v>
      </c>
      <c r="F90" s="268" t="s">
        <v>182</v>
      </c>
      <c r="G90" s="266"/>
      <c r="H90" s="269">
        <v>1</v>
      </c>
      <c r="I90" s="270"/>
      <c r="J90" s="266"/>
      <c r="K90" s="266"/>
      <c r="L90" s="271"/>
      <c r="M90" s="272"/>
      <c r="N90" s="273"/>
      <c r="O90" s="273"/>
      <c r="P90" s="273"/>
      <c r="Q90" s="273"/>
      <c r="R90" s="273"/>
      <c r="S90" s="273"/>
      <c r="T90" s="274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T90" s="275" t="s">
        <v>150</v>
      </c>
      <c r="AU90" s="275" t="s">
        <v>76</v>
      </c>
      <c r="AV90" s="16" t="s">
        <v>146</v>
      </c>
      <c r="AW90" s="16" t="s">
        <v>31</v>
      </c>
      <c r="AX90" s="16" t="s">
        <v>76</v>
      </c>
      <c r="AY90" s="275" t="s">
        <v>138</v>
      </c>
    </row>
    <row r="91" s="2" customFormat="1" ht="24.15" customHeight="1">
      <c r="A91" s="39"/>
      <c r="B91" s="40"/>
      <c r="C91" s="214" t="s">
        <v>78</v>
      </c>
      <c r="D91" s="214" t="s">
        <v>141</v>
      </c>
      <c r="E91" s="215" t="s">
        <v>439</v>
      </c>
      <c r="F91" s="216" t="s">
        <v>440</v>
      </c>
      <c r="G91" s="217" t="s">
        <v>424</v>
      </c>
      <c r="H91" s="218">
        <v>1</v>
      </c>
      <c r="I91" s="219"/>
      <c r="J91" s="220">
        <f>ROUND(I91*H91,2)</f>
        <v>0</v>
      </c>
      <c r="K91" s="216" t="s">
        <v>19</v>
      </c>
      <c r="L91" s="45"/>
      <c r="M91" s="221" t="s">
        <v>19</v>
      </c>
      <c r="N91" s="222" t="s">
        <v>40</v>
      </c>
      <c r="O91" s="85"/>
      <c r="P91" s="223">
        <f>O91*H91</f>
        <v>0</v>
      </c>
      <c r="Q91" s="223">
        <v>0</v>
      </c>
      <c r="R91" s="223">
        <f>Q91*H91</f>
        <v>0</v>
      </c>
      <c r="S91" s="223">
        <v>0</v>
      </c>
      <c r="T91" s="224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225" t="s">
        <v>437</v>
      </c>
      <c r="AT91" s="225" t="s">
        <v>141</v>
      </c>
      <c r="AU91" s="225" t="s">
        <v>76</v>
      </c>
      <c r="AY91" s="18" t="s">
        <v>138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8" t="s">
        <v>76</v>
      </c>
      <c r="BK91" s="226">
        <f>ROUND(I91*H91,2)</f>
        <v>0</v>
      </c>
      <c r="BL91" s="18" t="s">
        <v>437</v>
      </c>
      <c r="BM91" s="225" t="s">
        <v>441</v>
      </c>
    </row>
    <row r="92" s="14" customFormat="1">
      <c r="A92" s="14"/>
      <c r="B92" s="243"/>
      <c r="C92" s="244"/>
      <c r="D92" s="234" t="s">
        <v>150</v>
      </c>
      <c r="E92" s="245" t="s">
        <v>19</v>
      </c>
      <c r="F92" s="246" t="s">
        <v>76</v>
      </c>
      <c r="G92" s="244"/>
      <c r="H92" s="247">
        <v>1</v>
      </c>
      <c r="I92" s="248"/>
      <c r="J92" s="244"/>
      <c r="K92" s="244"/>
      <c r="L92" s="249"/>
      <c r="M92" s="250"/>
      <c r="N92" s="251"/>
      <c r="O92" s="251"/>
      <c r="P92" s="251"/>
      <c r="Q92" s="251"/>
      <c r="R92" s="251"/>
      <c r="S92" s="251"/>
      <c r="T92" s="252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T92" s="253" t="s">
        <v>150</v>
      </c>
      <c r="AU92" s="253" t="s">
        <v>76</v>
      </c>
      <c r="AV92" s="14" t="s">
        <v>78</v>
      </c>
      <c r="AW92" s="14" t="s">
        <v>31</v>
      </c>
      <c r="AX92" s="14" t="s">
        <v>69</v>
      </c>
      <c r="AY92" s="253" t="s">
        <v>138</v>
      </c>
    </row>
    <row r="93" s="16" customFormat="1">
      <c r="A93" s="16"/>
      <c r="B93" s="265"/>
      <c r="C93" s="266"/>
      <c r="D93" s="234" t="s">
        <v>150</v>
      </c>
      <c r="E93" s="267" t="s">
        <v>19</v>
      </c>
      <c r="F93" s="268" t="s">
        <v>182</v>
      </c>
      <c r="G93" s="266"/>
      <c r="H93" s="269">
        <v>1</v>
      </c>
      <c r="I93" s="270"/>
      <c r="J93" s="266"/>
      <c r="K93" s="266"/>
      <c r="L93" s="271"/>
      <c r="M93" s="272"/>
      <c r="N93" s="273"/>
      <c r="O93" s="273"/>
      <c r="P93" s="273"/>
      <c r="Q93" s="273"/>
      <c r="R93" s="273"/>
      <c r="S93" s="273"/>
      <c r="T93" s="274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T93" s="275" t="s">
        <v>150</v>
      </c>
      <c r="AU93" s="275" t="s">
        <v>76</v>
      </c>
      <c r="AV93" s="16" t="s">
        <v>146</v>
      </c>
      <c r="AW93" s="16" t="s">
        <v>31</v>
      </c>
      <c r="AX93" s="16" t="s">
        <v>76</v>
      </c>
      <c r="AY93" s="275" t="s">
        <v>138</v>
      </c>
    </row>
    <row r="94" s="2" customFormat="1" ht="38.55" customHeight="1">
      <c r="A94" s="39"/>
      <c r="B94" s="40"/>
      <c r="C94" s="214" t="s">
        <v>167</v>
      </c>
      <c r="D94" s="214" t="s">
        <v>141</v>
      </c>
      <c r="E94" s="215" t="s">
        <v>442</v>
      </c>
      <c r="F94" s="216" t="s">
        <v>443</v>
      </c>
      <c r="G94" s="217" t="s">
        <v>424</v>
      </c>
      <c r="H94" s="218">
        <v>1</v>
      </c>
      <c r="I94" s="219"/>
      <c r="J94" s="220">
        <f>ROUND(I94*H94,2)</f>
        <v>0</v>
      </c>
      <c r="K94" s="216" t="s">
        <v>19</v>
      </c>
      <c r="L94" s="45"/>
      <c r="M94" s="221" t="s">
        <v>19</v>
      </c>
      <c r="N94" s="222" t="s">
        <v>40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437</v>
      </c>
      <c r="AT94" s="225" t="s">
        <v>141</v>
      </c>
      <c r="AU94" s="225" t="s">
        <v>76</v>
      </c>
      <c r="AY94" s="18" t="s">
        <v>138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76</v>
      </c>
      <c r="BK94" s="226">
        <f>ROUND(I94*H94,2)</f>
        <v>0</v>
      </c>
      <c r="BL94" s="18" t="s">
        <v>437</v>
      </c>
      <c r="BM94" s="225" t="s">
        <v>444</v>
      </c>
    </row>
    <row r="95" s="14" customFormat="1">
      <c r="A95" s="14"/>
      <c r="B95" s="243"/>
      <c r="C95" s="244"/>
      <c r="D95" s="234" t="s">
        <v>150</v>
      </c>
      <c r="E95" s="245" t="s">
        <v>19</v>
      </c>
      <c r="F95" s="246" t="s">
        <v>76</v>
      </c>
      <c r="G95" s="244"/>
      <c r="H95" s="247">
        <v>1</v>
      </c>
      <c r="I95" s="248"/>
      <c r="J95" s="244"/>
      <c r="K95" s="244"/>
      <c r="L95" s="249"/>
      <c r="M95" s="250"/>
      <c r="N95" s="251"/>
      <c r="O95" s="251"/>
      <c r="P95" s="251"/>
      <c r="Q95" s="251"/>
      <c r="R95" s="251"/>
      <c r="S95" s="251"/>
      <c r="T95" s="252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53" t="s">
        <v>150</v>
      </c>
      <c r="AU95" s="253" t="s">
        <v>76</v>
      </c>
      <c r="AV95" s="14" t="s">
        <v>78</v>
      </c>
      <c r="AW95" s="14" t="s">
        <v>31</v>
      </c>
      <c r="AX95" s="14" t="s">
        <v>69</v>
      </c>
      <c r="AY95" s="253" t="s">
        <v>138</v>
      </c>
    </row>
    <row r="96" s="16" customFormat="1">
      <c r="A96" s="16"/>
      <c r="B96" s="265"/>
      <c r="C96" s="266"/>
      <c r="D96" s="234" t="s">
        <v>150</v>
      </c>
      <c r="E96" s="267" t="s">
        <v>19</v>
      </c>
      <c r="F96" s="268" t="s">
        <v>182</v>
      </c>
      <c r="G96" s="266"/>
      <c r="H96" s="269">
        <v>1</v>
      </c>
      <c r="I96" s="270"/>
      <c r="J96" s="266"/>
      <c r="K96" s="266"/>
      <c r="L96" s="271"/>
      <c r="M96" s="272"/>
      <c r="N96" s="273"/>
      <c r="O96" s="273"/>
      <c r="P96" s="273"/>
      <c r="Q96" s="273"/>
      <c r="R96" s="273"/>
      <c r="S96" s="273"/>
      <c r="T96" s="274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T96" s="275" t="s">
        <v>150</v>
      </c>
      <c r="AU96" s="275" t="s">
        <v>76</v>
      </c>
      <c r="AV96" s="16" t="s">
        <v>146</v>
      </c>
      <c r="AW96" s="16" t="s">
        <v>31</v>
      </c>
      <c r="AX96" s="16" t="s">
        <v>76</v>
      </c>
      <c r="AY96" s="275" t="s">
        <v>138</v>
      </c>
    </row>
    <row r="97" s="2" customFormat="1" ht="24.15" customHeight="1">
      <c r="A97" s="39"/>
      <c r="B97" s="40"/>
      <c r="C97" s="214" t="s">
        <v>146</v>
      </c>
      <c r="D97" s="214" t="s">
        <v>141</v>
      </c>
      <c r="E97" s="215" t="s">
        <v>445</v>
      </c>
      <c r="F97" s="216" t="s">
        <v>446</v>
      </c>
      <c r="G97" s="217" t="s">
        <v>424</v>
      </c>
      <c r="H97" s="218">
        <v>1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40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437</v>
      </c>
      <c r="AT97" s="225" t="s">
        <v>141</v>
      </c>
      <c r="AU97" s="225" t="s">
        <v>76</v>
      </c>
      <c r="AY97" s="18" t="s">
        <v>138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76</v>
      </c>
      <c r="BK97" s="226">
        <f>ROUND(I97*H97,2)</f>
        <v>0</v>
      </c>
      <c r="BL97" s="18" t="s">
        <v>437</v>
      </c>
      <c r="BM97" s="225" t="s">
        <v>447</v>
      </c>
    </row>
    <row r="98" s="14" customFormat="1">
      <c r="A98" s="14"/>
      <c r="B98" s="243"/>
      <c r="C98" s="244"/>
      <c r="D98" s="234" t="s">
        <v>150</v>
      </c>
      <c r="E98" s="245" t="s">
        <v>19</v>
      </c>
      <c r="F98" s="246" t="s">
        <v>76</v>
      </c>
      <c r="G98" s="244"/>
      <c r="H98" s="247">
        <v>1</v>
      </c>
      <c r="I98" s="248"/>
      <c r="J98" s="244"/>
      <c r="K98" s="244"/>
      <c r="L98" s="249"/>
      <c r="M98" s="250"/>
      <c r="N98" s="251"/>
      <c r="O98" s="251"/>
      <c r="P98" s="251"/>
      <c r="Q98" s="251"/>
      <c r="R98" s="251"/>
      <c r="S98" s="251"/>
      <c r="T98" s="252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3" t="s">
        <v>150</v>
      </c>
      <c r="AU98" s="253" t="s">
        <v>76</v>
      </c>
      <c r="AV98" s="14" t="s">
        <v>78</v>
      </c>
      <c r="AW98" s="14" t="s">
        <v>31</v>
      </c>
      <c r="AX98" s="14" t="s">
        <v>69</v>
      </c>
      <c r="AY98" s="253" t="s">
        <v>138</v>
      </c>
    </row>
    <row r="99" s="16" customFormat="1">
      <c r="A99" s="16"/>
      <c r="B99" s="265"/>
      <c r="C99" s="266"/>
      <c r="D99" s="234" t="s">
        <v>150</v>
      </c>
      <c r="E99" s="267" t="s">
        <v>19</v>
      </c>
      <c r="F99" s="268" t="s">
        <v>182</v>
      </c>
      <c r="G99" s="266"/>
      <c r="H99" s="269">
        <v>1</v>
      </c>
      <c r="I99" s="270"/>
      <c r="J99" s="266"/>
      <c r="K99" s="266"/>
      <c r="L99" s="271"/>
      <c r="M99" s="290"/>
      <c r="N99" s="291"/>
      <c r="O99" s="291"/>
      <c r="P99" s="291"/>
      <c r="Q99" s="291"/>
      <c r="R99" s="291"/>
      <c r="S99" s="291"/>
      <c r="T99" s="292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T99" s="275" t="s">
        <v>150</v>
      </c>
      <c r="AU99" s="275" t="s">
        <v>76</v>
      </c>
      <c r="AV99" s="16" t="s">
        <v>146</v>
      </c>
      <c r="AW99" s="16" t="s">
        <v>31</v>
      </c>
      <c r="AX99" s="16" t="s">
        <v>76</v>
      </c>
      <c r="AY99" s="275" t="s">
        <v>138</v>
      </c>
    </row>
    <row r="100" s="2" customFormat="1" ht="6.96" customHeight="1">
      <c r="A100" s="39"/>
      <c r="B100" s="60"/>
      <c r="C100" s="61"/>
      <c r="D100" s="61"/>
      <c r="E100" s="61"/>
      <c r="F100" s="61"/>
      <c r="G100" s="61"/>
      <c r="H100" s="61"/>
      <c r="I100" s="61"/>
      <c r="J100" s="61"/>
      <c r="K100" s="61"/>
      <c r="L100" s="45"/>
      <c r="M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</sheetData>
  <sheetProtection sheet="1" autoFilter="0" formatColumns="0" formatRows="0" objects="1" scenarios="1" spinCount="100000" saltValue="+huTxFuvSA9/trSYbuDm5vgznlvPlMoRwYdec8/9y6sg0BpWQdEMXqO6Tsl1i6fcVUgpXsnjIp+CXSnJrUTl4Q==" hashValue="IlyCycx8jv/xPbLq8uofrYrGtIsO9bRhKNZdXhHewMvfMSyM1nJv/wktujW4XpPPKhSaNWnhM+3XOFplUxpjFA==" algorithmName="SHA-512" password="CC35"/>
  <autoFilter ref="C85:K9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130.832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40"/>
      <c r="C3" s="141"/>
      <c r="D3" s="141"/>
      <c r="E3" s="141"/>
      <c r="F3" s="141"/>
      <c r="G3" s="141"/>
      <c r="H3" s="21"/>
    </row>
    <row r="4" s="1" customFormat="1" ht="24.96" customHeight="1">
      <c r="B4" s="21"/>
      <c r="C4" s="142" t="s">
        <v>448</v>
      </c>
      <c r="H4" s="21"/>
    </row>
    <row r="5" s="1" customFormat="1" ht="12" customHeight="1">
      <c r="B5" s="21"/>
      <c r="C5" s="293" t="s">
        <v>13</v>
      </c>
      <c r="D5" s="151" t="s">
        <v>14</v>
      </c>
      <c r="E5" s="1"/>
      <c r="F5" s="1"/>
      <c r="H5" s="21"/>
    </row>
    <row r="6" s="1" customFormat="1" ht="36.96" customHeight="1">
      <c r="B6" s="21"/>
      <c r="C6" s="294" t="s">
        <v>16</v>
      </c>
      <c r="D6" s="295" t="s">
        <v>17</v>
      </c>
      <c r="E6" s="1"/>
      <c r="F6" s="1"/>
      <c r="H6" s="21"/>
    </row>
    <row r="7" s="1" customFormat="1" ht="16.5" customHeight="1">
      <c r="B7" s="21"/>
      <c r="C7" s="144" t="s">
        <v>23</v>
      </c>
      <c r="D7" s="148" t="str">
        <f>'Rekapitulace stavby'!AN8</f>
        <v>22. 1. 2022</v>
      </c>
      <c r="H7" s="21"/>
    </row>
    <row r="8" s="2" customFormat="1" ht="10.8" customHeight="1">
      <c r="A8" s="39"/>
      <c r="B8" s="45"/>
      <c r="C8" s="39"/>
      <c r="D8" s="39"/>
      <c r="E8" s="39"/>
      <c r="F8" s="39"/>
      <c r="G8" s="39"/>
      <c r="H8" s="45"/>
    </row>
    <row r="9" s="11" customFormat="1" ht="29.28" customHeight="1">
      <c r="A9" s="187"/>
      <c r="B9" s="296"/>
      <c r="C9" s="297" t="s">
        <v>50</v>
      </c>
      <c r="D9" s="298" t="s">
        <v>51</v>
      </c>
      <c r="E9" s="298" t="s">
        <v>125</v>
      </c>
      <c r="F9" s="299" t="s">
        <v>449</v>
      </c>
      <c r="G9" s="187"/>
      <c r="H9" s="296"/>
    </row>
    <row r="10" s="2" customFormat="1" ht="26.4" customHeight="1">
      <c r="A10" s="39"/>
      <c r="B10" s="45"/>
      <c r="C10" s="300" t="s">
        <v>450</v>
      </c>
      <c r="D10" s="300" t="s">
        <v>81</v>
      </c>
      <c r="E10" s="39"/>
      <c r="F10" s="39"/>
      <c r="G10" s="39"/>
      <c r="H10" s="45"/>
    </row>
    <row r="11" s="2" customFormat="1" ht="16.8" customHeight="1">
      <c r="A11" s="39"/>
      <c r="B11" s="45"/>
      <c r="C11" s="301" t="s">
        <v>101</v>
      </c>
      <c r="D11" s="302" t="s">
        <v>19</v>
      </c>
      <c r="E11" s="303" t="s">
        <v>19</v>
      </c>
      <c r="F11" s="304">
        <v>62.130000000000003</v>
      </c>
      <c r="G11" s="39"/>
      <c r="H11" s="45"/>
    </row>
    <row r="12" s="2" customFormat="1" ht="16.8" customHeight="1">
      <c r="A12" s="39"/>
      <c r="B12" s="45"/>
      <c r="C12" s="305" t="s">
        <v>19</v>
      </c>
      <c r="D12" s="305" t="s">
        <v>151</v>
      </c>
      <c r="E12" s="18" t="s">
        <v>19</v>
      </c>
      <c r="F12" s="306">
        <v>0</v>
      </c>
      <c r="G12" s="39"/>
      <c r="H12" s="45"/>
    </row>
    <row r="13" s="2" customFormat="1" ht="16.8" customHeight="1">
      <c r="A13" s="39"/>
      <c r="B13" s="45"/>
      <c r="C13" s="305" t="s">
        <v>19</v>
      </c>
      <c r="D13" s="305" t="s">
        <v>152</v>
      </c>
      <c r="E13" s="18" t="s">
        <v>19</v>
      </c>
      <c r="F13" s="306">
        <v>0</v>
      </c>
      <c r="G13" s="39"/>
      <c r="H13" s="45"/>
    </row>
    <row r="14" s="2" customFormat="1" ht="16.8" customHeight="1">
      <c r="A14" s="39"/>
      <c r="B14" s="45"/>
      <c r="C14" s="305" t="s">
        <v>19</v>
      </c>
      <c r="D14" s="305" t="s">
        <v>153</v>
      </c>
      <c r="E14" s="18" t="s">
        <v>19</v>
      </c>
      <c r="F14" s="306">
        <v>24</v>
      </c>
      <c r="G14" s="39"/>
      <c r="H14" s="45"/>
    </row>
    <row r="15" s="2" customFormat="1" ht="16.8" customHeight="1">
      <c r="A15" s="39"/>
      <c r="B15" s="45"/>
      <c r="C15" s="305" t="s">
        <v>19</v>
      </c>
      <c r="D15" s="305" t="s">
        <v>154</v>
      </c>
      <c r="E15" s="18" t="s">
        <v>19</v>
      </c>
      <c r="F15" s="306">
        <v>1</v>
      </c>
      <c r="G15" s="39"/>
      <c r="H15" s="45"/>
    </row>
    <row r="16" s="2" customFormat="1" ht="16.8" customHeight="1">
      <c r="A16" s="39"/>
      <c r="B16" s="45"/>
      <c r="C16" s="305" t="s">
        <v>19</v>
      </c>
      <c r="D16" s="305" t="s">
        <v>155</v>
      </c>
      <c r="E16" s="18" t="s">
        <v>19</v>
      </c>
      <c r="F16" s="306">
        <v>2.3500000000000001</v>
      </c>
      <c r="G16" s="39"/>
      <c r="H16" s="45"/>
    </row>
    <row r="17" s="2" customFormat="1" ht="16.8" customHeight="1">
      <c r="A17" s="39"/>
      <c r="B17" s="45"/>
      <c r="C17" s="305" t="s">
        <v>19</v>
      </c>
      <c r="D17" s="305" t="s">
        <v>156</v>
      </c>
      <c r="E17" s="18" t="s">
        <v>19</v>
      </c>
      <c r="F17" s="306">
        <v>1.3500000000000001</v>
      </c>
      <c r="G17" s="39"/>
      <c r="H17" s="45"/>
    </row>
    <row r="18" s="2" customFormat="1" ht="16.8" customHeight="1">
      <c r="A18" s="39"/>
      <c r="B18" s="45"/>
      <c r="C18" s="305" t="s">
        <v>19</v>
      </c>
      <c r="D18" s="305" t="s">
        <v>157</v>
      </c>
      <c r="E18" s="18" t="s">
        <v>19</v>
      </c>
      <c r="F18" s="306">
        <v>0.93999999999999995</v>
      </c>
      <c r="G18" s="39"/>
      <c r="H18" s="45"/>
    </row>
    <row r="19" s="2" customFormat="1" ht="16.8" customHeight="1">
      <c r="A19" s="39"/>
      <c r="B19" s="45"/>
      <c r="C19" s="305" t="s">
        <v>19</v>
      </c>
      <c r="D19" s="305" t="s">
        <v>158</v>
      </c>
      <c r="E19" s="18" t="s">
        <v>19</v>
      </c>
      <c r="F19" s="306">
        <v>12</v>
      </c>
      <c r="G19" s="39"/>
      <c r="H19" s="45"/>
    </row>
    <row r="20" s="2" customFormat="1" ht="16.8" customHeight="1">
      <c r="A20" s="39"/>
      <c r="B20" s="45"/>
      <c r="C20" s="305" t="s">
        <v>19</v>
      </c>
      <c r="D20" s="305" t="s">
        <v>159</v>
      </c>
      <c r="E20" s="18" t="s">
        <v>19</v>
      </c>
      <c r="F20" s="306">
        <v>1.3999999999999999</v>
      </c>
      <c r="G20" s="39"/>
      <c r="H20" s="45"/>
    </row>
    <row r="21" s="2" customFormat="1" ht="16.8" customHeight="1">
      <c r="A21" s="39"/>
      <c r="B21" s="45"/>
      <c r="C21" s="305" t="s">
        <v>19</v>
      </c>
      <c r="D21" s="305" t="s">
        <v>160</v>
      </c>
      <c r="E21" s="18" t="s">
        <v>19</v>
      </c>
      <c r="F21" s="306">
        <v>8.4000000000000004</v>
      </c>
      <c r="G21" s="39"/>
      <c r="H21" s="45"/>
    </row>
    <row r="22" s="2" customFormat="1" ht="16.8" customHeight="1">
      <c r="A22" s="39"/>
      <c r="B22" s="45"/>
      <c r="C22" s="305" t="s">
        <v>19</v>
      </c>
      <c r="D22" s="305" t="s">
        <v>161</v>
      </c>
      <c r="E22" s="18" t="s">
        <v>19</v>
      </c>
      <c r="F22" s="306">
        <v>2.3999999999999999</v>
      </c>
      <c r="G22" s="39"/>
      <c r="H22" s="45"/>
    </row>
    <row r="23" s="2" customFormat="1" ht="16.8" customHeight="1">
      <c r="A23" s="39"/>
      <c r="B23" s="45"/>
      <c r="C23" s="305" t="s">
        <v>19</v>
      </c>
      <c r="D23" s="305" t="s">
        <v>162</v>
      </c>
      <c r="E23" s="18" t="s">
        <v>19</v>
      </c>
      <c r="F23" s="306">
        <v>1.3999999999999999</v>
      </c>
      <c r="G23" s="39"/>
      <c r="H23" s="45"/>
    </row>
    <row r="24" s="2" customFormat="1" ht="16.8" customHeight="1">
      <c r="A24" s="39"/>
      <c r="B24" s="45"/>
      <c r="C24" s="305" t="s">
        <v>19</v>
      </c>
      <c r="D24" s="305" t="s">
        <v>163</v>
      </c>
      <c r="E24" s="18" t="s">
        <v>19</v>
      </c>
      <c r="F24" s="306">
        <v>1.2</v>
      </c>
      <c r="G24" s="39"/>
      <c r="H24" s="45"/>
    </row>
    <row r="25" s="2" customFormat="1" ht="16.8" customHeight="1">
      <c r="A25" s="39"/>
      <c r="B25" s="45"/>
      <c r="C25" s="305" t="s">
        <v>19</v>
      </c>
      <c r="D25" s="305" t="s">
        <v>164</v>
      </c>
      <c r="E25" s="18" t="s">
        <v>19</v>
      </c>
      <c r="F25" s="306">
        <v>0.94999999999999996</v>
      </c>
      <c r="G25" s="39"/>
      <c r="H25" s="45"/>
    </row>
    <row r="26" s="2" customFormat="1" ht="16.8" customHeight="1">
      <c r="A26" s="39"/>
      <c r="B26" s="45"/>
      <c r="C26" s="305" t="s">
        <v>19</v>
      </c>
      <c r="D26" s="305" t="s">
        <v>165</v>
      </c>
      <c r="E26" s="18" t="s">
        <v>19</v>
      </c>
      <c r="F26" s="306">
        <v>4.7400000000000002</v>
      </c>
      <c r="G26" s="39"/>
      <c r="H26" s="45"/>
    </row>
    <row r="27" s="2" customFormat="1" ht="16.8" customHeight="1">
      <c r="A27" s="39"/>
      <c r="B27" s="45"/>
      <c r="C27" s="305" t="s">
        <v>101</v>
      </c>
      <c r="D27" s="305" t="s">
        <v>166</v>
      </c>
      <c r="E27" s="18" t="s">
        <v>19</v>
      </c>
      <c r="F27" s="306">
        <v>62.130000000000003</v>
      </c>
      <c r="G27" s="39"/>
      <c r="H27" s="45"/>
    </row>
    <row r="28" s="2" customFormat="1" ht="16.8" customHeight="1">
      <c r="A28" s="39"/>
      <c r="B28" s="45"/>
      <c r="C28" s="307" t="s">
        <v>451</v>
      </c>
      <c r="D28" s="39"/>
      <c r="E28" s="39"/>
      <c r="F28" s="39"/>
      <c r="G28" s="39"/>
      <c r="H28" s="45"/>
    </row>
    <row r="29" s="2" customFormat="1" ht="16.8" customHeight="1">
      <c r="A29" s="39"/>
      <c r="B29" s="45"/>
      <c r="C29" s="305" t="s">
        <v>142</v>
      </c>
      <c r="D29" s="305" t="s">
        <v>452</v>
      </c>
      <c r="E29" s="18" t="s">
        <v>144</v>
      </c>
      <c r="F29" s="306">
        <v>208.34999999999999</v>
      </c>
      <c r="G29" s="39"/>
      <c r="H29" s="45"/>
    </row>
    <row r="30" s="2" customFormat="1" ht="16.8" customHeight="1">
      <c r="A30" s="39"/>
      <c r="B30" s="45"/>
      <c r="C30" s="305" t="s">
        <v>183</v>
      </c>
      <c r="D30" s="305" t="s">
        <v>453</v>
      </c>
      <c r="E30" s="18" t="s">
        <v>144</v>
      </c>
      <c r="F30" s="306">
        <v>208.34999999999999</v>
      </c>
      <c r="G30" s="39"/>
      <c r="H30" s="45"/>
    </row>
    <row r="31" s="2" customFormat="1" ht="16.8" customHeight="1">
      <c r="A31" s="39"/>
      <c r="B31" s="45"/>
      <c r="C31" s="305" t="s">
        <v>285</v>
      </c>
      <c r="D31" s="305" t="s">
        <v>454</v>
      </c>
      <c r="E31" s="18" t="s">
        <v>144</v>
      </c>
      <c r="F31" s="306">
        <v>62.130000000000003</v>
      </c>
      <c r="G31" s="39"/>
      <c r="H31" s="45"/>
    </row>
    <row r="32" s="2" customFormat="1" ht="16.8" customHeight="1">
      <c r="A32" s="39"/>
      <c r="B32" s="45"/>
      <c r="C32" s="305" t="s">
        <v>317</v>
      </c>
      <c r="D32" s="305" t="s">
        <v>455</v>
      </c>
      <c r="E32" s="18" t="s">
        <v>144</v>
      </c>
      <c r="F32" s="306">
        <v>208.34999999999999</v>
      </c>
      <c r="G32" s="39"/>
      <c r="H32" s="45"/>
    </row>
    <row r="33" s="2" customFormat="1" ht="16.8" customHeight="1">
      <c r="A33" s="39"/>
      <c r="B33" s="45"/>
      <c r="C33" s="305" t="s">
        <v>394</v>
      </c>
      <c r="D33" s="305" t="s">
        <v>456</v>
      </c>
      <c r="E33" s="18" t="s">
        <v>201</v>
      </c>
      <c r="F33" s="306">
        <v>62.505000000000003</v>
      </c>
      <c r="G33" s="39"/>
      <c r="H33" s="45"/>
    </row>
    <row r="34" s="2" customFormat="1" ht="16.8" customHeight="1">
      <c r="A34" s="39"/>
      <c r="B34" s="45"/>
      <c r="C34" s="305" t="s">
        <v>401</v>
      </c>
      <c r="D34" s="305" t="s">
        <v>457</v>
      </c>
      <c r="E34" s="18" t="s">
        <v>201</v>
      </c>
      <c r="F34" s="306">
        <v>93.194999999999993</v>
      </c>
      <c r="G34" s="39"/>
      <c r="H34" s="45"/>
    </row>
    <row r="35" s="2" customFormat="1" ht="16.8" customHeight="1">
      <c r="A35" s="39"/>
      <c r="B35" s="45"/>
      <c r="C35" s="305" t="s">
        <v>407</v>
      </c>
      <c r="D35" s="305" t="s">
        <v>458</v>
      </c>
      <c r="E35" s="18" t="s">
        <v>201</v>
      </c>
      <c r="F35" s="306">
        <v>62.505000000000003</v>
      </c>
      <c r="G35" s="39"/>
      <c r="H35" s="45"/>
    </row>
    <row r="36" s="2" customFormat="1" ht="16.8" customHeight="1">
      <c r="A36" s="39"/>
      <c r="B36" s="45"/>
      <c r="C36" s="305" t="s">
        <v>412</v>
      </c>
      <c r="D36" s="305" t="s">
        <v>459</v>
      </c>
      <c r="E36" s="18" t="s">
        <v>201</v>
      </c>
      <c r="F36" s="306">
        <v>62.505000000000003</v>
      </c>
      <c r="G36" s="39"/>
      <c r="H36" s="45"/>
    </row>
    <row r="37" s="2" customFormat="1" ht="16.8" customHeight="1">
      <c r="A37" s="39"/>
      <c r="B37" s="45"/>
      <c r="C37" s="305" t="s">
        <v>189</v>
      </c>
      <c r="D37" s="305" t="s">
        <v>190</v>
      </c>
      <c r="E37" s="18" t="s">
        <v>144</v>
      </c>
      <c r="F37" s="306">
        <v>218.768</v>
      </c>
      <c r="G37" s="39"/>
      <c r="H37" s="45"/>
    </row>
    <row r="38" s="2" customFormat="1" ht="16.8" customHeight="1">
      <c r="A38" s="39"/>
      <c r="B38" s="45"/>
      <c r="C38" s="305" t="s">
        <v>322</v>
      </c>
      <c r="D38" s="305" t="s">
        <v>323</v>
      </c>
      <c r="E38" s="18" t="s">
        <v>144</v>
      </c>
      <c r="F38" s="306">
        <v>218.768</v>
      </c>
      <c r="G38" s="39"/>
      <c r="H38" s="45"/>
    </row>
    <row r="39" s="2" customFormat="1" ht="16.8" customHeight="1">
      <c r="A39" s="39"/>
      <c r="B39" s="45"/>
      <c r="C39" s="301" t="s">
        <v>94</v>
      </c>
      <c r="D39" s="302" t="s">
        <v>19</v>
      </c>
      <c r="E39" s="303" t="s">
        <v>19</v>
      </c>
      <c r="F39" s="304">
        <v>3.4860000000000002</v>
      </c>
      <c r="G39" s="39"/>
      <c r="H39" s="45"/>
    </row>
    <row r="40" s="2" customFormat="1" ht="16.8" customHeight="1">
      <c r="A40" s="39"/>
      <c r="B40" s="45"/>
      <c r="C40" s="305" t="s">
        <v>19</v>
      </c>
      <c r="D40" s="305" t="s">
        <v>204</v>
      </c>
      <c r="E40" s="18" t="s">
        <v>19</v>
      </c>
      <c r="F40" s="306">
        <v>0</v>
      </c>
      <c r="G40" s="39"/>
      <c r="H40" s="45"/>
    </row>
    <row r="41" s="2" customFormat="1" ht="16.8" customHeight="1">
      <c r="A41" s="39"/>
      <c r="B41" s="45"/>
      <c r="C41" s="305" t="s">
        <v>19</v>
      </c>
      <c r="D41" s="305" t="s">
        <v>205</v>
      </c>
      <c r="E41" s="18" t="s">
        <v>19</v>
      </c>
      <c r="F41" s="306">
        <v>0.59999999999999998</v>
      </c>
      <c r="G41" s="39"/>
      <c r="H41" s="45"/>
    </row>
    <row r="42" s="2" customFormat="1" ht="16.8" customHeight="1">
      <c r="A42" s="39"/>
      <c r="B42" s="45"/>
      <c r="C42" s="305" t="s">
        <v>19</v>
      </c>
      <c r="D42" s="305" t="s">
        <v>206</v>
      </c>
      <c r="E42" s="18" t="s">
        <v>19</v>
      </c>
      <c r="F42" s="306">
        <v>0</v>
      </c>
      <c r="G42" s="39"/>
      <c r="H42" s="45"/>
    </row>
    <row r="43" s="2" customFormat="1" ht="16.8" customHeight="1">
      <c r="A43" s="39"/>
      <c r="B43" s="45"/>
      <c r="C43" s="305" t="s">
        <v>19</v>
      </c>
      <c r="D43" s="305" t="s">
        <v>207</v>
      </c>
      <c r="E43" s="18" t="s">
        <v>19</v>
      </c>
      <c r="F43" s="306">
        <v>1.26</v>
      </c>
      <c r="G43" s="39"/>
      <c r="H43" s="45"/>
    </row>
    <row r="44" s="2" customFormat="1" ht="16.8" customHeight="1">
      <c r="A44" s="39"/>
      <c r="B44" s="45"/>
      <c r="C44" s="305" t="s">
        <v>19</v>
      </c>
      <c r="D44" s="305" t="s">
        <v>208</v>
      </c>
      <c r="E44" s="18" t="s">
        <v>19</v>
      </c>
      <c r="F44" s="306">
        <v>0</v>
      </c>
      <c r="G44" s="39"/>
      <c r="H44" s="45"/>
    </row>
    <row r="45" s="2" customFormat="1" ht="16.8" customHeight="1">
      <c r="A45" s="39"/>
      <c r="B45" s="45"/>
      <c r="C45" s="305" t="s">
        <v>19</v>
      </c>
      <c r="D45" s="305" t="s">
        <v>209</v>
      </c>
      <c r="E45" s="18" t="s">
        <v>19</v>
      </c>
      <c r="F45" s="306">
        <v>1.0560000000000001</v>
      </c>
      <c r="G45" s="39"/>
      <c r="H45" s="45"/>
    </row>
    <row r="46" s="2" customFormat="1" ht="16.8" customHeight="1">
      <c r="A46" s="39"/>
      <c r="B46" s="45"/>
      <c r="C46" s="305" t="s">
        <v>19</v>
      </c>
      <c r="D46" s="305" t="s">
        <v>210</v>
      </c>
      <c r="E46" s="18" t="s">
        <v>19</v>
      </c>
      <c r="F46" s="306">
        <v>0</v>
      </c>
      <c r="G46" s="39"/>
      <c r="H46" s="45"/>
    </row>
    <row r="47" s="2" customFormat="1" ht="16.8" customHeight="1">
      <c r="A47" s="39"/>
      <c r="B47" s="45"/>
      <c r="C47" s="305" t="s">
        <v>19</v>
      </c>
      <c r="D47" s="305" t="s">
        <v>211</v>
      </c>
      <c r="E47" s="18" t="s">
        <v>19</v>
      </c>
      <c r="F47" s="306">
        <v>0.56999999999999995</v>
      </c>
      <c r="G47" s="39"/>
      <c r="H47" s="45"/>
    </row>
    <row r="48" s="2" customFormat="1" ht="16.8" customHeight="1">
      <c r="A48" s="39"/>
      <c r="B48" s="45"/>
      <c r="C48" s="305" t="s">
        <v>94</v>
      </c>
      <c r="D48" s="305" t="s">
        <v>182</v>
      </c>
      <c r="E48" s="18" t="s">
        <v>19</v>
      </c>
      <c r="F48" s="306">
        <v>3.4860000000000002</v>
      </c>
      <c r="G48" s="39"/>
      <c r="H48" s="45"/>
    </row>
    <row r="49" s="2" customFormat="1" ht="16.8" customHeight="1">
      <c r="A49" s="39"/>
      <c r="B49" s="45"/>
      <c r="C49" s="307" t="s">
        <v>451</v>
      </c>
      <c r="D49" s="39"/>
      <c r="E49" s="39"/>
      <c r="F49" s="39"/>
      <c r="G49" s="39"/>
      <c r="H49" s="45"/>
    </row>
    <row r="50" s="2" customFormat="1" ht="16.8" customHeight="1">
      <c r="A50" s="39"/>
      <c r="B50" s="45"/>
      <c r="C50" s="305" t="s">
        <v>295</v>
      </c>
      <c r="D50" s="305" t="s">
        <v>296</v>
      </c>
      <c r="E50" s="18" t="s">
        <v>201</v>
      </c>
      <c r="F50" s="306">
        <v>3.4860000000000002</v>
      </c>
      <c r="G50" s="39"/>
      <c r="H50" s="45"/>
    </row>
    <row r="51" s="2" customFormat="1" ht="16.8" customHeight="1">
      <c r="A51" s="39"/>
      <c r="B51" s="45"/>
      <c r="C51" s="305" t="s">
        <v>291</v>
      </c>
      <c r="D51" s="305" t="s">
        <v>460</v>
      </c>
      <c r="E51" s="18" t="s">
        <v>201</v>
      </c>
      <c r="F51" s="306">
        <v>3.4860000000000002</v>
      </c>
      <c r="G51" s="39"/>
      <c r="H51" s="45"/>
    </row>
    <row r="52" s="2" customFormat="1" ht="16.8" customHeight="1">
      <c r="A52" s="39"/>
      <c r="B52" s="45"/>
      <c r="C52" s="301" t="s">
        <v>96</v>
      </c>
      <c r="D52" s="302" t="s">
        <v>19</v>
      </c>
      <c r="E52" s="303" t="s">
        <v>19</v>
      </c>
      <c r="F52" s="304">
        <v>92.997</v>
      </c>
      <c r="G52" s="39"/>
      <c r="H52" s="45"/>
    </row>
    <row r="53" s="2" customFormat="1" ht="16.8" customHeight="1">
      <c r="A53" s="39"/>
      <c r="B53" s="45"/>
      <c r="C53" s="305" t="s">
        <v>19</v>
      </c>
      <c r="D53" s="305" t="s">
        <v>225</v>
      </c>
      <c r="E53" s="18" t="s">
        <v>19</v>
      </c>
      <c r="F53" s="306">
        <v>0</v>
      </c>
      <c r="G53" s="39"/>
      <c r="H53" s="45"/>
    </row>
    <row r="54" s="2" customFormat="1" ht="16.8" customHeight="1">
      <c r="A54" s="39"/>
      <c r="B54" s="45"/>
      <c r="C54" s="305" t="s">
        <v>19</v>
      </c>
      <c r="D54" s="305" t="s">
        <v>226</v>
      </c>
      <c r="E54" s="18" t="s">
        <v>19</v>
      </c>
      <c r="F54" s="306">
        <v>43.200000000000003</v>
      </c>
      <c r="G54" s="39"/>
      <c r="H54" s="45"/>
    </row>
    <row r="55" s="2" customFormat="1" ht="16.8" customHeight="1">
      <c r="A55" s="39"/>
      <c r="B55" s="45"/>
      <c r="C55" s="305" t="s">
        <v>19</v>
      </c>
      <c r="D55" s="305" t="s">
        <v>240</v>
      </c>
      <c r="E55" s="18" t="s">
        <v>19</v>
      </c>
      <c r="F55" s="306">
        <v>0</v>
      </c>
      <c r="G55" s="39"/>
      <c r="H55" s="45"/>
    </row>
    <row r="56" s="2" customFormat="1" ht="16.8" customHeight="1">
      <c r="A56" s="39"/>
      <c r="B56" s="45"/>
      <c r="C56" s="305" t="s">
        <v>19</v>
      </c>
      <c r="D56" s="305" t="s">
        <v>241</v>
      </c>
      <c r="E56" s="18" t="s">
        <v>19</v>
      </c>
      <c r="F56" s="306">
        <v>4.2300000000000004</v>
      </c>
      <c r="G56" s="39"/>
      <c r="H56" s="45"/>
    </row>
    <row r="57" s="2" customFormat="1" ht="16.8" customHeight="1">
      <c r="A57" s="39"/>
      <c r="B57" s="45"/>
      <c r="C57" s="305" t="s">
        <v>19</v>
      </c>
      <c r="D57" s="305" t="s">
        <v>217</v>
      </c>
      <c r="E57" s="18" t="s">
        <v>19</v>
      </c>
      <c r="F57" s="306">
        <v>0</v>
      </c>
      <c r="G57" s="39"/>
      <c r="H57" s="45"/>
    </row>
    <row r="58" s="2" customFormat="1" ht="16.8" customHeight="1">
      <c r="A58" s="39"/>
      <c r="B58" s="45"/>
      <c r="C58" s="305" t="s">
        <v>19</v>
      </c>
      <c r="D58" s="305" t="s">
        <v>218</v>
      </c>
      <c r="E58" s="18" t="s">
        <v>19</v>
      </c>
      <c r="F58" s="306">
        <v>1.692</v>
      </c>
      <c r="G58" s="39"/>
      <c r="H58" s="45"/>
    </row>
    <row r="59" s="2" customFormat="1" ht="16.8" customHeight="1">
      <c r="A59" s="39"/>
      <c r="B59" s="45"/>
      <c r="C59" s="305" t="s">
        <v>19</v>
      </c>
      <c r="D59" s="305" t="s">
        <v>227</v>
      </c>
      <c r="E59" s="18" t="s">
        <v>19</v>
      </c>
      <c r="F59" s="306">
        <v>0</v>
      </c>
      <c r="G59" s="39"/>
      <c r="H59" s="45"/>
    </row>
    <row r="60" s="2" customFormat="1" ht="16.8" customHeight="1">
      <c r="A60" s="39"/>
      <c r="B60" s="45"/>
      <c r="C60" s="305" t="s">
        <v>19</v>
      </c>
      <c r="D60" s="305" t="s">
        <v>228</v>
      </c>
      <c r="E60" s="18" t="s">
        <v>19</v>
      </c>
      <c r="F60" s="306">
        <v>21.600000000000001</v>
      </c>
      <c r="G60" s="39"/>
      <c r="H60" s="45"/>
    </row>
    <row r="61" s="2" customFormat="1" ht="16.8" customHeight="1">
      <c r="A61" s="39"/>
      <c r="B61" s="45"/>
      <c r="C61" s="305" t="s">
        <v>19</v>
      </c>
      <c r="D61" s="305" t="s">
        <v>229</v>
      </c>
      <c r="E61" s="18" t="s">
        <v>19</v>
      </c>
      <c r="F61" s="306">
        <v>0</v>
      </c>
      <c r="G61" s="39"/>
      <c r="H61" s="45"/>
    </row>
    <row r="62" s="2" customFormat="1" ht="16.8" customHeight="1">
      <c r="A62" s="39"/>
      <c r="B62" s="45"/>
      <c r="C62" s="305" t="s">
        <v>19</v>
      </c>
      <c r="D62" s="305" t="s">
        <v>230</v>
      </c>
      <c r="E62" s="18" t="s">
        <v>19</v>
      </c>
      <c r="F62" s="306">
        <v>15.119999999999999</v>
      </c>
      <c r="G62" s="39"/>
      <c r="H62" s="45"/>
    </row>
    <row r="63" s="2" customFormat="1" ht="16.8" customHeight="1">
      <c r="A63" s="39"/>
      <c r="B63" s="45"/>
      <c r="C63" s="305" t="s">
        <v>19</v>
      </c>
      <c r="D63" s="305" t="s">
        <v>219</v>
      </c>
      <c r="E63" s="18" t="s">
        <v>19</v>
      </c>
      <c r="F63" s="306">
        <v>0</v>
      </c>
      <c r="G63" s="39"/>
      <c r="H63" s="45"/>
    </row>
    <row r="64" s="2" customFormat="1" ht="16.8" customHeight="1">
      <c r="A64" s="39"/>
      <c r="B64" s="45"/>
      <c r="C64" s="305" t="s">
        <v>19</v>
      </c>
      <c r="D64" s="305" t="s">
        <v>220</v>
      </c>
      <c r="E64" s="18" t="s">
        <v>19</v>
      </c>
      <c r="F64" s="306">
        <v>3.6000000000000001</v>
      </c>
      <c r="G64" s="39"/>
      <c r="H64" s="45"/>
    </row>
    <row r="65" s="2" customFormat="1" ht="16.8" customHeight="1">
      <c r="A65" s="39"/>
      <c r="B65" s="45"/>
      <c r="C65" s="305" t="s">
        <v>19</v>
      </c>
      <c r="D65" s="305" t="s">
        <v>233</v>
      </c>
      <c r="E65" s="18" t="s">
        <v>19</v>
      </c>
      <c r="F65" s="306">
        <v>0</v>
      </c>
      <c r="G65" s="39"/>
      <c r="H65" s="45"/>
    </row>
    <row r="66" s="2" customFormat="1" ht="16.8" customHeight="1">
      <c r="A66" s="39"/>
      <c r="B66" s="45"/>
      <c r="C66" s="305" t="s">
        <v>19</v>
      </c>
      <c r="D66" s="305" t="s">
        <v>234</v>
      </c>
      <c r="E66" s="18" t="s">
        <v>19</v>
      </c>
      <c r="F66" s="306">
        <v>3.5550000000000002</v>
      </c>
      <c r="G66" s="39"/>
      <c r="H66" s="45"/>
    </row>
    <row r="67" s="2" customFormat="1" ht="16.8" customHeight="1">
      <c r="A67" s="39"/>
      <c r="B67" s="45"/>
      <c r="C67" s="305" t="s">
        <v>96</v>
      </c>
      <c r="D67" s="305" t="s">
        <v>182</v>
      </c>
      <c r="E67" s="18" t="s">
        <v>19</v>
      </c>
      <c r="F67" s="306">
        <v>92.997</v>
      </c>
      <c r="G67" s="39"/>
      <c r="H67" s="45"/>
    </row>
    <row r="68" s="2" customFormat="1" ht="16.8" customHeight="1">
      <c r="A68" s="39"/>
      <c r="B68" s="45"/>
      <c r="C68" s="307" t="s">
        <v>451</v>
      </c>
      <c r="D68" s="39"/>
      <c r="E68" s="39"/>
      <c r="F68" s="39"/>
      <c r="G68" s="39"/>
      <c r="H68" s="45"/>
    </row>
    <row r="69" s="2" customFormat="1" ht="16.8" customHeight="1">
      <c r="A69" s="39"/>
      <c r="B69" s="45"/>
      <c r="C69" s="305" t="s">
        <v>305</v>
      </c>
      <c r="D69" s="305" t="s">
        <v>306</v>
      </c>
      <c r="E69" s="18" t="s">
        <v>201</v>
      </c>
      <c r="F69" s="306">
        <v>92.997</v>
      </c>
      <c r="G69" s="39"/>
      <c r="H69" s="45"/>
    </row>
    <row r="70" s="2" customFormat="1" ht="16.8" customHeight="1">
      <c r="A70" s="39"/>
      <c r="B70" s="45"/>
      <c r="C70" s="305" t="s">
        <v>300</v>
      </c>
      <c r="D70" s="305" t="s">
        <v>461</v>
      </c>
      <c r="E70" s="18" t="s">
        <v>201</v>
      </c>
      <c r="F70" s="306">
        <v>92.997</v>
      </c>
      <c r="G70" s="39"/>
      <c r="H70" s="45"/>
    </row>
    <row r="71" s="2" customFormat="1" ht="16.8" customHeight="1">
      <c r="A71" s="39"/>
      <c r="B71" s="45"/>
      <c r="C71" s="301" t="s">
        <v>99</v>
      </c>
      <c r="D71" s="302" t="s">
        <v>19</v>
      </c>
      <c r="E71" s="303" t="s">
        <v>19</v>
      </c>
      <c r="F71" s="304">
        <v>3.7799999999999998</v>
      </c>
      <c r="G71" s="39"/>
      <c r="H71" s="45"/>
    </row>
    <row r="72" s="2" customFormat="1" ht="16.8" customHeight="1">
      <c r="A72" s="39"/>
      <c r="B72" s="45"/>
      <c r="C72" s="305" t="s">
        <v>19</v>
      </c>
      <c r="D72" s="305" t="s">
        <v>231</v>
      </c>
      <c r="E72" s="18" t="s">
        <v>19</v>
      </c>
      <c r="F72" s="306">
        <v>0</v>
      </c>
      <c r="G72" s="39"/>
      <c r="H72" s="45"/>
    </row>
    <row r="73" s="2" customFormat="1" ht="16.8" customHeight="1">
      <c r="A73" s="39"/>
      <c r="B73" s="45"/>
      <c r="C73" s="305" t="s">
        <v>19</v>
      </c>
      <c r="D73" s="305" t="s">
        <v>232</v>
      </c>
      <c r="E73" s="18" t="s">
        <v>19</v>
      </c>
      <c r="F73" s="306">
        <v>3.7799999999999998</v>
      </c>
      <c r="G73" s="39"/>
      <c r="H73" s="45"/>
    </row>
    <row r="74" s="2" customFormat="1" ht="16.8" customHeight="1">
      <c r="A74" s="39"/>
      <c r="B74" s="45"/>
      <c r="C74" s="305" t="s">
        <v>99</v>
      </c>
      <c r="D74" s="305" t="s">
        <v>182</v>
      </c>
      <c r="E74" s="18" t="s">
        <v>19</v>
      </c>
      <c r="F74" s="306">
        <v>3.7799999999999998</v>
      </c>
      <c r="G74" s="39"/>
      <c r="H74" s="45"/>
    </row>
    <row r="75" s="2" customFormat="1" ht="16.8" customHeight="1">
      <c r="A75" s="39"/>
      <c r="B75" s="45"/>
      <c r="C75" s="307" t="s">
        <v>451</v>
      </c>
      <c r="D75" s="39"/>
      <c r="E75" s="39"/>
      <c r="F75" s="39"/>
      <c r="G75" s="39"/>
      <c r="H75" s="45"/>
    </row>
    <row r="76" s="2" customFormat="1" ht="16.8" customHeight="1">
      <c r="A76" s="39"/>
      <c r="B76" s="45"/>
      <c r="C76" s="305" t="s">
        <v>314</v>
      </c>
      <c r="D76" s="305" t="s">
        <v>315</v>
      </c>
      <c r="E76" s="18" t="s">
        <v>201</v>
      </c>
      <c r="F76" s="306">
        <v>3.7799999999999998</v>
      </c>
      <c r="G76" s="39"/>
      <c r="H76" s="45"/>
    </row>
    <row r="77" s="2" customFormat="1" ht="16.8" customHeight="1">
      <c r="A77" s="39"/>
      <c r="B77" s="45"/>
      <c r="C77" s="305" t="s">
        <v>309</v>
      </c>
      <c r="D77" s="305" t="s">
        <v>462</v>
      </c>
      <c r="E77" s="18" t="s">
        <v>201</v>
      </c>
      <c r="F77" s="306">
        <v>3.7799999999999998</v>
      </c>
      <c r="G77" s="39"/>
      <c r="H77" s="45"/>
    </row>
    <row r="78" s="2" customFormat="1" ht="16.8" customHeight="1">
      <c r="A78" s="39"/>
      <c r="B78" s="45"/>
      <c r="C78" s="301" t="s">
        <v>103</v>
      </c>
      <c r="D78" s="302" t="s">
        <v>19</v>
      </c>
      <c r="E78" s="303" t="s">
        <v>19</v>
      </c>
      <c r="F78" s="304">
        <v>146.22</v>
      </c>
      <c r="G78" s="39"/>
      <c r="H78" s="45"/>
    </row>
    <row r="79" s="2" customFormat="1" ht="16.8" customHeight="1">
      <c r="A79" s="39"/>
      <c r="B79" s="45"/>
      <c r="C79" s="305" t="s">
        <v>19</v>
      </c>
      <c r="D79" s="305" t="s">
        <v>168</v>
      </c>
      <c r="E79" s="18" t="s">
        <v>19</v>
      </c>
      <c r="F79" s="306">
        <v>0</v>
      </c>
      <c r="G79" s="39"/>
      <c r="H79" s="45"/>
    </row>
    <row r="80" s="2" customFormat="1" ht="16.8" customHeight="1">
      <c r="A80" s="39"/>
      <c r="B80" s="45"/>
      <c r="C80" s="305" t="s">
        <v>19</v>
      </c>
      <c r="D80" s="305" t="s">
        <v>169</v>
      </c>
      <c r="E80" s="18" t="s">
        <v>19</v>
      </c>
      <c r="F80" s="306">
        <v>57.600000000000001</v>
      </c>
      <c r="G80" s="39"/>
      <c r="H80" s="45"/>
    </row>
    <row r="81" s="2" customFormat="1" ht="16.8" customHeight="1">
      <c r="A81" s="39"/>
      <c r="B81" s="45"/>
      <c r="C81" s="305" t="s">
        <v>19</v>
      </c>
      <c r="D81" s="305" t="s">
        <v>170</v>
      </c>
      <c r="E81" s="18" t="s">
        <v>19</v>
      </c>
      <c r="F81" s="306">
        <v>1.2</v>
      </c>
      <c r="G81" s="39"/>
      <c r="H81" s="45"/>
    </row>
    <row r="82" s="2" customFormat="1" ht="16.8" customHeight="1">
      <c r="A82" s="39"/>
      <c r="B82" s="45"/>
      <c r="C82" s="305" t="s">
        <v>19</v>
      </c>
      <c r="D82" s="305" t="s">
        <v>171</v>
      </c>
      <c r="E82" s="18" t="s">
        <v>19</v>
      </c>
      <c r="F82" s="306">
        <v>3.6000000000000001</v>
      </c>
      <c r="G82" s="39"/>
      <c r="H82" s="45"/>
    </row>
    <row r="83" s="2" customFormat="1" ht="16.8" customHeight="1">
      <c r="A83" s="39"/>
      <c r="B83" s="45"/>
      <c r="C83" s="305" t="s">
        <v>19</v>
      </c>
      <c r="D83" s="305" t="s">
        <v>172</v>
      </c>
      <c r="E83" s="18" t="s">
        <v>19</v>
      </c>
      <c r="F83" s="306">
        <v>4.0999999999999996</v>
      </c>
      <c r="G83" s="39"/>
      <c r="H83" s="45"/>
    </row>
    <row r="84" s="2" customFormat="1" ht="16.8" customHeight="1">
      <c r="A84" s="39"/>
      <c r="B84" s="45"/>
      <c r="C84" s="305" t="s">
        <v>19</v>
      </c>
      <c r="D84" s="305" t="s">
        <v>173</v>
      </c>
      <c r="E84" s="18" t="s">
        <v>19</v>
      </c>
      <c r="F84" s="306">
        <v>3.6000000000000001</v>
      </c>
      <c r="G84" s="39"/>
      <c r="H84" s="45"/>
    </row>
    <row r="85" s="2" customFormat="1" ht="16.8" customHeight="1">
      <c r="A85" s="39"/>
      <c r="B85" s="45"/>
      <c r="C85" s="305" t="s">
        <v>19</v>
      </c>
      <c r="D85" s="305" t="s">
        <v>174</v>
      </c>
      <c r="E85" s="18" t="s">
        <v>19</v>
      </c>
      <c r="F85" s="306">
        <v>36</v>
      </c>
      <c r="G85" s="39"/>
      <c r="H85" s="45"/>
    </row>
    <row r="86" s="2" customFormat="1" ht="16.8" customHeight="1">
      <c r="A86" s="39"/>
      <c r="B86" s="45"/>
      <c r="C86" s="305" t="s">
        <v>19</v>
      </c>
      <c r="D86" s="305" t="s">
        <v>175</v>
      </c>
      <c r="E86" s="18" t="s">
        <v>19</v>
      </c>
      <c r="F86" s="306">
        <v>3.6000000000000001</v>
      </c>
      <c r="G86" s="39"/>
      <c r="H86" s="45"/>
    </row>
    <row r="87" s="2" customFormat="1" ht="16.8" customHeight="1">
      <c r="A87" s="39"/>
      <c r="B87" s="45"/>
      <c r="C87" s="305" t="s">
        <v>19</v>
      </c>
      <c r="D87" s="305" t="s">
        <v>176</v>
      </c>
      <c r="E87" s="18" t="s">
        <v>19</v>
      </c>
      <c r="F87" s="306">
        <v>14.4</v>
      </c>
      <c r="G87" s="39"/>
      <c r="H87" s="45"/>
    </row>
    <row r="88" s="2" customFormat="1" ht="16.8" customHeight="1">
      <c r="A88" s="39"/>
      <c r="B88" s="45"/>
      <c r="C88" s="305" t="s">
        <v>19</v>
      </c>
      <c r="D88" s="305" t="s">
        <v>177</v>
      </c>
      <c r="E88" s="18" t="s">
        <v>19</v>
      </c>
      <c r="F88" s="306">
        <v>6</v>
      </c>
      <c r="G88" s="39"/>
      <c r="H88" s="45"/>
    </row>
    <row r="89" s="2" customFormat="1" ht="16.8" customHeight="1">
      <c r="A89" s="39"/>
      <c r="B89" s="45"/>
      <c r="C89" s="305" t="s">
        <v>19</v>
      </c>
      <c r="D89" s="305" t="s">
        <v>178</v>
      </c>
      <c r="E89" s="18" t="s">
        <v>19</v>
      </c>
      <c r="F89" s="306">
        <v>5.4000000000000004</v>
      </c>
      <c r="G89" s="39"/>
      <c r="H89" s="45"/>
    </row>
    <row r="90" s="2" customFormat="1" ht="16.8" customHeight="1">
      <c r="A90" s="39"/>
      <c r="B90" s="45"/>
      <c r="C90" s="305" t="s">
        <v>19</v>
      </c>
      <c r="D90" s="305" t="s">
        <v>179</v>
      </c>
      <c r="E90" s="18" t="s">
        <v>19</v>
      </c>
      <c r="F90" s="306">
        <v>3.52</v>
      </c>
      <c r="G90" s="39"/>
      <c r="H90" s="45"/>
    </row>
    <row r="91" s="2" customFormat="1" ht="16.8" customHeight="1">
      <c r="A91" s="39"/>
      <c r="B91" s="45"/>
      <c r="C91" s="305" t="s">
        <v>19</v>
      </c>
      <c r="D91" s="305" t="s">
        <v>180</v>
      </c>
      <c r="E91" s="18" t="s">
        <v>19</v>
      </c>
      <c r="F91" s="306">
        <v>1.2</v>
      </c>
      <c r="G91" s="39"/>
      <c r="H91" s="45"/>
    </row>
    <row r="92" s="2" customFormat="1" ht="16.8" customHeight="1">
      <c r="A92" s="39"/>
      <c r="B92" s="45"/>
      <c r="C92" s="305" t="s">
        <v>19</v>
      </c>
      <c r="D92" s="305" t="s">
        <v>181</v>
      </c>
      <c r="E92" s="18" t="s">
        <v>19</v>
      </c>
      <c r="F92" s="306">
        <v>6</v>
      </c>
      <c r="G92" s="39"/>
      <c r="H92" s="45"/>
    </row>
    <row r="93" s="2" customFormat="1" ht="16.8" customHeight="1">
      <c r="A93" s="39"/>
      <c r="B93" s="45"/>
      <c r="C93" s="305" t="s">
        <v>103</v>
      </c>
      <c r="D93" s="305" t="s">
        <v>166</v>
      </c>
      <c r="E93" s="18" t="s">
        <v>19</v>
      </c>
      <c r="F93" s="306">
        <v>146.22</v>
      </c>
      <c r="G93" s="39"/>
      <c r="H93" s="45"/>
    </row>
    <row r="94" s="2" customFormat="1" ht="16.8" customHeight="1">
      <c r="A94" s="39"/>
      <c r="B94" s="45"/>
      <c r="C94" s="307" t="s">
        <v>451</v>
      </c>
      <c r="D94" s="39"/>
      <c r="E94" s="39"/>
      <c r="F94" s="39"/>
      <c r="G94" s="39"/>
      <c r="H94" s="45"/>
    </row>
    <row r="95" s="2" customFormat="1" ht="16.8" customHeight="1">
      <c r="A95" s="39"/>
      <c r="B95" s="45"/>
      <c r="C95" s="305" t="s">
        <v>142</v>
      </c>
      <c r="D95" s="305" t="s">
        <v>452</v>
      </c>
      <c r="E95" s="18" t="s">
        <v>144</v>
      </c>
      <c r="F95" s="306">
        <v>208.34999999999999</v>
      </c>
      <c r="G95" s="39"/>
      <c r="H95" s="45"/>
    </row>
    <row r="96" s="2" customFormat="1" ht="16.8" customHeight="1">
      <c r="A96" s="39"/>
      <c r="B96" s="45"/>
      <c r="C96" s="305" t="s">
        <v>183</v>
      </c>
      <c r="D96" s="305" t="s">
        <v>453</v>
      </c>
      <c r="E96" s="18" t="s">
        <v>144</v>
      </c>
      <c r="F96" s="306">
        <v>208.34999999999999</v>
      </c>
      <c r="G96" s="39"/>
      <c r="H96" s="45"/>
    </row>
    <row r="97" s="2" customFormat="1" ht="16.8" customHeight="1">
      <c r="A97" s="39"/>
      <c r="B97" s="45"/>
      <c r="C97" s="305" t="s">
        <v>317</v>
      </c>
      <c r="D97" s="305" t="s">
        <v>455</v>
      </c>
      <c r="E97" s="18" t="s">
        <v>144</v>
      </c>
      <c r="F97" s="306">
        <v>208.34999999999999</v>
      </c>
      <c r="G97" s="39"/>
      <c r="H97" s="45"/>
    </row>
    <row r="98" s="2" customFormat="1" ht="16.8" customHeight="1">
      <c r="A98" s="39"/>
      <c r="B98" s="45"/>
      <c r="C98" s="305" t="s">
        <v>394</v>
      </c>
      <c r="D98" s="305" t="s">
        <v>456</v>
      </c>
      <c r="E98" s="18" t="s">
        <v>201</v>
      </c>
      <c r="F98" s="306">
        <v>62.505000000000003</v>
      </c>
      <c r="G98" s="39"/>
      <c r="H98" s="45"/>
    </row>
    <row r="99" s="2" customFormat="1" ht="16.8" customHeight="1">
      <c r="A99" s="39"/>
      <c r="B99" s="45"/>
      <c r="C99" s="305" t="s">
        <v>407</v>
      </c>
      <c r="D99" s="305" t="s">
        <v>458</v>
      </c>
      <c r="E99" s="18" t="s">
        <v>201</v>
      </c>
      <c r="F99" s="306">
        <v>62.505000000000003</v>
      </c>
      <c r="G99" s="39"/>
      <c r="H99" s="45"/>
    </row>
    <row r="100" s="2" customFormat="1" ht="16.8" customHeight="1">
      <c r="A100" s="39"/>
      <c r="B100" s="45"/>
      <c r="C100" s="305" t="s">
        <v>412</v>
      </c>
      <c r="D100" s="305" t="s">
        <v>459</v>
      </c>
      <c r="E100" s="18" t="s">
        <v>201</v>
      </c>
      <c r="F100" s="306">
        <v>62.505000000000003</v>
      </c>
      <c r="G100" s="39"/>
      <c r="H100" s="45"/>
    </row>
    <row r="101" s="2" customFormat="1" ht="16.8" customHeight="1">
      <c r="A101" s="39"/>
      <c r="B101" s="45"/>
      <c r="C101" s="305" t="s">
        <v>189</v>
      </c>
      <c r="D101" s="305" t="s">
        <v>190</v>
      </c>
      <c r="E101" s="18" t="s">
        <v>144</v>
      </c>
      <c r="F101" s="306">
        <v>218.768</v>
      </c>
      <c r="G101" s="39"/>
      <c r="H101" s="45"/>
    </row>
    <row r="102" s="2" customFormat="1" ht="16.8" customHeight="1">
      <c r="A102" s="39"/>
      <c r="B102" s="45"/>
      <c r="C102" s="305" t="s">
        <v>322</v>
      </c>
      <c r="D102" s="305" t="s">
        <v>323</v>
      </c>
      <c r="E102" s="18" t="s">
        <v>144</v>
      </c>
      <c r="F102" s="306">
        <v>218.768</v>
      </c>
      <c r="G102" s="39"/>
      <c r="H102" s="45"/>
    </row>
    <row r="103" s="2" customFormat="1" ht="7.44" customHeight="1">
      <c r="A103" s="39"/>
      <c r="B103" s="167"/>
      <c r="C103" s="168"/>
      <c r="D103" s="168"/>
      <c r="E103" s="168"/>
      <c r="F103" s="168"/>
      <c r="G103" s="168"/>
      <c r="H103" s="45"/>
    </row>
    <row r="104" s="2" customFormat="1">
      <c r="A104" s="39"/>
      <c r="B104" s="39"/>
      <c r="C104" s="39"/>
      <c r="D104" s="39"/>
      <c r="E104" s="39"/>
      <c r="F104" s="39"/>
      <c r="G104" s="39"/>
      <c r="H104" s="39"/>
    </row>
  </sheetData>
  <sheetProtection sheet="1" formatColumns="0" formatRows="0" objects="1" scenarios="1" spinCount="100000" saltValue="ZxX/RT88SZJtPDGaw2NUwMZERE1M/Q3XKMecApHUqLFWei3zZxS2CP3HknSuyJ7sWDfTPWfbXk+PX87FvyBmqA==" hashValue="zKlaHIXnsE6C/DFk5zsy6eroSv4iEZmeOe8z6U/PH8O2JqtG515ZqdHIHP58N9prkK0MRu1lqzOgOuyZvXFTOg==" algorithmName="SHA-512" password="CC35"/>
  <mergeCells count="2">
    <mergeCell ref="D5:F5"/>
    <mergeCell ref="D6:F6"/>
  </mergeCells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MILOS\Miloš</dc:creator>
  <cp:lastModifiedBy>MILOS\Miloš</cp:lastModifiedBy>
  <dcterms:created xsi:type="dcterms:W3CDTF">2022-01-30T07:55:08Z</dcterms:created>
  <dcterms:modified xsi:type="dcterms:W3CDTF">2022-01-30T07:55:14Z</dcterms:modified>
</cp:coreProperties>
</file>