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225"/>
  <workbookPr codeName="ThisWorkbook" autoCompressPictures="0"/>
  <bookViews>
    <workbookView xWindow="0" yWindow="440" windowWidth="25600" windowHeight="14240"/>
  </bookViews>
  <sheets>
    <sheet name="Krycí list rozpočtu" sheetId="3" r:id="rId1"/>
    <sheet name="Stavební rozpočet" sheetId="1" r:id="rId2"/>
    <sheet name="Výkaz výměr" sheetId="2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9" i="1" l="1"/>
  <c r="AA9" i="1"/>
  <c r="J12" i="1"/>
  <c r="AA12" i="1"/>
  <c r="J13" i="1"/>
  <c r="AA13" i="1"/>
  <c r="J15" i="1"/>
  <c r="AA15" i="1"/>
  <c r="J17" i="1"/>
  <c r="AA17" i="1"/>
  <c r="J18" i="1"/>
  <c r="AA18" i="1"/>
  <c r="J21" i="1"/>
  <c r="AA21" i="1"/>
  <c r="J23" i="1"/>
  <c r="AA23" i="1"/>
  <c r="J26" i="1"/>
  <c r="AA26" i="1"/>
  <c r="J29" i="1"/>
  <c r="AA29" i="1"/>
  <c r="J34" i="1"/>
  <c r="AA34" i="1"/>
  <c r="J36" i="1"/>
  <c r="AA36" i="1"/>
  <c r="J38" i="1"/>
  <c r="AA38" i="1"/>
  <c r="J41" i="1"/>
  <c r="AA41" i="1"/>
  <c r="J42" i="1"/>
  <c r="AA42" i="1"/>
  <c r="J46" i="1"/>
  <c r="AA46" i="1"/>
  <c r="J50" i="1"/>
  <c r="AA50" i="1"/>
  <c r="J51" i="1"/>
  <c r="AA51" i="1"/>
  <c r="J52" i="1"/>
  <c r="AA52" i="1"/>
  <c r="J54" i="1"/>
  <c r="AA54" i="1"/>
  <c r="J57" i="1"/>
  <c r="AA57" i="1"/>
  <c r="J60" i="1"/>
  <c r="AA60" i="1"/>
  <c r="J61" i="1"/>
  <c r="AA61" i="1"/>
  <c r="F17" i="3"/>
  <c r="I17" i="3"/>
  <c r="C23" i="3"/>
  <c r="F23" i="3"/>
  <c r="AB9" i="1"/>
  <c r="AB12" i="1"/>
  <c r="AB13" i="1"/>
  <c r="AB15" i="1"/>
  <c r="AB17" i="1"/>
  <c r="AB18" i="1"/>
  <c r="AB21" i="1"/>
  <c r="AB23" i="1"/>
  <c r="AB26" i="1"/>
  <c r="AB29" i="1"/>
  <c r="AB34" i="1"/>
  <c r="AB36" i="1"/>
  <c r="AB38" i="1"/>
  <c r="AB41" i="1"/>
  <c r="AB42" i="1"/>
  <c r="AB46" i="1"/>
  <c r="AB50" i="1"/>
  <c r="AB51" i="1"/>
  <c r="AB52" i="1"/>
  <c r="AB54" i="1"/>
  <c r="AB57" i="1"/>
  <c r="AB60" i="1"/>
  <c r="AB61" i="1"/>
  <c r="C24" i="3"/>
  <c r="F24" i="3"/>
  <c r="Z9" i="1"/>
  <c r="Z12" i="1"/>
  <c r="Z13" i="1"/>
  <c r="Z15" i="1"/>
  <c r="Z17" i="1"/>
  <c r="Z18" i="1"/>
  <c r="Z21" i="1"/>
  <c r="Z23" i="1"/>
  <c r="Z26" i="1"/>
  <c r="Z29" i="1"/>
  <c r="Z34" i="1"/>
  <c r="Z36" i="1"/>
  <c r="Z38" i="1"/>
  <c r="Z41" i="1"/>
  <c r="Z42" i="1"/>
  <c r="Z46" i="1"/>
  <c r="Z50" i="1"/>
  <c r="Z51" i="1"/>
  <c r="Z52" i="1"/>
  <c r="Z54" i="1"/>
  <c r="Z57" i="1"/>
  <c r="Z60" i="1"/>
  <c r="Z61" i="1"/>
  <c r="C22" i="3"/>
  <c r="I23" i="3"/>
  <c r="I24" i="3"/>
  <c r="AE9" i="1"/>
  <c r="H9" i="1"/>
  <c r="H8" i="1"/>
  <c r="R8" i="1"/>
  <c r="AE12" i="1"/>
  <c r="H12" i="1"/>
  <c r="AE13" i="1"/>
  <c r="H13" i="1"/>
  <c r="H11" i="1"/>
  <c r="R11" i="1"/>
  <c r="AE15" i="1"/>
  <c r="H15" i="1"/>
  <c r="AE17" i="1"/>
  <c r="H17" i="1"/>
  <c r="AE18" i="1"/>
  <c r="H18" i="1"/>
  <c r="AE21" i="1"/>
  <c r="H21" i="1"/>
  <c r="AE23" i="1"/>
  <c r="H23" i="1"/>
  <c r="H14" i="1"/>
  <c r="R14" i="1"/>
  <c r="AE26" i="1"/>
  <c r="H26" i="1"/>
  <c r="H25" i="1"/>
  <c r="R25" i="1"/>
  <c r="AE29" i="1"/>
  <c r="H29" i="1"/>
  <c r="H28" i="1"/>
  <c r="R28" i="1"/>
  <c r="AE34" i="1"/>
  <c r="H34" i="1"/>
  <c r="AE36" i="1"/>
  <c r="H36" i="1"/>
  <c r="AE38" i="1"/>
  <c r="H38" i="1"/>
  <c r="H33" i="1"/>
  <c r="R33" i="1"/>
  <c r="AE41" i="1"/>
  <c r="H41" i="1"/>
  <c r="AE42" i="1"/>
  <c r="H42" i="1"/>
  <c r="H40" i="1"/>
  <c r="R40" i="1"/>
  <c r="R45" i="1"/>
  <c r="AE57" i="1"/>
  <c r="H57" i="1"/>
  <c r="H56" i="1"/>
  <c r="R56" i="1"/>
  <c r="R59" i="1"/>
  <c r="C9" i="3"/>
  <c r="I9" i="1"/>
  <c r="I8" i="1"/>
  <c r="O9" i="1"/>
  <c r="P8" i="1"/>
  <c r="S8" i="1"/>
  <c r="I12" i="1"/>
  <c r="I13" i="1"/>
  <c r="I11" i="1"/>
  <c r="O12" i="1"/>
  <c r="O13" i="1"/>
  <c r="P11" i="1"/>
  <c r="S11" i="1"/>
  <c r="I15" i="1"/>
  <c r="I17" i="1"/>
  <c r="I18" i="1"/>
  <c r="I21" i="1"/>
  <c r="I23" i="1"/>
  <c r="I14" i="1"/>
  <c r="O15" i="1"/>
  <c r="O17" i="1"/>
  <c r="O18" i="1"/>
  <c r="O21" i="1"/>
  <c r="O23" i="1"/>
  <c r="P14" i="1"/>
  <c r="S14" i="1"/>
  <c r="I26" i="1"/>
  <c r="I25" i="1"/>
  <c r="O26" i="1"/>
  <c r="P25" i="1"/>
  <c r="S25" i="1"/>
  <c r="I29" i="1"/>
  <c r="I28" i="1"/>
  <c r="O29" i="1"/>
  <c r="P28" i="1"/>
  <c r="S28" i="1"/>
  <c r="I34" i="1"/>
  <c r="I36" i="1"/>
  <c r="I38" i="1"/>
  <c r="I33" i="1"/>
  <c r="O34" i="1"/>
  <c r="O36" i="1"/>
  <c r="O38" i="1"/>
  <c r="P33" i="1"/>
  <c r="S33" i="1"/>
  <c r="I41" i="1"/>
  <c r="I42" i="1"/>
  <c r="I40" i="1"/>
  <c r="O41" i="1"/>
  <c r="O42" i="1"/>
  <c r="P40" i="1"/>
  <c r="S40" i="1"/>
  <c r="S45" i="1"/>
  <c r="I57" i="1"/>
  <c r="I56" i="1"/>
  <c r="O57" i="1"/>
  <c r="P56" i="1"/>
  <c r="S56" i="1"/>
  <c r="S59" i="1"/>
  <c r="C10" i="3"/>
  <c r="T8" i="1"/>
  <c r="T11" i="1"/>
  <c r="T14" i="1"/>
  <c r="T25" i="1"/>
  <c r="T28" i="1"/>
  <c r="T33" i="1"/>
  <c r="T40" i="1"/>
  <c r="AE46" i="1"/>
  <c r="H46" i="1"/>
  <c r="AE50" i="1"/>
  <c r="H50" i="1"/>
  <c r="AE51" i="1"/>
  <c r="H51" i="1"/>
  <c r="AE52" i="1"/>
  <c r="H52" i="1"/>
  <c r="AE54" i="1"/>
  <c r="H54" i="1"/>
  <c r="H45" i="1"/>
  <c r="T45" i="1"/>
  <c r="T56" i="1"/>
  <c r="T59" i="1"/>
  <c r="C11" i="3"/>
  <c r="U8" i="1"/>
  <c r="U11" i="1"/>
  <c r="U14" i="1"/>
  <c r="U25" i="1"/>
  <c r="U28" i="1"/>
  <c r="U33" i="1"/>
  <c r="U40" i="1"/>
  <c r="I46" i="1"/>
  <c r="I50" i="1"/>
  <c r="I51" i="1"/>
  <c r="I52" i="1"/>
  <c r="I54" i="1"/>
  <c r="I45" i="1"/>
  <c r="O46" i="1"/>
  <c r="O50" i="1"/>
  <c r="O51" i="1"/>
  <c r="O52" i="1"/>
  <c r="O54" i="1"/>
  <c r="P45" i="1"/>
  <c r="U45" i="1"/>
  <c r="U56" i="1"/>
  <c r="U59" i="1"/>
  <c r="C12" i="3"/>
  <c r="V8" i="1"/>
  <c r="V11" i="1"/>
  <c r="V14" i="1"/>
  <c r="V25" i="1"/>
  <c r="V28" i="1"/>
  <c r="V33" i="1"/>
  <c r="V40" i="1"/>
  <c r="V45" i="1"/>
  <c r="V56" i="1"/>
  <c r="V59" i="1"/>
  <c r="C13" i="3"/>
  <c r="W8" i="1"/>
  <c r="W11" i="1"/>
  <c r="W14" i="1"/>
  <c r="W25" i="1"/>
  <c r="W28" i="1"/>
  <c r="W33" i="1"/>
  <c r="W40" i="1"/>
  <c r="W45" i="1"/>
  <c r="W56" i="1"/>
  <c r="W59" i="1"/>
  <c r="C14" i="3"/>
  <c r="X8" i="1"/>
  <c r="X11" i="1"/>
  <c r="X14" i="1"/>
  <c r="X25" i="1"/>
  <c r="X28" i="1"/>
  <c r="X33" i="1"/>
  <c r="X40" i="1"/>
  <c r="X45" i="1"/>
  <c r="X56" i="1"/>
  <c r="X59" i="1"/>
  <c r="C15" i="3"/>
  <c r="AE60" i="1"/>
  <c r="H60" i="1"/>
  <c r="I60" i="1"/>
  <c r="O60" i="1"/>
  <c r="AE61" i="1"/>
  <c r="H61" i="1"/>
  <c r="I61" i="1"/>
  <c r="O61" i="1"/>
  <c r="P59" i="1"/>
  <c r="C16" i="3"/>
  <c r="C17" i="3"/>
  <c r="J8" i="1"/>
  <c r="J11" i="1"/>
  <c r="J14" i="1"/>
  <c r="J25" i="1"/>
  <c r="J28" i="1"/>
  <c r="J33" i="1"/>
  <c r="J40" i="1"/>
  <c r="J45" i="1"/>
  <c r="J56" i="1"/>
  <c r="H59" i="1"/>
  <c r="I59" i="1"/>
  <c r="J59" i="1"/>
  <c r="J63" i="1"/>
  <c r="AF61" i="1"/>
  <c r="AN61" i="1"/>
  <c r="AM61" i="1"/>
  <c r="L61" i="1"/>
  <c r="AF60" i="1"/>
  <c r="AN60" i="1"/>
  <c r="AM60" i="1"/>
  <c r="L60" i="1"/>
  <c r="AK59" i="1"/>
  <c r="AJ59" i="1"/>
  <c r="AI59" i="1"/>
  <c r="L59" i="1"/>
  <c r="AF57" i="1"/>
  <c r="AN57" i="1"/>
  <c r="AM57" i="1"/>
  <c r="L57" i="1"/>
  <c r="AK56" i="1"/>
  <c r="AJ56" i="1"/>
  <c r="AI56" i="1"/>
  <c r="L56" i="1"/>
  <c r="AF54" i="1"/>
  <c r="AN54" i="1"/>
  <c r="AM54" i="1"/>
  <c r="L54" i="1"/>
  <c r="AF52" i="1"/>
  <c r="AN52" i="1"/>
  <c r="AM52" i="1"/>
  <c r="L52" i="1"/>
  <c r="AF51" i="1"/>
  <c r="AN51" i="1"/>
  <c r="AM51" i="1"/>
  <c r="L51" i="1"/>
  <c r="AF50" i="1"/>
  <c r="AN50" i="1"/>
  <c r="AM50" i="1"/>
  <c r="L50" i="1"/>
  <c r="AF46" i="1"/>
  <c r="AN46" i="1"/>
  <c r="AM46" i="1"/>
  <c r="L46" i="1"/>
  <c r="AK45" i="1"/>
  <c r="AJ45" i="1"/>
  <c r="AI45" i="1"/>
  <c r="L45" i="1"/>
  <c r="AF42" i="1"/>
  <c r="AN42" i="1"/>
  <c r="AM42" i="1"/>
  <c r="L42" i="1"/>
  <c r="AF41" i="1"/>
  <c r="AN41" i="1"/>
  <c r="AM41" i="1"/>
  <c r="L41" i="1"/>
  <c r="AK40" i="1"/>
  <c r="AJ40" i="1"/>
  <c r="AI40" i="1"/>
  <c r="L40" i="1"/>
  <c r="AF38" i="1"/>
  <c r="AN38" i="1"/>
  <c r="AM38" i="1"/>
  <c r="L38" i="1"/>
  <c r="AF36" i="1"/>
  <c r="AN36" i="1"/>
  <c r="AM36" i="1"/>
  <c r="L36" i="1"/>
  <c r="AF34" i="1"/>
  <c r="AN34" i="1"/>
  <c r="AM34" i="1"/>
  <c r="L34" i="1"/>
  <c r="AK33" i="1"/>
  <c r="AJ33" i="1"/>
  <c r="AI33" i="1"/>
  <c r="L33" i="1"/>
  <c r="AF29" i="1"/>
  <c r="AN29" i="1"/>
  <c r="AM29" i="1"/>
  <c r="L29" i="1"/>
  <c r="AK28" i="1"/>
  <c r="AJ28" i="1"/>
  <c r="AI28" i="1"/>
  <c r="L28" i="1"/>
  <c r="AF26" i="1"/>
  <c r="AN26" i="1"/>
  <c r="AM26" i="1"/>
  <c r="L26" i="1"/>
  <c r="AK25" i="1"/>
  <c r="AJ25" i="1"/>
  <c r="AI25" i="1"/>
  <c r="L25" i="1"/>
  <c r="AF23" i="1"/>
  <c r="AN23" i="1"/>
  <c r="AM23" i="1"/>
  <c r="L23" i="1"/>
  <c r="AF21" i="1"/>
  <c r="AN21" i="1"/>
  <c r="AM21" i="1"/>
  <c r="L21" i="1"/>
  <c r="AF18" i="1"/>
  <c r="AN18" i="1"/>
  <c r="AM18" i="1"/>
  <c r="L18" i="1"/>
  <c r="AF17" i="1"/>
  <c r="AN17" i="1"/>
  <c r="AM17" i="1"/>
  <c r="L17" i="1"/>
  <c r="AF15" i="1"/>
  <c r="AN15" i="1"/>
  <c r="AM15" i="1"/>
  <c r="L15" i="1"/>
  <c r="AK14" i="1"/>
  <c r="AJ14" i="1"/>
  <c r="AI14" i="1"/>
  <c r="L14" i="1"/>
  <c r="AF13" i="1"/>
  <c r="AN13" i="1"/>
  <c r="AM13" i="1"/>
  <c r="L13" i="1"/>
  <c r="AF12" i="1"/>
  <c r="AN12" i="1"/>
  <c r="AM12" i="1"/>
  <c r="L12" i="1"/>
  <c r="AK11" i="1"/>
  <c r="AJ11" i="1"/>
  <c r="AI11" i="1"/>
  <c r="L11" i="1"/>
  <c r="AF9" i="1"/>
  <c r="AN9" i="1"/>
  <c r="AM9" i="1"/>
  <c r="L9" i="1"/>
  <c r="AK8" i="1"/>
  <c r="AJ8" i="1"/>
  <c r="AI8" i="1"/>
  <c r="L8" i="1"/>
</calcChain>
</file>

<file path=xl/sharedStrings.xml><?xml version="1.0" encoding="utf-8"?>
<sst xmlns="http://schemas.openxmlformats.org/spreadsheetml/2006/main" count="458" uniqueCount="220">
  <si>
    <t>Stavební rozpočet</t>
  </si>
  <si>
    <t>Název stavby:</t>
  </si>
  <si>
    <t>Sanace objektu čp.13</t>
  </si>
  <si>
    <t>Doba výstavby:</t>
  </si>
  <si>
    <t>Objednatel:</t>
  </si>
  <si>
    <t>Obec Malšovice</t>
  </si>
  <si>
    <t>Druh stavby:</t>
  </si>
  <si>
    <t>bytový dům</t>
  </si>
  <si>
    <t>Začátek výstavby:</t>
  </si>
  <si>
    <t>Projektant:</t>
  </si>
  <si>
    <t>Ing.arch. Daniel Zygula</t>
  </si>
  <si>
    <t>Lokalita:</t>
  </si>
  <si>
    <t>Malšovice</t>
  </si>
  <si>
    <t>Konec výstavby:</t>
  </si>
  <si>
    <t>Zhotovitel:</t>
  </si>
  <si>
    <t>JKSO:</t>
  </si>
  <si>
    <t>Zpracováno dne:</t>
  </si>
  <si>
    <t>Zpracoval:</t>
  </si>
  <si>
    <t>Č</t>
  </si>
  <si>
    <t>Objekt</t>
  </si>
  <si>
    <t>Kód</t>
  </si>
  <si>
    <t>Zkrácený popis</t>
  </si>
  <si>
    <t>M.j.</t>
  </si>
  <si>
    <t>Množství</t>
  </si>
  <si>
    <t>Jednot. cena (Kč)</t>
  </si>
  <si>
    <t>Náklady (Kč)</t>
  </si>
  <si>
    <t>Hmotnost (t)</t>
  </si>
  <si>
    <t>Cenová soustava</t>
  </si>
  <si>
    <t>Rozměry</t>
  </si>
  <si>
    <t>Dodávka</t>
  </si>
  <si>
    <t>Montáž</t>
  </si>
  <si>
    <t>Celkem</t>
  </si>
  <si>
    <t>Jednot.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</si>
  <si>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</si>
  <si>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</si>
  <si>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</si>
  <si>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</si>
  <si>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</si>
  <si>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</si>
  <si>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</si>
  <si>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</si>
  <si>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</si>
  <si>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13</t>
  </si>
  <si>
    <t>Hloubené vykopávky</t>
  </si>
  <si>
    <t>HS</t>
  </si>
  <si>
    <t>1</t>
  </si>
  <si>
    <t>139601103R00</t>
  </si>
  <si>
    <t>Ruční výkop jam, rýh a šachet v hornině tř. 4</t>
  </si>
  <si>
    <t>m3</t>
  </si>
  <si>
    <t>RTS I / 2019</t>
  </si>
  <si>
    <t>13_</t>
  </si>
  <si>
    <t>1_</t>
  </si>
  <si>
    <t>_</t>
  </si>
  <si>
    <t>Poznámka:</t>
  </si>
  <si>
    <t>Obsahuje kompletní položku výkopu okolo objektu pro podřezání a následné vložení drenáže a výkopu pro 
odvedení drenáže vč. potřebného zajištění, nářadí či materiálu.</t>
  </si>
  <si>
    <t>16</t>
  </si>
  <si>
    <t>Přemístění výkopku</t>
  </si>
  <si>
    <t>2</t>
  </si>
  <si>
    <t>162301102R00</t>
  </si>
  <si>
    <t>Vodorovné přemístění výkopku z hor.1-4 do 1000 m</t>
  </si>
  <si>
    <t>16_</t>
  </si>
  <si>
    <t>3</t>
  </si>
  <si>
    <t>167101101R00</t>
  </si>
  <si>
    <t>Nakládání výkopku z hor.1-4 v množství do 100 m3</t>
  </si>
  <si>
    <t>21</t>
  </si>
  <si>
    <t>Úprava podloží a základové spáry</t>
  </si>
  <si>
    <t>4</t>
  </si>
  <si>
    <t>211531111R00</t>
  </si>
  <si>
    <t>Výplň odvodňovacích žeber kam. hrubě drcen. 63 mm</t>
  </si>
  <si>
    <t>21_</t>
  </si>
  <si>
    <t>2_</t>
  </si>
  <si>
    <t xml:space="preserve">(10,8+10,8+24,1+24,1)*0,5*0,5   </t>
  </si>
  <si>
    <t>5</t>
  </si>
  <si>
    <t>211971110R00</t>
  </si>
  <si>
    <t>Opláštění žeber z geotextilie o sklonu do 1 : 2,5</t>
  </si>
  <si>
    <t>m2</t>
  </si>
  <si>
    <t>6</t>
  </si>
  <si>
    <t>69366202</t>
  </si>
  <si>
    <t>Geotextilie GUTTATEX 300 g/m2 š. 200 cm PES</t>
  </si>
  <si>
    <t xml:space="preserve">83,76*1,15   </t>
  </si>
  <si>
    <t>RTS komentář:</t>
  </si>
  <si>
    <t>Geotextilie z netkaného polyesteru ve pěti hmotnostních variantách.  Použití: Guttatex se používá jako nezbytná separační, ochranná, případně filtrační vrstva pro nejrůznější typy stavebních konstrukcí. Jsou to zejména: - základové konstrukce staveb - izolace a odvodnění staveb - střešní konstrukce plochých střech - konstrukce silnic, železnic, mostů a tunelů - stavby parkovišť, průmyslových a letištních ploch - zemní konstrukce, hráze, násypy, deponie a nádrže  Základní funkce geotextilie Guttatex: OCHRANA - schopnost adaptace na různé druhy hornin podloží, struktura textilie odolná proti mechanickému poškození předurčuje Guttatex k ochraně hlavní izolační vrstvy ve stavbě. FILTRACE A DRENÁŽ - díky rovnoměrnému rozložení pórů umožňuje Guttatex rovnoměrný průchod vody a zabraňuje pronikání pevných částic z podloží na stavební konstrukci. SEPARACE - vzhledem k masivní struktuře umožňuje Guttatex vytvoření funkční separační vrstvy oddělující jednotlivé části stavební konstrukce. Při použití v základových konstrukcích zabraňuje kontaminaci tekutého betonu zeminou.  Montáž: Guttatex se obvykle volně pokládá s přesahy cca 150-300 mm, přesahy je možno mechanicky spojovat. V závislosti na konkrétní aplikaci je možné případné kotvení do podkladu mechanicky nebo pomocí adhesních materiálů bez organických rozpouštědel.</t>
  </si>
  <si>
    <t>7</t>
  </si>
  <si>
    <t>212752112R00</t>
  </si>
  <si>
    <t>Trativody z drenážních trubek, lože, DN 100 mm</t>
  </si>
  <si>
    <t>m</t>
  </si>
  <si>
    <t>RTS I / 2018</t>
  </si>
  <si>
    <t>Položka obsahuje štěrkopískové lože a obsyp v průměrném celkovém množství do 0,15 m3/m. Položka je určena pro práce v otevřeném výkopu, pro práce ve štole se k položce používá příplatek 21275-2192.</t>
  </si>
  <si>
    <t>8</t>
  </si>
  <si>
    <t>212752113R00</t>
  </si>
  <si>
    <t>Trativody z drenážních trubek, lože, DN 160 mm</t>
  </si>
  <si>
    <t>31</t>
  </si>
  <si>
    <t>Zdi podpěrné a volné</t>
  </si>
  <si>
    <t>9</t>
  </si>
  <si>
    <t>319300017R00</t>
  </si>
  <si>
    <t>Dodatečné vložení izolace podřezáním strojně</t>
  </si>
  <si>
    <t>31_</t>
  </si>
  <si>
    <t>3_</t>
  </si>
  <si>
    <t>Kamenné a smíšenné zdivo tl. 0,6 až 0,9m. V ceně jsou zahrnuty veškeré potřebné náklady na podřezání, 
vložení hydroizolace, vyklínkování, zpětné vyspárování a napojení hydroizolace na svislou.</t>
  </si>
  <si>
    <t>61</t>
  </si>
  <si>
    <t>Úprava povrchů vnitřní</t>
  </si>
  <si>
    <t>10</t>
  </si>
  <si>
    <t>612433214RT3</t>
  </si>
  <si>
    <t>Omítka sanační vnitřní, vysoké zasolení, tl.35 mm</t>
  </si>
  <si>
    <t>61_</t>
  </si>
  <si>
    <t>6_</t>
  </si>
  <si>
    <t xml:space="preserve">22,9+22,9+8,8+8,8+26   </t>
  </si>
  <si>
    <t>Omítka je tvořena dvěma sanačními vrstvami na podkladním postřiku.</t>
  </si>
  <si>
    <t>Položka obsahuje postřik, podklad, jádrová omítka, štuk</t>
  </si>
  <si>
    <t>62</t>
  </si>
  <si>
    <t>Úprava povrchů vnější</t>
  </si>
  <si>
    <t>11</t>
  </si>
  <si>
    <t>622477123R00</t>
  </si>
  <si>
    <t>Oprava vnější omítky hladké stěn,sl.II,do 30 %,SMS</t>
  </si>
  <si>
    <t>62_</t>
  </si>
  <si>
    <t>Oprava omítky stupně členitosti I - II. Položka obsahuje postřik vodou a doplnění omítky v tl. 20 mm (jednovrstvě) na 30 % plochy fasády.</t>
  </si>
  <si>
    <t>12</t>
  </si>
  <si>
    <t>622471317R00</t>
  </si>
  <si>
    <t>Nátěr nebo nástřik stěn vnějších, složitost 1 - 2</t>
  </si>
  <si>
    <t>Položka obsahuje 1x penetraci podkladu a 2x nátěr. Položka nátěru platí pro jakoukoliv barvu v provedení a spotřebě hmot podle předpisu výrobce. Spotřeba nátěru je 0,6 kg/m2.  Směrná tloušťka u nátěru je cca 1 mm, u nástřiku cca 2 mm. Rovnost podkladu musí odpovídat technologickým předpisům.</t>
  </si>
  <si>
    <t>622390511R00</t>
  </si>
  <si>
    <t>Montáž KZS ostění, polystyren, tenkovrstvá omítka</t>
  </si>
  <si>
    <t>Kompletní úprava ostění vč výztužné vrstvy, rohových lišt, zalamovacích APU lišt, okapních lišt nadpraží atd.</t>
  </si>
  <si>
    <t>63</t>
  </si>
  <si>
    <t>Podlahy a podlahové konstrukce</t>
  </si>
  <si>
    <t>14</t>
  </si>
  <si>
    <t>639561121R00</t>
  </si>
  <si>
    <t>Obrubník zahradní betonový výšky 250 mm, šedý</t>
  </si>
  <si>
    <t>63_</t>
  </si>
  <si>
    <t>15</t>
  </si>
  <si>
    <t>639571210R00</t>
  </si>
  <si>
    <t>Kačírek pro okapový chodník tl. 100 mm</t>
  </si>
  <si>
    <t xml:space="preserve">53,6*0,6   </t>
  </si>
  <si>
    <t>Bez obrubníku.</t>
  </si>
  <si>
    <t>784</t>
  </si>
  <si>
    <t>Malby</t>
  </si>
  <si>
    <t>PS</t>
  </si>
  <si>
    <t>784011111R00</t>
  </si>
  <si>
    <t>Oprášení/ometení podkladu</t>
  </si>
  <si>
    <t>784_</t>
  </si>
  <si>
    <t>78_</t>
  </si>
  <si>
    <t>3,4*(5,5+5,5+8,5+5,4+2+2)   byt 1</t>
  </si>
  <si>
    <t>3,4*(1,95+5,8+1,45+3,15+3,7+5,8+2,9+3,8+2,95+3,5+4,3+2,9+2,9+2,9+5,8+4,3+4,3+4,3)   byt 2</t>
  </si>
  <si>
    <t>Provádí se za účelem odstranění veškerých drobných nepřilnavých částic a nečistot, které by mohly narušit přilnavost nanášeného materiálu k podkladu.</t>
  </si>
  <si>
    <t>17</t>
  </si>
  <si>
    <t>784011221RT2</t>
  </si>
  <si>
    <t>Zakrytí předmětů</t>
  </si>
  <si>
    <t>18</t>
  </si>
  <si>
    <t>784011222RT2</t>
  </si>
  <si>
    <t>Zakrytí podlah</t>
  </si>
  <si>
    <t>19</t>
  </si>
  <si>
    <t>784191201R00</t>
  </si>
  <si>
    <t>Penetrace podkladu hloubková Primalex 1x</t>
  </si>
  <si>
    <t>Penetrační přípravek k provádění hloubkového napouštěcího nátěru pod interiérové a fasádní akrylátové barvy, zpevňuje podklad, sjednocuje savost, izoluje prostupování skvrn, omezuje výkvěty soli a tvorbu vlasových trhlinek a zvyšuje přilnavost dalších vrstev nátěrů.</t>
  </si>
  <si>
    <t>20</t>
  </si>
  <si>
    <t>784195212R00</t>
  </si>
  <si>
    <t>Malba, bílá, bez penetrace, 2 x</t>
  </si>
  <si>
    <t>Otěruvzdorný tekutý malířský vnitřní nátěr s výbornou kryvostí a bělostí. Ředí se vodou 0,5 - 0,75 l čisté vody na 1 kg barvy. Bez vyspravení sádrou a bez penetrace.</t>
  </si>
  <si>
    <t>97</t>
  </si>
  <si>
    <t>Prorážení otvorů a ostatní bourací práce</t>
  </si>
  <si>
    <t>978013191R00</t>
  </si>
  <si>
    <t>Otlučení omítek vnitřních stěn v rozsahu do 100 %</t>
  </si>
  <si>
    <t>97_</t>
  </si>
  <si>
    <t>9_</t>
  </si>
  <si>
    <t>S vyškrabáním spár, s očištěním zdiva. V položce není kalkulována manipulace se sutí, která se oceňuje samostatně položkami souboru 979.</t>
  </si>
  <si>
    <t>S</t>
  </si>
  <si>
    <t>Přesuny sutí</t>
  </si>
  <si>
    <t>22</t>
  </si>
  <si>
    <t>979081111RT2</t>
  </si>
  <si>
    <t>Odvoz suti a vybour. hmot na skládku do 1 km</t>
  </si>
  <si>
    <t>t</t>
  </si>
  <si>
    <t>S_</t>
  </si>
  <si>
    <t>23</t>
  </si>
  <si>
    <t>979093111R00</t>
  </si>
  <si>
    <t>Uložení suti na skládku bez zhutnění</t>
  </si>
  <si>
    <t>V položce jsou zakalkulovány i náklady na hrubé urovnání.</t>
  </si>
  <si>
    <t>Celkem:</t>
  </si>
  <si>
    <t>Výkaz výměr</t>
  </si>
  <si>
    <t>Zkrácený popis / Varianta</t>
  </si>
  <si>
    <t>Krycí list rozpočtu</t>
  </si>
  <si>
    <t>IČ/DIČ</t>
  </si>
  <si>
    <t>00261548</t>
  </si>
  <si>
    <t>87584832</t>
  </si>
  <si>
    <t>Položek: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</si>
  <si>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</si>
  <si>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</si>
  <si>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</si>
  <si>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</si>
  <si>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</si>
  <si>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</si>
  <si>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</si>
  <si>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</si>
  <si>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</si>
  <si>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</si>
  <si>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Práce přesčas</t>
  </si>
  <si>
    <t>Zařízení staveniště</t>
  </si>
  <si>
    <t>Bez pevné podl.</t>
  </si>
  <si>
    <t>Mimostav. doprava</t>
  </si>
  <si>
    <t>PSV</t>
  </si>
  <si>
    <t>Kulturní památka</t>
  </si>
  <si>
    <t>Územní vlivy</t>
  </si>
  <si>
    <t>Provozní vlivy</t>
  </si>
  <si>
    <t>"M"</t>
  </si>
  <si>
    <t>Ostatní</t>
  </si>
  <si>
    <t>NUS z rozpočtu</t>
  </si>
  <si>
    <t>Ostatní materiál</t>
  </si>
  <si>
    <t>Přesun hmot a sutí</t>
  </si>
  <si>
    <t>ZRN celkem</t>
  </si>
  <si>
    <t>DN celkem</t>
  </si>
  <si>
    <t>NUS celkem</t>
  </si>
  <si>
    <t>DN celkem z obj.</t>
  </si>
  <si>
    <t>NUS celkem z obj.</t>
  </si>
  <si>
    <t>Základ 0%</t>
  </si>
  <si>
    <t>Základ 15%</t>
  </si>
  <si>
    <t>DPH 15%</t>
  </si>
  <si>
    <t>Celkem bez DPH</t>
  </si>
  <si>
    <t>Základ 21%</t>
  </si>
  <si>
    <t>DPH 21%</t>
  </si>
  <si>
    <t>Celkem včetně DPH</t>
  </si>
  <si>
    <t>Datum, razítko a podpis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</si>
</sst>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rgb="FF000000"/>
      <name val="Arial"/>
    </font>
    <font>
      <sz val="18"/>
      <color rgb="FF000000"/>
      <name val="Arial"/>
    </font>
    <font>
      <b/>
      <sz val="10"/>
      <color rgb="FF000000"/>
      <name val="Arial"/>
    </font>
    <font>
      <i/>
      <sz val="10"/>
      <color rgb="FF000000"/>
      <name val="Arial"/>
    </font>
    <font>
      <i/>
      <sz val="8"/>
      <color rgb="FF000000"/>
      <name val="Arial"/>
    </font>
    <font>
      <sz val="12"/>
      <color rgb="FF000000"/>
      <name val="Arial"/>
    </font>
    <font>
      <b/>
      <sz val="12"/>
      <color rgb="FF000000"/>
      <name val="Arial"/>
    </font>
    <font>
      <sz val="24"/>
      <color rgb="FF000000"/>
      <name val="Arial"/>
    </font>
    <font>
      <b/>
      <sz val="18"/>
      <color rgb="FF000000"/>
      <name val="Arial"/>
    </font>
    <font>
      <b/>
      <sz val="20"/>
      <color rgb="FF000000"/>
      <name val="Arial"/>
    </font>
    <font>
      <b/>
      <sz val="11"/>
      <color rgb="FF000000"/>
      <name val="Arial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theme="6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14">
    <xf numFmtId="4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right" vertical="center"/>
    </xf>
    <xf numFmtId="49" fontId="0" fillId="0" borderId="4" xfId="0" applyNumberForma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0" fillId="0" borderId="5" xfId="0" applyNumberFormat="1" applyBorder="1" applyAlignment="1">
      <alignment horizontal="left" vertical="center"/>
    </xf>
    <xf numFmtId="4" fontId="2" fillId="0" borderId="11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4" fontId="2" fillId="0" borderId="16" xfId="0" applyNumberFormat="1" applyFont="1" applyBorder="1" applyAlignment="1">
      <alignment horizontal="center" vertical="center" wrapText="1"/>
    </xf>
    <xf numFmtId="4" fontId="2" fillId="0" borderId="17" xfId="0" applyNumberFormat="1" applyFont="1" applyBorder="1" applyAlignment="1">
      <alignment horizontal="center" vertical="center" wrapText="1"/>
    </xf>
    <xf numFmtId="4" fontId="2" fillId="0" borderId="19" xfId="0" applyNumberFormat="1" applyFont="1" applyBorder="1" applyAlignment="1">
      <alignment horizontal="center" vertical="center" wrapText="1"/>
    </xf>
    <xf numFmtId="4" fontId="2" fillId="2" borderId="0" xfId="0" applyNumberFormat="1" applyFont="1" applyFill="1" applyAlignment="1">
      <alignment vertical="center"/>
    </xf>
    <xf numFmtId="4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top" wrapText="1"/>
    </xf>
    <xf numFmtId="49" fontId="2" fillId="2" borderId="0" xfId="0" applyNumberFormat="1" applyFont="1" applyFill="1" applyAlignment="1">
      <alignment horizontal="right" vertical="center"/>
    </xf>
    <xf numFmtId="49" fontId="2" fillId="2" borderId="0" xfId="0" applyNumberFormat="1" applyFont="1" applyFill="1" applyAlignment="1">
      <alignment vertical="center"/>
    </xf>
    <xf numFmtId="49" fontId="2" fillId="0" borderId="4" xfId="0" applyNumberFormat="1" applyFont="1" applyBorder="1" applyAlignment="1">
      <alignment horizontal="right" vertical="center"/>
    </xf>
    <xf numFmtId="49" fontId="2" fillId="0" borderId="4" xfId="0" applyNumberFormat="1" applyFont="1" applyBorder="1" applyAlignment="1">
      <alignment vertical="center"/>
    </xf>
    <xf numFmtId="4" fontId="2" fillId="0" borderId="4" xfId="0" applyNumberFormat="1" applyFont="1" applyBorder="1" applyAlignment="1">
      <alignment vertical="center"/>
    </xf>
    <xf numFmtId="49" fontId="4" fillId="0" borderId="0" xfId="0" applyNumberFormat="1" applyFont="1" applyAlignment="1">
      <alignment horizontal="left" vertical="center"/>
    </xf>
    <xf numFmtId="49" fontId="2" fillId="0" borderId="22" xfId="0" applyNumberFormat="1" applyFont="1" applyBorder="1" applyAlignment="1">
      <alignment horizontal="center" vertical="center" wrapText="1"/>
    </xf>
    <xf numFmtId="49" fontId="2" fillId="0" borderId="23" xfId="0" applyNumberFormat="1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horizontal="center" vertical="center" wrapText="1"/>
    </xf>
    <xf numFmtId="4" fontId="2" fillId="0" borderId="27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left" vertical="top" wrapText="1"/>
    </xf>
    <xf numFmtId="4" fontId="5" fillId="0" borderId="0" xfId="0" applyNumberFormat="1" applyFont="1" applyAlignment="1">
      <alignment vertical="center"/>
    </xf>
    <xf numFmtId="49" fontId="0" fillId="0" borderId="4" xfId="0" applyNumberFormat="1" applyBorder="1" applyAlignment="1">
      <alignment vertical="center"/>
    </xf>
    <xf numFmtId="49" fontId="0" fillId="0" borderId="5" xfId="0" applyNumberFormat="1" applyBorder="1" applyAlignment="1">
      <alignment vertical="center"/>
    </xf>
    <xf numFmtId="49" fontId="0" fillId="0" borderId="6" xfId="0" applyNumberFormat="1" applyBorder="1" applyAlignment="1">
      <alignment vertical="center"/>
    </xf>
    <xf numFmtId="49" fontId="0" fillId="0" borderId="7" xfId="0" applyNumberFormat="1" applyBorder="1" applyAlignment="1">
      <alignment vertical="center"/>
    </xf>
    <xf numFmtId="1" fontId="0" fillId="0" borderId="7" xfId="0" applyNumberFormat="1" applyBorder="1" applyAlignment="1">
      <alignment horizontal="left" vertical="center"/>
    </xf>
    <xf numFmtId="4" fontId="5" fillId="0" borderId="28" xfId="0" applyNumberFormat="1" applyFont="1" applyBorder="1" applyAlignment="1">
      <alignment vertical="center"/>
    </xf>
    <xf numFmtId="4" fontId="5" fillId="0" borderId="29" xfId="0" applyNumberFormat="1" applyFont="1" applyBorder="1" applyAlignment="1">
      <alignment vertical="center"/>
    </xf>
    <xf numFmtId="4" fontId="5" fillId="0" borderId="30" xfId="0" applyNumberFormat="1" applyFont="1" applyBorder="1" applyAlignment="1">
      <alignment vertical="center"/>
    </xf>
    <xf numFmtId="4" fontId="6" fillId="2" borderId="29" xfId="0" applyNumberFormat="1" applyFont="1" applyFill="1" applyBorder="1" applyAlignment="1">
      <alignment vertical="center"/>
    </xf>
    <xf numFmtId="4" fontId="6" fillId="0" borderId="0" xfId="0" applyNumberFormat="1" applyFont="1" applyAlignment="1">
      <alignment vertical="center"/>
    </xf>
    <xf numFmtId="49" fontId="9" fillId="2" borderId="30" xfId="0" applyNumberFormat="1" applyFont="1" applyFill="1" applyBorder="1" applyAlignment="1">
      <alignment horizontal="center" vertical="center"/>
    </xf>
    <xf numFmtId="4" fontId="4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 vertical="center"/>
    </xf>
    <xf numFmtId="49" fontId="0" fillId="0" borderId="4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0" fillId="0" borderId="3" xfId="0" applyNumberFormat="1" applyBorder="1" applyAlignment="1">
      <alignment horizontal="left" vertical="center"/>
    </xf>
    <xf numFmtId="49" fontId="0" fillId="0" borderId="5" xfId="0" applyNumberFormat="1" applyBorder="1" applyAlignment="1">
      <alignment horizontal="left" vertical="center"/>
    </xf>
    <xf numFmtId="49" fontId="0" fillId="0" borderId="6" xfId="0" applyNumberFormat="1" applyBorder="1" applyAlignment="1">
      <alignment horizontal="left" vertical="center"/>
    </xf>
    <xf numFmtId="49" fontId="0" fillId="0" borderId="7" xfId="0" applyNumberFormat="1" applyBorder="1" applyAlignment="1">
      <alignment horizontal="left" vertical="center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4" fontId="2" fillId="0" borderId="13" xfId="0" applyNumberFormat="1" applyFont="1" applyBorder="1" applyAlignment="1">
      <alignment horizontal="center" vertical="center" wrapText="1"/>
    </xf>
    <xf numFmtId="4" fontId="2" fillId="0" borderId="14" xfId="0" applyNumberFormat="1" applyFont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center" vertical="center" wrapText="1"/>
    </xf>
    <xf numFmtId="4" fontId="2" fillId="0" borderId="18" xfId="0" applyNumberFormat="1" applyFont="1" applyBorder="1" applyAlignment="1">
      <alignment horizontal="center" vertical="center" wrapText="1"/>
    </xf>
    <xf numFmtId="4" fontId="2" fillId="0" borderId="20" xfId="0" applyNumberFormat="1" applyFont="1" applyBorder="1" applyAlignment="1">
      <alignment horizontal="center" vertical="center" wrapText="1"/>
    </xf>
    <xf numFmtId="4" fontId="2" fillId="0" borderId="21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vertical="top" wrapText="1"/>
    </xf>
    <xf numFmtId="4" fontId="2" fillId="0" borderId="4" xfId="0" applyNumberFormat="1" applyFont="1" applyBorder="1" applyAlignment="1">
      <alignment vertical="center"/>
    </xf>
    <xf numFmtId="49" fontId="0" fillId="0" borderId="0" xfId="0" applyNumberFormat="1" applyAlignment="1">
      <alignment horizontal="left" vertical="top" wrapText="1"/>
    </xf>
    <xf numFmtId="4" fontId="0" fillId="0" borderId="0" xfId="0" applyNumberFormat="1" applyAlignment="1">
      <alignment vertical="center"/>
    </xf>
    <xf numFmtId="49" fontId="2" fillId="0" borderId="4" xfId="0" applyNumberFormat="1" applyFont="1" applyBorder="1" applyAlignment="1">
      <alignment horizontal="left" vertical="center"/>
    </xf>
    <xf numFmtId="4" fontId="2" fillId="0" borderId="24" xfId="0" applyNumberFormat="1" applyFont="1" applyBorder="1" applyAlignment="1">
      <alignment horizontal="center" vertical="center" wrapText="1"/>
    </xf>
    <xf numFmtId="4" fontId="2" fillId="0" borderId="25" xfId="0" applyNumberFormat="1" applyFont="1" applyBorder="1" applyAlignment="1">
      <alignment horizontal="center" vertical="center" wrapText="1"/>
    </xf>
    <xf numFmtId="4" fontId="2" fillId="0" borderId="26" xfId="0" applyNumberFormat="1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vertical="center"/>
    </xf>
    <xf numFmtId="49" fontId="0" fillId="0" borderId="4" xfId="0" applyNumberFormat="1" applyBorder="1" applyAlignment="1">
      <alignment vertical="center"/>
    </xf>
    <xf numFmtId="49" fontId="0" fillId="0" borderId="2" xfId="0" applyNumberFormat="1" applyBorder="1" applyAlignment="1">
      <alignment vertical="center"/>
    </xf>
    <xf numFmtId="49" fontId="0" fillId="0" borderId="3" xfId="0" applyNumberFormat="1" applyBorder="1" applyAlignment="1">
      <alignment vertical="center"/>
    </xf>
    <xf numFmtId="49" fontId="0" fillId="0" borderId="5" xfId="0" applyNumberFormat="1" applyBorder="1" applyAlignment="1">
      <alignment vertical="center"/>
    </xf>
    <xf numFmtId="49" fontId="8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10" fillId="0" borderId="28" xfId="0" applyNumberFormat="1" applyFont="1" applyBorder="1" applyAlignment="1">
      <alignment vertical="center"/>
    </xf>
    <xf numFmtId="49" fontId="6" fillId="0" borderId="29" xfId="0" applyNumberFormat="1" applyFont="1" applyBorder="1" applyAlignment="1">
      <alignment vertical="center"/>
    </xf>
    <xf numFmtId="4" fontId="6" fillId="0" borderId="30" xfId="0" applyNumberFormat="1" applyFont="1" applyBorder="1" applyAlignment="1">
      <alignment horizontal="center" vertical="center"/>
    </xf>
    <xf numFmtId="4" fontId="6" fillId="0" borderId="28" xfId="0" applyNumberFormat="1" applyFont="1" applyBorder="1" applyAlignment="1">
      <alignment vertical="center"/>
    </xf>
    <xf numFmtId="4" fontId="5" fillId="0" borderId="29" xfId="0" applyNumberFormat="1" applyFont="1" applyBorder="1" applyAlignment="1">
      <alignment vertical="center"/>
    </xf>
    <xf numFmtId="4" fontId="6" fillId="0" borderId="29" xfId="0" applyNumberFormat="1" applyFont="1" applyBorder="1" applyAlignment="1">
      <alignment vertical="center"/>
    </xf>
    <xf numFmtId="4" fontId="5" fillId="0" borderId="28" xfId="0" applyNumberFormat="1" applyFont="1" applyBorder="1" applyAlignment="1">
      <alignment vertical="center"/>
    </xf>
    <xf numFmtId="4" fontId="6" fillId="2" borderId="28" xfId="0" applyNumberFormat="1" applyFont="1" applyFill="1" applyBorder="1" applyAlignment="1">
      <alignment vertical="center"/>
    </xf>
    <xf numFmtId="4" fontId="6" fillId="2" borderId="31" xfId="0" applyNumberFormat="1" applyFont="1" applyFill="1" applyBorder="1" applyAlignment="1">
      <alignment vertical="center"/>
    </xf>
    <xf numFmtId="4" fontId="5" fillId="0" borderId="15" xfId="0" applyNumberFormat="1" applyFont="1" applyBorder="1" applyAlignment="1">
      <alignment vertical="center"/>
    </xf>
    <xf numFmtId="4" fontId="5" fillId="0" borderId="13" xfId="0" applyNumberFormat="1" applyFont="1" applyBorder="1" applyAlignment="1">
      <alignment vertical="center"/>
    </xf>
    <xf numFmtId="4" fontId="5" fillId="0" borderId="18" xfId="0" applyNumberFormat="1" applyFont="1" applyBorder="1" applyAlignment="1">
      <alignment vertical="center"/>
    </xf>
    <xf numFmtId="4" fontId="5" fillId="0" borderId="32" xfId="0" applyNumberFormat="1" applyFont="1" applyBorder="1" applyAlignment="1">
      <alignment vertical="center"/>
    </xf>
    <xf numFmtId="4" fontId="5" fillId="0" borderId="0" xfId="0" applyNumberFormat="1" applyFont="1" applyAlignment="1">
      <alignment vertical="center"/>
    </xf>
    <xf numFmtId="4" fontId="5" fillId="0" borderId="34" xfId="0" applyNumberFormat="1" applyFont="1" applyBorder="1" applyAlignment="1">
      <alignment vertical="center"/>
    </xf>
    <xf numFmtId="4" fontId="5" fillId="0" borderId="33" xfId="0" applyNumberFormat="1" applyFont="1" applyBorder="1" applyAlignment="1">
      <alignment vertical="center"/>
    </xf>
    <xf numFmtId="4" fontId="5" fillId="0" borderId="14" xfId="0" applyNumberFormat="1" applyFont="1" applyBorder="1" applyAlignment="1">
      <alignment vertical="center"/>
    </xf>
    <xf numFmtId="4" fontId="5" fillId="0" borderId="35" xfId="0" applyNumberFormat="1" applyFont="1" applyBorder="1" applyAlignment="1">
      <alignment vertical="center"/>
    </xf>
    <xf numFmtId="4" fontId="5" fillId="3" borderId="30" xfId="0" applyNumberFormat="1" applyFont="1" applyFill="1" applyBorder="1" applyAlignment="1" applyProtection="1">
      <alignment vertical="center"/>
      <protection locked="0"/>
    </xf>
    <xf numFmtId="49" fontId="0" fillId="3" borderId="0" xfId="0" applyNumberFormat="1" applyFill="1" applyAlignment="1" applyProtection="1">
      <alignment vertical="center"/>
      <protection locked="0"/>
    </xf>
    <xf numFmtId="49" fontId="0" fillId="3" borderId="5" xfId="0" applyNumberFormat="1" applyFill="1" applyBorder="1" applyAlignment="1" applyProtection="1">
      <alignment vertical="center"/>
      <protection locked="0"/>
    </xf>
    <xf numFmtId="49" fontId="0" fillId="3" borderId="7" xfId="0" applyNumberFormat="1" applyFill="1" applyBorder="1" applyAlignment="1" applyProtection="1">
      <alignment vertical="center"/>
      <protection locked="0"/>
    </xf>
    <xf numFmtId="49" fontId="0" fillId="3" borderId="8" xfId="0" applyNumberFormat="1" applyFill="1" applyBorder="1" applyAlignment="1" applyProtection="1">
      <alignment vertical="center"/>
      <protection locked="0"/>
    </xf>
    <xf numFmtId="4" fontId="0" fillId="0" borderId="0" xfId="0" applyNumberFormat="1" applyAlignment="1">
      <alignment vertical="center" wrapText="1"/>
    </xf>
    <xf numFmtId="49" fontId="0" fillId="0" borderId="4" xfId="0" applyNumberFormat="1" applyBorder="1" applyAlignment="1" applyProtection="1">
      <alignment horizontal="left" vertical="center"/>
      <protection locked="0"/>
    </xf>
    <xf numFmtId="49" fontId="0" fillId="0" borderId="0" xfId="0" applyNumberFormat="1" applyAlignment="1" applyProtection="1">
      <alignment horizontal="left" vertical="center"/>
      <protection locked="0"/>
    </xf>
    <xf numFmtId="49" fontId="0" fillId="0" borderId="5" xfId="0" applyNumberFormat="1" applyBorder="1" applyAlignment="1" applyProtection="1">
      <alignment horizontal="left" vertical="center"/>
      <protection locked="0"/>
    </xf>
    <xf numFmtId="49" fontId="0" fillId="0" borderId="8" xfId="0" applyNumberFormat="1" applyBorder="1" applyAlignment="1" applyProtection="1">
      <alignment horizontal="left" vertical="center"/>
      <protection locked="0"/>
    </xf>
    <xf numFmtId="49" fontId="0" fillId="0" borderId="7" xfId="0" applyNumberFormat="1" applyBorder="1" applyAlignment="1" applyProtection="1">
      <alignment horizontal="left" vertical="center"/>
      <protection locked="0"/>
    </xf>
    <xf numFmtId="49" fontId="0" fillId="3" borderId="4" xfId="0" applyNumberFormat="1" applyFill="1" applyBorder="1" applyAlignment="1" applyProtection="1">
      <alignment horizontal="left" vertical="center"/>
      <protection locked="0"/>
    </xf>
    <xf numFmtId="49" fontId="0" fillId="3" borderId="0" xfId="0" applyNumberFormat="1" applyFill="1" applyAlignment="1" applyProtection="1">
      <alignment horizontal="left" vertical="center"/>
      <protection locked="0"/>
    </xf>
    <xf numFmtId="49" fontId="0" fillId="3" borderId="5" xfId="0" applyNumberFormat="1" applyFill="1" applyBorder="1" applyAlignment="1" applyProtection="1">
      <alignment horizontal="left" vertical="center"/>
      <protection locked="0"/>
    </xf>
    <xf numFmtId="49" fontId="0" fillId="3" borderId="7" xfId="0" applyNumberFormat="1" applyFill="1" applyBorder="1" applyAlignment="1" applyProtection="1">
      <alignment horizontal="left" vertical="center"/>
      <protection locked="0"/>
    </xf>
    <xf numFmtId="49" fontId="0" fillId="3" borderId="8" xfId="0" applyNumberFormat="1" applyFill="1" applyBorder="1" applyAlignment="1" applyProtection="1">
      <alignment horizontal="left" vertical="center"/>
      <protection locked="0"/>
    </xf>
    <xf numFmtId="4" fontId="0" fillId="3" borderId="0" xfId="0" applyNumberFormat="1" applyFill="1" applyAlignment="1" applyProtection="1">
      <alignment vertical="center"/>
      <protection locked="0"/>
    </xf>
    <xf numFmtId="4" fontId="0" fillId="3" borderId="0" xfId="0" applyNumberFormat="1" applyFill="1" applyAlignment="1" applyProtection="1">
      <alignment horizontal="left" vertical="top" wrapText="1"/>
      <protection locked="0"/>
    </xf>
    <xf numFmtId="4" fontId="5" fillId="3" borderId="0" xfId="0" applyNumberFormat="1" applyFont="1" applyFill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35"/>
  <sheetViews>
    <sheetView tabSelected="1" workbookViewId="0">
      <selection activeCell="E36" sqref="E36"/>
    </sheetView>
  </sheetViews>
  <sheetFormatPr baseColWidth="10" defaultColWidth="8.83203125" defaultRowHeight="12" x14ac:dyDescent="0"/>
  <cols>
    <col min="1" max="1" width="9.1640625" customWidth="1"/>
    <col min="2" max="2" width="12.83203125" customWidth="1"/>
    <col min="3" max="3" width="22.83203125" customWidth="1"/>
    <col min="4" max="4" width="10" customWidth="1"/>
    <col min="5" max="5" width="14" customWidth="1"/>
    <col min="6" max="6" width="22.83203125" customWidth="1"/>
    <col min="7" max="7" width="9.1640625" customWidth="1"/>
    <col min="8" max="8" width="12.83203125" customWidth="1"/>
    <col min="9" max="9" width="22.83203125" customWidth="1"/>
  </cols>
  <sheetData>
    <row r="1" spans="1:9" ht="30" customHeight="1">
      <c r="A1" s="69" t="s">
        <v>179</v>
      </c>
      <c r="B1" s="40"/>
      <c r="C1" s="40"/>
      <c r="D1" s="40"/>
      <c r="E1" s="40"/>
      <c r="F1" s="40"/>
      <c r="G1" s="40"/>
      <c r="H1" s="40"/>
      <c r="I1" s="40"/>
    </row>
    <row r="2" spans="1:9" ht="25.5" customHeight="1">
      <c r="A2" s="70" t="s">
        <v>1</v>
      </c>
      <c r="B2" s="71"/>
      <c r="C2" s="18" t="s">
        <v>2</v>
      </c>
      <c r="D2" s="27"/>
      <c r="E2" s="27" t="s">
        <v>4</v>
      </c>
      <c r="F2" s="27" t="s">
        <v>5</v>
      </c>
      <c r="G2" s="27"/>
      <c r="H2" s="27" t="s">
        <v>180</v>
      </c>
      <c r="I2" s="29" t="s">
        <v>181</v>
      </c>
    </row>
    <row r="3" spans="1:9" ht="25.5" customHeight="1">
      <c r="A3" s="72" t="s">
        <v>6</v>
      </c>
      <c r="B3" s="40"/>
      <c r="C3" s="1" t="s">
        <v>7</v>
      </c>
      <c r="D3" s="1"/>
      <c r="E3" s="1" t="s">
        <v>9</v>
      </c>
      <c r="F3" s="1" t="s">
        <v>10</v>
      </c>
      <c r="G3" s="1"/>
      <c r="H3" s="1" t="s">
        <v>180</v>
      </c>
      <c r="I3" s="30" t="s">
        <v>182</v>
      </c>
    </row>
    <row r="4" spans="1:9" ht="25.5" customHeight="1">
      <c r="A4" s="72" t="s">
        <v>11</v>
      </c>
      <c r="B4" s="40"/>
      <c r="C4" s="1" t="s">
        <v>12</v>
      </c>
      <c r="D4" s="1"/>
      <c r="E4" s="1" t="s">
        <v>14</v>
      </c>
      <c r="F4" s="96"/>
      <c r="G4" s="1"/>
      <c r="H4" s="1" t="s">
        <v>180</v>
      </c>
      <c r="I4" s="98"/>
    </row>
    <row r="5" spans="1:9" ht="25.5" customHeight="1">
      <c r="A5" s="72" t="s">
        <v>8</v>
      </c>
      <c r="B5" s="40"/>
      <c r="C5" s="96"/>
      <c r="D5" s="1"/>
      <c r="E5" s="1" t="s">
        <v>13</v>
      </c>
      <c r="F5" s="96"/>
      <c r="G5" s="1"/>
      <c r="H5" s="1" t="s">
        <v>183</v>
      </c>
      <c r="I5" s="31">
        <v>23</v>
      </c>
    </row>
    <row r="6" spans="1:9" ht="25.5" customHeight="1">
      <c r="A6" s="73" t="s">
        <v>15</v>
      </c>
      <c r="B6" s="74"/>
      <c r="C6" s="28"/>
      <c r="D6" s="28"/>
      <c r="E6" s="28" t="s">
        <v>17</v>
      </c>
      <c r="F6" s="97"/>
      <c r="G6" s="28"/>
      <c r="H6" s="28" t="s">
        <v>184</v>
      </c>
      <c r="I6" s="99"/>
    </row>
    <row r="7" spans="1:9" ht="25.5" customHeight="1">
      <c r="A7" s="75" t="s">
        <v>185</v>
      </c>
      <c r="B7" s="76"/>
      <c r="C7" s="76"/>
      <c r="D7" s="76"/>
      <c r="E7" s="76"/>
      <c r="F7" s="76"/>
      <c r="G7" s="76"/>
      <c r="H7" s="76"/>
      <c r="I7" s="76"/>
    </row>
    <row r="8" spans="1:9" ht="25.5" customHeight="1">
      <c r="A8" s="37" t="s">
        <v>186</v>
      </c>
      <c r="B8" s="77" t="s">
        <v>187</v>
      </c>
      <c r="C8" s="78"/>
      <c r="D8" s="37" t="s">
        <v>188</v>
      </c>
      <c r="E8" s="77" t="s">
        <v>189</v>
      </c>
      <c r="F8" s="78"/>
      <c r="G8" s="37" t="s">
        <v>190</v>
      </c>
      <c r="H8" s="77" t="s">
        <v>191</v>
      </c>
      <c r="I8" s="78"/>
    </row>
    <row r="9" spans="1:9" ht="15">
      <c r="A9" s="79" t="s">
        <v>192</v>
      </c>
      <c r="B9" s="33" t="s">
        <v>193</v>
      </c>
      <c r="C9" s="34">
        <f>SUM('Stavební rozpočet'!R8:R62)</f>
        <v>0</v>
      </c>
      <c r="D9" s="83" t="s">
        <v>194</v>
      </c>
      <c r="E9" s="81"/>
      <c r="F9" s="34"/>
      <c r="G9" s="83" t="s">
        <v>195</v>
      </c>
      <c r="H9" s="81"/>
      <c r="I9" s="95"/>
    </row>
    <row r="10" spans="1:9" ht="15">
      <c r="A10" s="79"/>
      <c r="B10" s="33" t="s">
        <v>30</v>
      </c>
      <c r="C10" s="34">
        <f>SUM('Stavební rozpočet'!S8:S62)</f>
        <v>0</v>
      </c>
      <c r="D10" s="83" t="s">
        <v>196</v>
      </c>
      <c r="E10" s="81"/>
      <c r="F10" s="34"/>
      <c r="G10" s="83" t="s">
        <v>197</v>
      </c>
      <c r="H10" s="81"/>
      <c r="I10" s="95"/>
    </row>
    <row r="11" spans="1:9" ht="15">
      <c r="A11" s="79" t="s">
        <v>198</v>
      </c>
      <c r="B11" s="33" t="s">
        <v>193</v>
      </c>
      <c r="C11" s="34">
        <f>SUM('Stavební rozpočet'!T8:T62)</f>
        <v>0</v>
      </c>
      <c r="D11" s="83" t="s">
        <v>199</v>
      </c>
      <c r="E11" s="81"/>
      <c r="F11" s="34"/>
      <c r="G11" s="83" t="s">
        <v>200</v>
      </c>
      <c r="H11" s="81"/>
      <c r="I11" s="95"/>
    </row>
    <row r="12" spans="1:9" ht="15">
      <c r="A12" s="79"/>
      <c r="B12" s="33" t="s">
        <v>30</v>
      </c>
      <c r="C12" s="34">
        <f>SUM('Stavební rozpočet'!U8:U62)</f>
        <v>0</v>
      </c>
      <c r="D12" s="83"/>
      <c r="E12" s="81"/>
      <c r="F12" s="34"/>
      <c r="G12" s="83" t="s">
        <v>201</v>
      </c>
      <c r="H12" s="81"/>
      <c r="I12" s="95"/>
    </row>
    <row r="13" spans="1:9" ht="15">
      <c r="A13" s="79" t="s">
        <v>202</v>
      </c>
      <c r="B13" s="33" t="s">
        <v>193</v>
      </c>
      <c r="C13" s="34">
        <f>SUM('Stavební rozpočet'!V8:V62)</f>
        <v>0</v>
      </c>
      <c r="D13" s="83"/>
      <c r="E13" s="81"/>
      <c r="F13" s="34"/>
      <c r="G13" s="83" t="s">
        <v>203</v>
      </c>
      <c r="H13" s="81"/>
      <c r="I13" s="95"/>
    </row>
    <row r="14" spans="1:9" ht="15">
      <c r="A14" s="79"/>
      <c r="B14" s="33" t="s">
        <v>30</v>
      </c>
      <c r="C14" s="34">
        <f>SUM('Stavební rozpočet'!W8:W62)</f>
        <v>0</v>
      </c>
      <c r="D14" s="83"/>
      <c r="E14" s="81"/>
      <c r="F14" s="34"/>
      <c r="G14" s="83" t="s">
        <v>204</v>
      </c>
      <c r="H14" s="81"/>
      <c r="I14" s="95"/>
    </row>
    <row r="15" spans="1:9" ht="15">
      <c r="A15" s="80" t="s">
        <v>205</v>
      </c>
      <c r="B15" s="81"/>
      <c r="C15" s="34">
        <f>SUM('Stavební rozpočet'!X8:X62)</f>
        <v>0</v>
      </c>
      <c r="D15" s="83"/>
      <c r="E15" s="81"/>
      <c r="F15" s="34"/>
      <c r="G15" s="32"/>
      <c r="H15" s="33"/>
      <c r="I15" s="34"/>
    </row>
    <row r="16" spans="1:9" ht="15">
      <c r="A16" s="80" t="s">
        <v>206</v>
      </c>
      <c r="B16" s="81"/>
      <c r="C16" s="34">
        <f>SUM('Stavební rozpočet'!P8:P62)</f>
        <v>0</v>
      </c>
      <c r="D16" s="83"/>
      <c r="E16" s="81"/>
      <c r="F16" s="34"/>
      <c r="G16" s="32"/>
      <c r="H16" s="33"/>
      <c r="I16" s="34"/>
    </row>
    <row r="17" spans="1:9" ht="15">
      <c r="A17" s="80" t="s">
        <v>207</v>
      </c>
      <c r="B17" s="81"/>
      <c r="C17" s="34">
        <f>SUM(C9:C16)</f>
        <v>0</v>
      </c>
      <c r="D17" s="80" t="s">
        <v>208</v>
      </c>
      <c r="E17" s="82"/>
      <c r="F17" s="34">
        <f>SUM(F9:F16)</f>
        <v>0</v>
      </c>
      <c r="G17" s="80" t="s">
        <v>209</v>
      </c>
      <c r="H17" s="82"/>
      <c r="I17" s="34">
        <f>SUM(I9:I16)</f>
        <v>0</v>
      </c>
    </row>
    <row r="18" spans="1:9" ht="15">
      <c r="A18" s="26"/>
      <c r="B18" s="26"/>
      <c r="C18" s="26"/>
      <c r="D18" s="80" t="s">
        <v>210</v>
      </c>
      <c r="E18" s="82"/>
      <c r="F18" s="34"/>
      <c r="G18" s="80" t="s">
        <v>211</v>
      </c>
      <c r="H18" s="82"/>
      <c r="I18" s="34"/>
    </row>
    <row r="19" spans="1:9" ht="15">
      <c r="A19" s="26"/>
      <c r="B19" s="26"/>
      <c r="C19" s="26"/>
      <c r="D19" s="26"/>
      <c r="E19" s="26"/>
      <c r="F19" s="26"/>
      <c r="G19" s="36"/>
      <c r="H19" s="36"/>
      <c r="I19" s="26"/>
    </row>
    <row r="20" spans="1:9" ht="15">
      <c r="A20" s="26"/>
      <c r="B20" s="26"/>
      <c r="C20" s="26"/>
      <c r="D20" s="26"/>
      <c r="E20" s="26"/>
      <c r="F20" s="26"/>
      <c r="G20" s="36"/>
      <c r="H20" s="36"/>
      <c r="I20" s="26"/>
    </row>
    <row r="21" spans="1:9" ht="15">
      <c r="A21" s="26"/>
      <c r="B21" s="26"/>
      <c r="C21" s="26"/>
      <c r="D21" s="26"/>
      <c r="E21" s="26"/>
      <c r="F21" s="26"/>
      <c r="G21" s="26"/>
      <c r="H21" s="26"/>
      <c r="I21" s="26"/>
    </row>
    <row r="22" spans="1:9" ht="15">
      <c r="A22" s="84" t="s">
        <v>212</v>
      </c>
      <c r="B22" s="85"/>
      <c r="C22" s="35">
        <f>SUM('Stavební rozpočet'!Z9:Z62)*(1-C18/100)</f>
        <v>0</v>
      </c>
      <c r="D22" s="26"/>
      <c r="E22" s="26"/>
      <c r="F22" s="26"/>
      <c r="G22" s="26"/>
      <c r="H22" s="26"/>
      <c r="I22" s="26"/>
    </row>
    <row r="23" spans="1:9" ht="15">
      <c r="A23" s="84" t="s">
        <v>213</v>
      </c>
      <c r="B23" s="85"/>
      <c r="C23" s="35">
        <f>SUM('Stavební rozpočet'!AA9:AA62)*(1-C18/100)+(F17+I17+F18+I18+I19+I20)</f>
        <v>0</v>
      </c>
      <c r="D23" s="84" t="s">
        <v>214</v>
      </c>
      <c r="E23" s="85"/>
      <c r="F23" s="35">
        <f>ROUND(C23*(15/100),2)</f>
        <v>0</v>
      </c>
      <c r="G23" s="84" t="s">
        <v>215</v>
      </c>
      <c r="H23" s="85"/>
      <c r="I23" s="35">
        <f>SUM(C22:C24)</f>
        <v>0</v>
      </c>
    </row>
    <row r="24" spans="1:9" ht="15">
      <c r="A24" s="84" t="s">
        <v>216</v>
      </c>
      <c r="B24" s="85"/>
      <c r="C24" s="35">
        <f>SUM('Stavební rozpočet'!AB9:AB62)*(1-C18/100)</f>
        <v>0</v>
      </c>
      <c r="D24" s="84" t="s">
        <v>217</v>
      </c>
      <c r="E24" s="85"/>
      <c r="F24" s="35">
        <f>ROUND(C24*(21/100),2)</f>
        <v>0</v>
      </c>
      <c r="G24" s="84" t="s">
        <v>218</v>
      </c>
      <c r="H24" s="85"/>
      <c r="I24" s="35">
        <f>F23+F24+I23</f>
        <v>0</v>
      </c>
    </row>
    <row r="25" spans="1:9" ht="15">
      <c r="A25" s="26"/>
      <c r="B25" s="26"/>
      <c r="C25" s="26"/>
      <c r="D25" s="26"/>
      <c r="E25" s="26"/>
      <c r="F25" s="26"/>
      <c r="G25" s="26"/>
      <c r="H25" s="26"/>
      <c r="I25" s="26"/>
    </row>
    <row r="26" spans="1:9" ht="15">
      <c r="A26" s="86" t="s">
        <v>9</v>
      </c>
      <c r="B26" s="87"/>
      <c r="C26" s="88"/>
      <c r="D26" s="86" t="s">
        <v>4</v>
      </c>
      <c r="E26" s="87"/>
      <c r="F26" s="88"/>
      <c r="G26" s="86" t="s">
        <v>14</v>
      </c>
      <c r="H26" s="87"/>
      <c r="I26" s="88"/>
    </row>
    <row r="27" spans="1:9">
      <c r="A27" s="89"/>
      <c r="B27" s="90"/>
      <c r="C27" s="91"/>
      <c r="D27" s="89"/>
      <c r="E27" s="90"/>
      <c r="F27" s="91"/>
      <c r="G27" s="89"/>
      <c r="H27" s="90"/>
      <c r="I27" s="91"/>
    </row>
    <row r="28" spans="1:9" ht="32" customHeight="1">
      <c r="A28" s="89"/>
      <c r="B28" s="90"/>
      <c r="C28" s="91"/>
      <c r="D28" s="89"/>
      <c r="E28" s="90"/>
      <c r="F28" s="91"/>
      <c r="G28" s="89"/>
      <c r="H28" s="90"/>
      <c r="I28" s="91"/>
    </row>
    <row r="29" spans="1:9">
      <c r="A29" s="89"/>
      <c r="B29" s="90"/>
      <c r="C29" s="91"/>
      <c r="D29" s="89"/>
      <c r="E29" s="90"/>
      <c r="F29" s="91"/>
      <c r="G29" s="89"/>
      <c r="H29" s="90"/>
      <c r="I29" s="91"/>
    </row>
    <row r="30" spans="1:9" ht="15">
      <c r="A30" s="92" t="s">
        <v>219</v>
      </c>
      <c r="B30" s="93"/>
      <c r="C30" s="94"/>
      <c r="D30" s="92" t="s">
        <v>219</v>
      </c>
      <c r="E30" s="93"/>
      <c r="F30" s="94"/>
      <c r="G30" s="92" t="s">
        <v>219</v>
      </c>
      <c r="H30" s="93"/>
      <c r="I30" s="94"/>
    </row>
    <row r="31" spans="1:9" ht="15">
      <c r="A31" s="38" t="s">
        <v>53</v>
      </c>
      <c r="B31" s="26"/>
      <c r="C31" s="26"/>
      <c r="D31" s="26"/>
      <c r="E31" s="26"/>
      <c r="F31" s="26"/>
      <c r="G31" s="26"/>
      <c r="H31" s="26"/>
      <c r="I31" s="26"/>
    </row>
    <row r="32" spans="1:9" ht="37" customHeight="1">
      <c r="A32" s="112"/>
      <c r="B32" s="113"/>
      <c r="C32" s="113"/>
      <c r="D32" s="113"/>
      <c r="E32" s="113"/>
      <c r="F32" s="113"/>
      <c r="G32" s="113"/>
      <c r="H32" s="113"/>
      <c r="I32" s="113"/>
    </row>
    <row r="33" spans="1:9" ht="15">
      <c r="A33" s="26"/>
      <c r="B33" s="26"/>
      <c r="C33" s="26"/>
      <c r="D33" s="26"/>
      <c r="E33" s="26"/>
      <c r="F33" s="26"/>
      <c r="G33" s="26"/>
      <c r="H33" s="26"/>
      <c r="I33" s="26"/>
    </row>
    <row r="34" spans="1:9" ht="15">
      <c r="A34" s="26"/>
      <c r="B34" s="26"/>
      <c r="C34" s="26"/>
      <c r="D34" s="26"/>
      <c r="E34" s="26"/>
      <c r="F34" s="26"/>
      <c r="G34" s="26"/>
      <c r="H34" s="26"/>
      <c r="I34" s="26"/>
    </row>
    <row r="35" spans="1:9" ht="15">
      <c r="A35" s="26"/>
      <c r="B35" s="26"/>
      <c r="C35" s="26"/>
      <c r="D35" s="26"/>
      <c r="E35" s="26"/>
      <c r="F35" s="26"/>
      <c r="G35" s="26"/>
      <c r="H35" s="26"/>
      <c r="I35" s="26"/>
    </row>
  </sheetData>
  <sheetProtection password="C587" sheet="1" objects="1" scenarios="1" formatCells="0" formatColumns="0" formatRows="0" insertColumns="0" insertRows="0" insertHyperlinks="0" deleteColumns="0" deleteRows="0" sort="0" autoFilter="0" pivotTables="0"/>
  <mergeCells count="51">
    <mergeCell ref="A32:I32"/>
    <mergeCell ref="D9:E9"/>
    <mergeCell ref="D10:E10"/>
    <mergeCell ref="D11:E11"/>
    <mergeCell ref="D12:E12"/>
    <mergeCell ref="D13:E13"/>
    <mergeCell ref="D14:E14"/>
    <mergeCell ref="D15:E15"/>
    <mergeCell ref="D16:E16"/>
    <mergeCell ref="G23:H23"/>
    <mergeCell ref="G24:H24"/>
    <mergeCell ref="A26:C26"/>
    <mergeCell ref="A27:C29"/>
    <mergeCell ref="A30:C30"/>
    <mergeCell ref="D26:F26"/>
    <mergeCell ref="D27:F29"/>
    <mergeCell ref="D30:F30"/>
    <mergeCell ref="G26:I26"/>
    <mergeCell ref="G27:I29"/>
    <mergeCell ref="G30:I30"/>
    <mergeCell ref="A22:B22"/>
    <mergeCell ref="A23:B23"/>
    <mergeCell ref="A24:B24"/>
    <mergeCell ref="D23:E23"/>
    <mergeCell ref="D24:E24"/>
    <mergeCell ref="D18:E18"/>
    <mergeCell ref="H8:I8"/>
    <mergeCell ref="G9:H9"/>
    <mergeCell ref="G10:H10"/>
    <mergeCell ref="G11:H11"/>
    <mergeCell ref="G12:H12"/>
    <mergeCell ref="G13:H13"/>
    <mergeCell ref="G14:H14"/>
    <mergeCell ref="G17:H17"/>
    <mergeCell ref="G18:H18"/>
    <mergeCell ref="A13:A14"/>
    <mergeCell ref="A15:B15"/>
    <mergeCell ref="A16:B16"/>
    <mergeCell ref="A17:B17"/>
    <mergeCell ref="E8:F8"/>
    <mergeCell ref="D17:E17"/>
    <mergeCell ref="A6:B6"/>
    <mergeCell ref="A7:I7"/>
    <mergeCell ref="B8:C8"/>
    <mergeCell ref="A9:A10"/>
    <mergeCell ref="A11:A12"/>
    <mergeCell ref="A1:I1"/>
    <mergeCell ref="A2:B2"/>
    <mergeCell ref="A3:B3"/>
    <mergeCell ref="A4:B4"/>
    <mergeCell ref="A5:B5"/>
  </mergeCells>
  <phoneticPr fontId="11" type="noConversion"/>
  <pageMargins left="0.7" right="0.7" top="0.75" bottom="0.75" header="0.3" footer="0.3"/>
  <pageSetup scale="84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V65"/>
  <sheetViews>
    <sheetView topLeftCell="A45" workbookViewId="0">
      <selection activeCell="J69" sqref="J69"/>
    </sheetView>
  </sheetViews>
  <sheetFormatPr baseColWidth="10" defaultColWidth="12.1640625" defaultRowHeight="12" x14ac:dyDescent="0"/>
  <cols>
    <col min="1" max="1" width="3.6640625" style="2" customWidth="1"/>
    <col min="2" max="2" width="6.83203125" style="1" customWidth="1"/>
    <col min="3" max="3" width="13.83203125" style="1" customWidth="1"/>
    <col min="4" max="4" width="54.33203125" customWidth="1"/>
    <col min="5" max="5" width="4.33203125" customWidth="1"/>
    <col min="6" max="6" width="12.83203125" customWidth="1"/>
    <col min="7" max="7" width="12" customWidth="1"/>
    <col min="8" max="10" width="14.33203125" customWidth="1"/>
    <col min="11" max="13" width="11.6640625" customWidth="1"/>
    <col min="14" max="48" width="9.1640625" hidden="1" customWidth="1"/>
  </cols>
  <sheetData>
    <row r="1" spans="1:43" ht="25.5" customHeight="1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43" ht="25.5" customHeight="1">
      <c r="A2" s="41" t="s">
        <v>1</v>
      </c>
      <c r="B2" s="42"/>
      <c r="C2" s="42"/>
      <c r="D2" s="4" t="s">
        <v>2</v>
      </c>
      <c r="E2" s="42" t="s">
        <v>3</v>
      </c>
      <c r="F2" s="42"/>
      <c r="G2" s="106"/>
      <c r="H2" s="106"/>
      <c r="I2" s="3" t="s">
        <v>4</v>
      </c>
      <c r="J2" s="42" t="s">
        <v>5</v>
      </c>
      <c r="K2" s="42"/>
      <c r="L2" s="42"/>
      <c r="M2" s="47"/>
    </row>
    <row r="3" spans="1:43" ht="25.5" customHeight="1">
      <c r="A3" s="43" t="s">
        <v>6</v>
      </c>
      <c r="B3" s="44"/>
      <c r="C3" s="44"/>
      <c r="D3" s="5" t="s">
        <v>7</v>
      </c>
      <c r="E3" s="44" t="s">
        <v>8</v>
      </c>
      <c r="F3" s="44"/>
      <c r="G3" s="107"/>
      <c r="H3" s="107"/>
      <c r="I3" s="5" t="s">
        <v>9</v>
      </c>
      <c r="J3" s="44" t="s">
        <v>10</v>
      </c>
      <c r="K3" s="44"/>
      <c r="L3" s="44"/>
      <c r="M3" s="48"/>
    </row>
    <row r="4" spans="1:43" ht="25.5" customHeight="1">
      <c r="A4" s="43" t="s">
        <v>11</v>
      </c>
      <c r="B4" s="44"/>
      <c r="C4" s="44"/>
      <c r="D4" s="5" t="s">
        <v>12</v>
      </c>
      <c r="E4" s="44" t="s">
        <v>13</v>
      </c>
      <c r="F4" s="44"/>
      <c r="G4" s="107"/>
      <c r="H4" s="107"/>
      <c r="I4" s="5" t="s">
        <v>14</v>
      </c>
      <c r="J4" s="107"/>
      <c r="K4" s="107"/>
      <c r="L4" s="107"/>
      <c r="M4" s="109"/>
    </row>
    <row r="5" spans="1:43" ht="25.5" customHeight="1">
      <c r="A5" s="45" t="s">
        <v>15</v>
      </c>
      <c r="B5" s="46"/>
      <c r="C5" s="46"/>
      <c r="D5" s="6"/>
      <c r="E5" s="46" t="s">
        <v>16</v>
      </c>
      <c r="F5" s="46"/>
      <c r="G5" s="108"/>
      <c r="H5" s="108"/>
      <c r="I5" s="6" t="s">
        <v>17</v>
      </c>
      <c r="J5" s="108"/>
      <c r="K5" s="108"/>
      <c r="L5" s="108"/>
      <c r="M5" s="110"/>
    </row>
    <row r="6" spans="1:43">
      <c r="A6" s="49" t="s">
        <v>18</v>
      </c>
      <c r="B6" s="51" t="s">
        <v>19</v>
      </c>
      <c r="C6" s="51" t="s">
        <v>20</v>
      </c>
      <c r="D6" s="7" t="s">
        <v>21</v>
      </c>
      <c r="E6" s="53" t="s">
        <v>22</v>
      </c>
      <c r="F6" s="53" t="s">
        <v>23</v>
      </c>
      <c r="G6" s="55" t="s">
        <v>24</v>
      </c>
      <c r="H6" s="57" t="s">
        <v>25</v>
      </c>
      <c r="I6" s="55"/>
      <c r="J6" s="58"/>
      <c r="K6" s="57" t="s">
        <v>26</v>
      </c>
      <c r="L6" s="58"/>
      <c r="M6" s="59" t="s">
        <v>27</v>
      </c>
    </row>
    <row r="7" spans="1:43">
      <c r="A7" s="50"/>
      <c r="B7" s="52"/>
      <c r="C7" s="52"/>
      <c r="D7" s="8" t="s">
        <v>28</v>
      </c>
      <c r="E7" s="54"/>
      <c r="F7" s="54"/>
      <c r="G7" s="56"/>
      <c r="H7" s="9" t="s">
        <v>29</v>
      </c>
      <c r="I7" s="10" t="s">
        <v>30</v>
      </c>
      <c r="J7" s="11" t="s">
        <v>31</v>
      </c>
      <c r="K7" s="9" t="s">
        <v>32</v>
      </c>
      <c r="L7" s="11" t="s">
        <v>31</v>
      </c>
      <c r="M7" s="60"/>
      <c r="P7" s="12" t="s">
        <v>33</v>
      </c>
      <c r="Q7" s="12" t="s">
        <v>34</v>
      </c>
      <c r="R7" s="12" t="s">
        <v>35</v>
      </c>
      <c r="S7" s="12" t="s">
        <v>36</v>
      </c>
      <c r="T7" s="12" t="s">
        <v>37</v>
      </c>
      <c r="U7" s="12" t="s">
        <v>38</v>
      </c>
      <c r="V7" s="12" t="s">
        <v>39</v>
      </c>
      <c r="W7" s="12" t="s">
        <v>40</v>
      </c>
      <c r="X7" s="12" t="s">
        <v>41</v>
      </c>
    </row>
    <row r="8" spans="1:43">
      <c r="A8" s="15"/>
      <c r="B8" s="16"/>
      <c r="C8" s="16" t="s">
        <v>42</v>
      </c>
      <c r="D8" s="12" t="s">
        <v>43</v>
      </c>
      <c r="E8" s="12"/>
      <c r="F8" s="12"/>
      <c r="G8" s="12"/>
      <c r="H8" s="12">
        <f>SUM(H9:H9)</f>
        <v>0</v>
      </c>
      <c r="I8" s="12">
        <f>SUM(I9:I9)</f>
        <v>0</v>
      </c>
      <c r="J8" s="12">
        <f>H8+I8</f>
        <v>0</v>
      </c>
      <c r="K8" s="12"/>
      <c r="L8" s="12">
        <f>SUM(L9:L9)</f>
        <v>0</v>
      </c>
      <c r="M8" s="12"/>
      <c r="P8" s="12">
        <f>IF(Q8="PR",J8,SUM(O9:O9))</f>
        <v>0</v>
      </c>
      <c r="Q8" s="12" t="s">
        <v>44</v>
      </c>
      <c r="R8" s="12">
        <f>IF(Q8="HS",H8,0)</f>
        <v>0</v>
      </c>
      <c r="S8" s="12">
        <f>IF(Q8="HS",I8-P8,0)</f>
        <v>0</v>
      </c>
      <c r="T8" s="12">
        <f>IF(Q8="PS",H8,0)</f>
        <v>0</v>
      </c>
      <c r="U8" s="12">
        <f>IF(Q8="PS",I8-P8,0)</f>
        <v>0</v>
      </c>
      <c r="V8" s="12">
        <f>IF(Q8="MP",H8,0)</f>
        <v>0</v>
      </c>
      <c r="W8" s="12">
        <f>IF(Q8="MP",I8-P8,0)</f>
        <v>0</v>
      </c>
      <c r="X8" s="12">
        <f>IF(Q8="OM",H8,0)</f>
        <v>0</v>
      </c>
      <c r="Y8" s="12">
        <v>13</v>
      </c>
      <c r="AI8">
        <f>SUM(Z9:Z9)</f>
        <v>0</v>
      </c>
      <c r="AJ8">
        <f>SUM(AA9:AA9)</f>
        <v>0</v>
      </c>
      <c r="AK8">
        <f>SUM(AB9:AB9)</f>
        <v>0</v>
      </c>
    </row>
    <row r="9" spans="1:43">
      <c r="A9" s="2" t="s">
        <v>45</v>
      </c>
      <c r="C9" s="1" t="s">
        <v>46</v>
      </c>
      <c r="D9" t="s">
        <v>47</v>
      </c>
      <c r="E9" t="s">
        <v>48</v>
      </c>
      <c r="F9">
        <v>25.164999999999999</v>
      </c>
      <c r="G9" s="111">
        <v>0</v>
      </c>
      <c r="H9">
        <f>F9*AE9</f>
        <v>0</v>
      </c>
      <c r="I9">
        <f>J9-H9</f>
        <v>0</v>
      </c>
      <c r="J9">
        <f>F9*G9</f>
        <v>0</v>
      </c>
      <c r="K9">
        <v>0</v>
      </c>
      <c r="L9">
        <f>F9*K9</f>
        <v>0</v>
      </c>
      <c r="M9" t="s">
        <v>49</v>
      </c>
      <c r="N9">
        <v>1</v>
      </c>
      <c r="O9">
        <f>IF(N9=5,I9,0)</f>
        <v>0</v>
      </c>
      <c r="Z9">
        <f>IF(AD9=0,J9,0)</f>
        <v>0</v>
      </c>
      <c r="AA9">
        <f>IF(AD9=15,J9,0)</f>
        <v>0</v>
      </c>
      <c r="AB9">
        <f>IF(AD9=21,J9,0)</f>
        <v>0</v>
      </c>
      <c r="AD9">
        <v>15</v>
      </c>
      <c r="AE9">
        <f>G9*AG9</f>
        <v>0</v>
      </c>
      <c r="AF9">
        <f>G9*(1-AG9)</f>
        <v>0</v>
      </c>
      <c r="AG9">
        <v>0</v>
      </c>
      <c r="AM9">
        <f>F9*AE9</f>
        <v>0</v>
      </c>
      <c r="AN9">
        <f>F9*AF9</f>
        <v>0</v>
      </c>
      <c r="AO9" t="s">
        <v>50</v>
      </c>
      <c r="AP9" t="s">
        <v>51</v>
      </c>
      <c r="AQ9" s="12" t="s">
        <v>52</v>
      </c>
    </row>
    <row r="10" spans="1:43" ht="25.5" customHeight="1">
      <c r="C10" s="14" t="s">
        <v>53</v>
      </c>
      <c r="D10" s="61" t="s">
        <v>54</v>
      </c>
      <c r="E10" s="61"/>
      <c r="F10" s="61"/>
      <c r="G10" s="61"/>
      <c r="H10" s="61"/>
      <c r="I10" s="61"/>
      <c r="J10" s="61"/>
      <c r="K10" s="61"/>
      <c r="L10" s="61"/>
      <c r="M10" s="61"/>
    </row>
    <row r="11" spans="1:43">
      <c r="A11" s="15"/>
      <c r="B11" s="16"/>
      <c r="C11" s="16" t="s">
        <v>55</v>
      </c>
      <c r="D11" s="12" t="s">
        <v>56</v>
      </c>
      <c r="E11" s="12"/>
      <c r="F11" s="12"/>
      <c r="G11" s="12"/>
      <c r="H11" s="12">
        <f>SUM(H12:H13)</f>
        <v>0</v>
      </c>
      <c r="I11" s="12">
        <f>SUM(I12:I13)</f>
        <v>0</v>
      </c>
      <c r="J11" s="12">
        <f>H11+I11</f>
        <v>0</v>
      </c>
      <c r="K11" s="12"/>
      <c r="L11" s="12">
        <f>SUM(L12:L13)</f>
        <v>0</v>
      </c>
      <c r="M11" s="12"/>
      <c r="P11" s="12">
        <f>IF(Q11="PR",J11,SUM(O12:O13))</f>
        <v>0</v>
      </c>
      <c r="Q11" s="12" t="s">
        <v>44</v>
      </c>
      <c r="R11" s="12">
        <f>IF(Q11="HS",H11,0)</f>
        <v>0</v>
      </c>
      <c r="S11" s="12">
        <f>IF(Q11="HS",I11-P11,0)</f>
        <v>0</v>
      </c>
      <c r="T11" s="12">
        <f>IF(Q11="PS",H11,0)</f>
        <v>0</v>
      </c>
      <c r="U11" s="12">
        <f>IF(Q11="PS",I11-P11,0)</f>
        <v>0</v>
      </c>
      <c r="V11" s="12">
        <f>IF(Q11="MP",H11,0)</f>
        <v>0</v>
      </c>
      <c r="W11" s="12">
        <f>IF(Q11="MP",I11-P11,0)</f>
        <v>0</v>
      </c>
      <c r="X11" s="12">
        <f>IF(Q11="OM",H11,0)</f>
        <v>0</v>
      </c>
      <c r="Y11" s="12">
        <v>16</v>
      </c>
      <c r="AI11">
        <f>SUM(Z12:Z13)</f>
        <v>0</v>
      </c>
      <c r="AJ11">
        <f>SUM(AA12:AA13)</f>
        <v>0</v>
      </c>
      <c r="AK11">
        <f>SUM(AB12:AB13)</f>
        <v>0</v>
      </c>
    </row>
    <row r="12" spans="1:43">
      <c r="A12" s="2" t="s">
        <v>57</v>
      </c>
      <c r="C12" s="1" t="s">
        <v>58</v>
      </c>
      <c r="D12" t="s">
        <v>59</v>
      </c>
      <c r="E12" t="s">
        <v>48</v>
      </c>
      <c r="F12">
        <v>25.164999999999999</v>
      </c>
      <c r="G12" s="111">
        <v>0</v>
      </c>
      <c r="H12">
        <f>F12*AE12</f>
        <v>0</v>
      </c>
      <c r="I12">
        <f>J12-H12</f>
        <v>0</v>
      </c>
      <c r="J12">
        <f>F12*G12</f>
        <v>0</v>
      </c>
      <c r="K12">
        <v>0</v>
      </c>
      <c r="L12">
        <f>F12*K12</f>
        <v>0</v>
      </c>
      <c r="M12" t="s">
        <v>49</v>
      </c>
      <c r="N12">
        <v>1</v>
      </c>
      <c r="O12">
        <f>IF(N12=5,I12,0)</f>
        <v>0</v>
      </c>
      <c r="Z12">
        <f>IF(AD12=0,J12,0)</f>
        <v>0</v>
      </c>
      <c r="AA12">
        <f>IF(AD12=15,J12,0)</f>
        <v>0</v>
      </c>
      <c r="AB12">
        <f>IF(AD12=21,J12,0)</f>
        <v>0</v>
      </c>
      <c r="AD12">
        <v>15</v>
      </c>
      <c r="AE12">
        <f>G12*AG12</f>
        <v>0</v>
      </c>
      <c r="AF12">
        <f>G12*(1-AG12)</f>
        <v>0</v>
      </c>
      <c r="AG12">
        <v>0</v>
      </c>
      <c r="AM12">
        <f>F12*AE12</f>
        <v>0</v>
      </c>
      <c r="AN12">
        <f>F12*AF12</f>
        <v>0</v>
      </c>
      <c r="AO12" t="s">
        <v>60</v>
      </c>
      <c r="AP12" t="s">
        <v>51</v>
      </c>
      <c r="AQ12" s="12" t="s">
        <v>52</v>
      </c>
    </row>
    <row r="13" spans="1:43">
      <c r="A13" s="2" t="s">
        <v>61</v>
      </c>
      <c r="C13" s="1" t="s">
        <v>62</v>
      </c>
      <c r="D13" t="s">
        <v>63</v>
      </c>
      <c r="E13" t="s">
        <v>48</v>
      </c>
      <c r="F13">
        <v>25.164999999999999</v>
      </c>
      <c r="G13" s="111">
        <v>0</v>
      </c>
      <c r="H13">
        <f>F13*AE13</f>
        <v>0</v>
      </c>
      <c r="I13">
        <f>J13-H13</f>
        <v>0</v>
      </c>
      <c r="J13">
        <f>F13*G13</f>
        <v>0</v>
      </c>
      <c r="K13">
        <v>0</v>
      </c>
      <c r="L13">
        <f>F13*K13</f>
        <v>0</v>
      </c>
      <c r="M13" t="s">
        <v>49</v>
      </c>
      <c r="N13">
        <v>1</v>
      </c>
      <c r="O13">
        <f>IF(N13=5,I13,0)</f>
        <v>0</v>
      </c>
      <c r="Z13">
        <f>IF(AD13=0,J13,0)</f>
        <v>0</v>
      </c>
      <c r="AA13">
        <f>IF(AD13=15,J13,0)</f>
        <v>0</v>
      </c>
      <c r="AB13">
        <f>IF(AD13=21,J13,0)</f>
        <v>0</v>
      </c>
      <c r="AD13">
        <v>15</v>
      </c>
      <c r="AE13">
        <f>G13*AG13</f>
        <v>0</v>
      </c>
      <c r="AF13">
        <f>G13*(1-AG13)</f>
        <v>0</v>
      </c>
      <c r="AG13">
        <v>0</v>
      </c>
      <c r="AM13">
        <f>F13*AE13</f>
        <v>0</v>
      </c>
      <c r="AN13">
        <f>F13*AF13</f>
        <v>0</v>
      </c>
      <c r="AO13" t="s">
        <v>60</v>
      </c>
      <c r="AP13" t="s">
        <v>51</v>
      </c>
      <c r="AQ13" s="12" t="s">
        <v>52</v>
      </c>
    </row>
    <row r="14" spans="1:43">
      <c r="A14" s="15"/>
      <c r="B14" s="16"/>
      <c r="C14" s="16" t="s">
        <v>64</v>
      </c>
      <c r="D14" s="12" t="s">
        <v>65</v>
      </c>
      <c r="E14" s="12"/>
      <c r="F14" s="12"/>
      <c r="G14" s="12"/>
      <c r="H14" s="12">
        <f>SUM(H15:H23)</f>
        <v>0</v>
      </c>
      <c r="I14" s="12">
        <f>SUM(I15:I23)</f>
        <v>0</v>
      </c>
      <c r="J14" s="12">
        <f>H14+I14</f>
        <v>0</v>
      </c>
      <c r="K14" s="12"/>
      <c r="L14" s="12">
        <f>SUM(L15:L23)</f>
        <v>47.077920999999989</v>
      </c>
      <c r="M14" s="12"/>
      <c r="P14" s="12">
        <f>IF(Q14="PR",J14,SUM(O15:O23))</f>
        <v>0</v>
      </c>
      <c r="Q14" s="12" t="s">
        <v>44</v>
      </c>
      <c r="R14" s="12">
        <f>IF(Q14="HS",H14,0)</f>
        <v>0</v>
      </c>
      <c r="S14" s="12">
        <f>IF(Q14="HS",I14-P14,0)</f>
        <v>0</v>
      </c>
      <c r="T14" s="12">
        <f>IF(Q14="PS",H14,0)</f>
        <v>0</v>
      </c>
      <c r="U14" s="12">
        <f>IF(Q14="PS",I14-P14,0)</f>
        <v>0</v>
      </c>
      <c r="V14" s="12">
        <f>IF(Q14="MP",H14,0)</f>
        <v>0</v>
      </c>
      <c r="W14" s="12">
        <f>IF(Q14="MP",I14-P14,0)</f>
        <v>0</v>
      </c>
      <c r="X14" s="12">
        <f>IF(Q14="OM",H14,0)</f>
        <v>0</v>
      </c>
      <c r="Y14" s="12">
        <v>21</v>
      </c>
      <c r="AI14">
        <f>SUM(Z15:Z23)</f>
        <v>0</v>
      </c>
      <c r="AJ14">
        <f>SUM(AA15:AA23)</f>
        <v>0</v>
      </c>
      <c r="AK14">
        <f>SUM(AB15:AB23)</f>
        <v>0</v>
      </c>
    </row>
    <row r="15" spans="1:43">
      <c r="A15" s="2" t="s">
        <v>66</v>
      </c>
      <c r="C15" s="1" t="s">
        <v>67</v>
      </c>
      <c r="D15" t="s">
        <v>68</v>
      </c>
      <c r="E15" t="s">
        <v>48</v>
      </c>
      <c r="F15">
        <v>17.45</v>
      </c>
      <c r="G15" s="111">
        <v>0</v>
      </c>
      <c r="H15">
        <f>F15*AE15</f>
        <v>0</v>
      </c>
      <c r="I15">
        <f>J15-H15</f>
        <v>0</v>
      </c>
      <c r="J15">
        <f>F15*G15</f>
        <v>0</v>
      </c>
      <c r="K15">
        <v>1.63</v>
      </c>
      <c r="L15">
        <f>F15*K15</f>
        <v>28.443499999999997</v>
      </c>
      <c r="M15" t="s">
        <v>49</v>
      </c>
      <c r="N15">
        <v>1</v>
      </c>
      <c r="O15">
        <f>IF(N15=5,I15,0)</f>
        <v>0</v>
      </c>
      <c r="Z15">
        <f>IF(AD15=0,J15,0)</f>
        <v>0</v>
      </c>
      <c r="AA15">
        <f>IF(AD15=15,J15,0)</f>
        <v>0</v>
      </c>
      <c r="AB15">
        <f>IF(AD15=21,J15,0)</f>
        <v>0</v>
      </c>
      <c r="AD15">
        <v>15</v>
      </c>
      <c r="AE15">
        <f>G15*AG15</f>
        <v>0</v>
      </c>
      <c r="AF15">
        <f>G15*(1-AG15)</f>
        <v>0</v>
      </c>
      <c r="AG15">
        <v>0.66409674234945704</v>
      </c>
      <c r="AM15">
        <f>F15*AE15</f>
        <v>0</v>
      </c>
      <c r="AN15">
        <f>F15*AF15</f>
        <v>0</v>
      </c>
      <c r="AO15" t="s">
        <v>69</v>
      </c>
      <c r="AP15" t="s">
        <v>70</v>
      </c>
      <c r="AQ15" s="12" t="s">
        <v>52</v>
      </c>
    </row>
    <row r="16" spans="1:43">
      <c r="D16" s="13" t="s">
        <v>71</v>
      </c>
      <c r="E16" s="13"/>
      <c r="F16" s="13">
        <v>17.45</v>
      </c>
    </row>
    <row r="17" spans="1:43">
      <c r="A17" s="2" t="s">
        <v>72</v>
      </c>
      <c r="C17" s="1" t="s">
        <v>73</v>
      </c>
      <c r="D17" t="s">
        <v>74</v>
      </c>
      <c r="E17" t="s">
        <v>75</v>
      </c>
      <c r="F17">
        <v>83.76</v>
      </c>
      <c r="G17" s="111">
        <v>0</v>
      </c>
      <c r="H17">
        <f>F17*AE17</f>
        <v>0</v>
      </c>
      <c r="I17">
        <f>J17-H17</f>
        <v>0</v>
      </c>
      <c r="J17">
        <f>F17*G17</f>
        <v>0</v>
      </c>
      <c r="K17">
        <v>1.8000000000000001E-4</v>
      </c>
      <c r="L17">
        <f>F17*K17</f>
        <v>1.5076800000000001E-2</v>
      </c>
      <c r="M17" t="s">
        <v>49</v>
      </c>
      <c r="N17">
        <v>1</v>
      </c>
      <c r="O17">
        <f>IF(N17=5,I17,0)</f>
        <v>0</v>
      </c>
      <c r="Z17">
        <f>IF(AD17=0,J17,0)</f>
        <v>0</v>
      </c>
      <c r="AA17">
        <f>IF(AD17=15,J17,0)</f>
        <v>0</v>
      </c>
      <c r="AB17">
        <f>IF(AD17=21,J17,0)</f>
        <v>0</v>
      </c>
      <c r="AD17">
        <v>15</v>
      </c>
      <c r="AE17">
        <f>G17*AG17</f>
        <v>0</v>
      </c>
      <c r="AF17">
        <f>G17*(1-AG17)</f>
        <v>0</v>
      </c>
      <c r="AG17">
        <v>9.1495601173020538E-2</v>
      </c>
      <c r="AM17">
        <f>F17*AE17</f>
        <v>0</v>
      </c>
      <c r="AN17">
        <f>F17*AF17</f>
        <v>0</v>
      </c>
      <c r="AO17" t="s">
        <v>69</v>
      </c>
      <c r="AP17" t="s">
        <v>70</v>
      </c>
      <c r="AQ17" s="12" t="s">
        <v>52</v>
      </c>
    </row>
    <row r="18" spans="1:43">
      <c r="A18" s="2" t="s">
        <v>76</v>
      </c>
      <c r="C18" s="1" t="s">
        <v>77</v>
      </c>
      <c r="D18" t="s">
        <v>78</v>
      </c>
      <c r="E18" t="s">
        <v>75</v>
      </c>
      <c r="F18">
        <v>96.323999999999998</v>
      </c>
      <c r="G18" s="111">
        <v>0</v>
      </c>
      <c r="H18">
        <f>F18*AE18</f>
        <v>0</v>
      </c>
      <c r="I18">
        <f>J18-H18</f>
        <v>0</v>
      </c>
      <c r="J18">
        <f>F18*G18</f>
        <v>0</v>
      </c>
      <c r="K18">
        <v>2.9999999999999997E-4</v>
      </c>
      <c r="L18">
        <f>F18*K18</f>
        <v>2.8897199999999998E-2</v>
      </c>
      <c r="M18" t="s">
        <v>49</v>
      </c>
      <c r="N18">
        <v>1</v>
      </c>
      <c r="O18">
        <f>IF(N18=5,I18,0)</f>
        <v>0</v>
      </c>
      <c r="Z18">
        <f>IF(AD18=0,J18,0)</f>
        <v>0</v>
      </c>
      <c r="AA18">
        <f>IF(AD18=15,J18,0)</f>
        <v>0</v>
      </c>
      <c r="AB18">
        <f>IF(AD18=21,J18,0)</f>
        <v>0</v>
      </c>
      <c r="AD18">
        <v>15</v>
      </c>
      <c r="AE18">
        <f>G18*AG18</f>
        <v>0</v>
      </c>
      <c r="AF18">
        <f>G18*(1-AG18)</f>
        <v>0</v>
      </c>
      <c r="AG18">
        <v>1</v>
      </c>
      <c r="AM18">
        <f>F18*AE18</f>
        <v>0</v>
      </c>
      <c r="AN18">
        <f>F18*AF18</f>
        <v>0</v>
      </c>
      <c r="AO18" t="s">
        <v>69</v>
      </c>
      <c r="AP18" t="s">
        <v>70</v>
      </c>
      <c r="AQ18" s="12" t="s">
        <v>52</v>
      </c>
    </row>
    <row r="19" spans="1:43">
      <c r="D19" s="13" t="s">
        <v>79</v>
      </c>
      <c r="E19" s="13"/>
      <c r="F19" s="13">
        <v>96.323999999999998</v>
      </c>
    </row>
    <row r="20" spans="1:43" ht="102" customHeight="1">
      <c r="C20" s="14" t="s">
        <v>80</v>
      </c>
      <c r="D20" s="61" t="s">
        <v>81</v>
      </c>
      <c r="E20" s="61"/>
      <c r="F20" s="61"/>
      <c r="G20" s="61"/>
      <c r="H20" s="61"/>
      <c r="I20" s="61"/>
      <c r="J20" s="61"/>
      <c r="K20" s="61"/>
      <c r="L20" s="61"/>
      <c r="M20" s="61"/>
    </row>
    <row r="21" spans="1:43">
      <c r="A21" s="2" t="s">
        <v>82</v>
      </c>
      <c r="C21" s="1" t="s">
        <v>83</v>
      </c>
      <c r="D21" t="s">
        <v>84</v>
      </c>
      <c r="E21" t="s">
        <v>85</v>
      </c>
      <c r="F21">
        <v>69.599999999999994</v>
      </c>
      <c r="G21" s="111">
        <v>0</v>
      </c>
      <c r="H21">
        <f>F21*AE21</f>
        <v>0</v>
      </c>
      <c r="I21">
        <f>J21-H21</f>
        <v>0</v>
      </c>
      <c r="J21">
        <f>F21*G21</f>
        <v>0</v>
      </c>
      <c r="K21">
        <v>0.23382</v>
      </c>
      <c r="L21">
        <f>F21*K21</f>
        <v>16.273871999999997</v>
      </c>
      <c r="M21" t="s">
        <v>86</v>
      </c>
      <c r="N21">
        <v>1</v>
      </c>
      <c r="O21">
        <f>IF(N21=5,I21,0)</f>
        <v>0</v>
      </c>
      <c r="Z21">
        <f>IF(AD21=0,J21,0)</f>
        <v>0</v>
      </c>
      <c r="AA21">
        <f>IF(AD21=15,J21,0)</f>
        <v>0</v>
      </c>
      <c r="AB21">
        <f>IF(AD21=21,J21,0)</f>
        <v>0</v>
      </c>
      <c r="AD21">
        <v>15</v>
      </c>
      <c r="AE21">
        <f>G21*AG21</f>
        <v>0</v>
      </c>
      <c r="AF21">
        <f>G21*(1-AG21)</f>
        <v>0</v>
      </c>
      <c r="AG21">
        <v>0.67562653562653563</v>
      </c>
      <c r="AM21">
        <f>F21*AE21</f>
        <v>0</v>
      </c>
      <c r="AN21">
        <f>F21*AF21</f>
        <v>0</v>
      </c>
      <c r="AO21" t="s">
        <v>69</v>
      </c>
      <c r="AP21" t="s">
        <v>70</v>
      </c>
      <c r="AQ21" s="12" t="s">
        <v>52</v>
      </c>
    </row>
    <row r="22" spans="1:43" ht="25.5" customHeight="1">
      <c r="C22" s="14" t="s">
        <v>80</v>
      </c>
      <c r="D22" s="61" t="s">
        <v>87</v>
      </c>
      <c r="E22" s="61"/>
      <c r="F22" s="61"/>
      <c r="G22" s="61"/>
      <c r="H22" s="61"/>
      <c r="I22" s="61"/>
      <c r="J22" s="61"/>
      <c r="K22" s="61"/>
      <c r="L22" s="61"/>
      <c r="M22" s="61"/>
    </row>
    <row r="23" spans="1:43">
      <c r="A23" s="2" t="s">
        <v>88</v>
      </c>
      <c r="C23" s="1" t="s">
        <v>89</v>
      </c>
      <c r="D23" t="s">
        <v>90</v>
      </c>
      <c r="E23" t="s">
        <v>85</v>
      </c>
      <c r="F23">
        <v>9.5</v>
      </c>
      <c r="G23" s="111">
        <v>0</v>
      </c>
      <c r="H23">
        <f>F23*AE23</f>
        <v>0</v>
      </c>
      <c r="I23">
        <f>J23-H23</f>
        <v>0</v>
      </c>
      <c r="J23">
        <f>F23*G23</f>
        <v>0</v>
      </c>
      <c r="K23">
        <v>0.24385000000000001</v>
      </c>
      <c r="L23">
        <f>F23*K23</f>
        <v>2.3165750000000003</v>
      </c>
      <c r="M23" t="s">
        <v>86</v>
      </c>
      <c r="N23">
        <v>1</v>
      </c>
      <c r="O23">
        <f>IF(N23=5,I23,0)</f>
        <v>0</v>
      </c>
      <c r="Z23">
        <f>IF(AD23=0,J23,0)</f>
        <v>0</v>
      </c>
      <c r="AA23">
        <f>IF(AD23=15,J23,0)</f>
        <v>0</v>
      </c>
      <c r="AB23">
        <f>IF(AD23=21,J23,0)</f>
        <v>0</v>
      </c>
      <c r="AD23">
        <v>15</v>
      </c>
      <c r="AE23">
        <f>G23*AG23</f>
        <v>0</v>
      </c>
      <c r="AF23">
        <f>G23*(1-AG23)</f>
        <v>0</v>
      </c>
      <c r="AG23">
        <v>0.74251327433628322</v>
      </c>
      <c r="AM23">
        <f>F23*AE23</f>
        <v>0</v>
      </c>
      <c r="AN23">
        <f>F23*AF23</f>
        <v>0</v>
      </c>
      <c r="AO23" t="s">
        <v>69</v>
      </c>
      <c r="AP23" t="s">
        <v>70</v>
      </c>
      <c r="AQ23" s="12" t="s">
        <v>52</v>
      </c>
    </row>
    <row r="24" spans="1:43" ht="25.5" customHeight="1">
      <c r="C24" s="14" t="s">
        <v>80</v>
      </c>
      <c r="D24" s="61" t="s">
        <v>87</v>
      </c>
      <c r="E24" s="61"/>
      <c r="F24" s="61"/>
      <c r="G24" s="61"/>
      <c r="H24" s="61"/>
      <c r="I24" s="61"/>
      <c r="J24" s="61"/>
      <c r="K24" s="61"/>
      <c r="L24" s="61"/>
      <c r="M24" s="61"/>
    </row>
    <row r="25" spans="1:43">
      <c r="A25" s="15"/>
      <c r="B25" s="16"/>
      <c r="C25" s="16" t="s">
        <v>91</v>
      </c>
      <c r="D25" s="12" t="s">
        <v>92</v>
      </c>
      <c r="E25" s="12"/>
      <c r="F25" s="12"/>
      <c r="G25" s="12"/>
      <c r="H25" s="12">
        <f>SUM(H26:H26)</f>
        <v>0</v>
      </c>
      <c r="I25" s="12">
        <f>SUM(I26:I26)</f>
        <v>0</v>
      </c>
      <c r="J25" s="12">
        <f>H25+I25</f>
        <v>0</v>
      </c>
      <c r="K25" s="12"/>
      <c r="L25" s="12">
        <f>SUM(L26:L26)</f>
        <v>0.76401399999999997</v>
      </c>
      <c r="M25" s="12"/>
      <c r="P25" s="12">
        <f>IF(Q25="PR",J25,SUM(O26:O26))</f>
        <v>0</v>
      </c>
      <c r="Q25" s="12" t="s">
        <v>44</v>
      </c>
      <c r="R25" s="12">
        <f>IF(Q25="HS",H25,0)</f>
        <v>0</v>
      </c>
      <c r="S25" s="12">
        <f>IF(Q25="HS",I25-P25,0)</f>
        <v>0</v>
      </c>
      <c r="T25" s="12">
        <f>IF(Q25="PS",H25,0)</f>
        <v>0</v>
      </c>
      <c r="U25" s="12">
        <f>IF(Q25="PS",I25-P25,0)</f>
        <v>0</v>
      </c>
      <c r="V25" s="12">
        <f>IF(Q25="MP",H25,0)</f>
        <v>0</v>
      </c>
      <c r="W25" s="12">
        <f>IF(Q25="MP",I25-P25,0)</f>
        <v>0</v>
      </c>
      <c r="X25" s="12">
        <f>IF(Q25="OM",H25,0)</f>
        <v>0</v>
      </c>
      <c r="Y25" s="12">
        <v>31</v>
      </c>
      <c r="AI25">
        <f>SUM(Z26:Z26)</f>
        <v>0</v>
      </c>
      <c r="AJ25">
        <f>SUM(AA26:AA26)</f>
        <v>0</v>
      </c>
      <c r="AK25">
        <f>SUM(AB26:AB26)</f>
        <v>0</v>
      </c>
    </row>
    <row r="26" spans="1:43">
      <c r="A26" s="2" t="s">
        <v>93</v>
      </c>
      <c r="C26" s="1" t="s">
        <v>94</v>
      </c>
      <c r="D26" t="s">
        <v>95</v>
      </c>
      <c r="E26" t="s">
        <v>85</v>
      </c>
      <c r="F26">
        <v>78.2</v>
      </c>
      <c r="G26" s="111">
        <v>0</v>
      </c>
      <c r="H26">
        <f>F26*AE26</f>
        <v>0</v>
      </c>
      <c r="I26">
        <f>J26-H26</f>
        <v>0</v>
      </c>
      <c r="J26">
        <f>F26*G26</f>
        <v>0</v>
      </c>
      <c r="K26">
        <v>9.7699999999999992E-3</v>
      </c>
      <c r="L26">
        <f>F26*K26</f>
        <v>0.76401399999999997</v>
      </c>
      <c r="M26" t="s">
        <v>49</v>
      </c>
      <c r="N26">
        <v>1</v>
      </c>
      <c r="O26">
        <f>IF(N26=5,I26,0)</f>
        <v>0</v>
      </c>
      <c r="Z26">
        <f>IF(AD26=0,J26,0)</f>
        <v>0</v>
      </c>
      <c r="AA26">
        <f>IF(AD26=15,J26,0)</f>
        <v>0</v>
      </c>
      <c r="AB26">
        <f>IF(AD26=21,J26,0)</f>
        <v>0</v>
      </c>
      <c r="AD26">
        <v>15</v>
      </c>
      <c r="AE26">
        <f>G26*AG26</f>
        <v>0</v>
      </c>
      <c r="AF26">
        <f>G26*(1-AG26)</f>
        <v>0</v>
      </c>
      <c r="AG26">
        <v>8.8354092526690395E-2</v>
      </c>
      <c r="AM26">
        <f>F26*AE26</f>
        <v>0</v>
      </c>
      <c r="AN26">
        <f>F26*AF26</f>
        <v>0</v>
      </c>
      <c r="AO26" t="s">
        <v>96</v>
      </c>
      <c r="AP26" t="s">
        <v>97</v>
      </c>
      <c r="AQ26" s="12" t="s">
        <v>52</v>
      </c>
    </row>
    <row r="27" spans="1:43" ht="38.25" customHeight="1">
      <c r="C27" s="14" t="s">
        <v>53</v>
      </c>
      <c r="D27" s="61" t="s">
        <v>98</v>
      </c>
      <c r="E27" s="61"/>
      <c r="F27" s="61"/>
      <c r="G27" s="61"/>
      <c r="H27" s="61"/>
      <c r="I27" s="61"/>
      <c r="J27" s="61"/>
      <c r="K27" s="61"/>
      <c r="L27" s="61"/>
      <c r="M27" s="61"/>
    </row>
    <row r="28" spans="1:43">
      <c r="A28" s="15"/>
      <c r="B28" s="16"/>
      <c r="C28" s="16" t="s">
        <v>99</v>
      </c>
      <c r="D28" s="12" t="s">
        <v>100</v>
      </c>
      <c r="E28" s="12"/>
      <c r="F28" s="12"/>
      <c r="G28" s="12"/>
      <c r="H28" s="12">
        <f>SUM(H29:H29)</f>
        <v>0</v>
      </c>
      <c r="I28" s="12">
        <f>SUM(I29:I29)</f>
        <v>0</v>
      </c>
      <c r="J28" s="12">
        <f>H28+I28</f>
        <v>0</v>
      </c>
      <c r="K28" s="12"/>
      <c r="L28" s="12">
        <f>SUM(L29:L29)</f>
        <v>4.3752360000000001</v>
      </c>
      <c r="M28" s="12"/>
      <c r="P28" s="12">
        <f>IF(Q28="PR",J28,SUM(O29:O29))</f>
        <v>0</v>
      </c>
      <c r="Q28" s="12" t="s">
        <v>44</v>
      </c>
      <c r="R28" s="12">
        <f>IF(Q28="HS",H28,0)</f>
        <v>0</v>
      </c>
      <c r="S28" s="12">
        <f>IF(Q28="HS",I28-P28,0)</f>
        <v>0</v>
      </c>
      <c r="T28" s="12">
        <f>IF(Q28="PS",H28,0)</f>
        <v>0</v>
      </c>
      <c r="U28" s="12">
        <f>IF(Q28="PS",I28-P28,0)</f>
        <v>0</v>
      </c>
      <c r="V28" s="12">
        <f>IF(Q28="MP",H28,0)</f>
        <v>0</v>
      </c>
      <c r="W28" s="12">
        <f>IF(Q28="MP",I28-P28,0)</f>
        <v>0</v>
      </c>
      <c r="X28" s="12">
        <f>IF(Q28="OM",H28,0)</f>
        <v>0</v>
      </c>
      <c r="Y28" s="12">
        <v>61</v>
      </c>
      <c r="AI28">
        <f>SUM(Z29:Z29)</f>
        <v>0</v>
      </c>
      <c r="AJ28">
        <f>SUM(AA29:AA29)</f>
        <v>0</v>
      </c>
      <c r="AK28">
        <f>SUM(AB29:AB29)</f>
        <v>0</v>
      </c>
    </row>
    <row r="29" spans="1:43">
      <c r="A29" s="2" t="s">
        <v>101</v>
      </c>
      <c r="C29" s="1" t="s">
        <v>102</v>
      </c>
      <c r="D29" t="s">
        <v>103</v>
      </c>
      <c r="E29" t="s">
        <v>75</v>
      </c>
      <c r="F29">
        <v>89.4</v>
      </c>
      <c r="G29" s="111">
        <v>0</v>
      </c>
      <c r="H29">
        <f>F29*AE29</f>
        <v>0</v>
      </c>
      <c r="I29">
        <f>J29-H29</f>
        <v>0</v>
      </c>
      <c r="J29">
        <f>F29*G29</f>
        <v>0</v>
      </c>
      <c r="K29">
        <v>4.8939999999999997E-2</v>
      </c>
      <c r="L29">
        <f>F29*K29</f>
        <v>4.3752360000000001</v>
      </c>
      <c r="M29" t="s">
        <v>49</v>
      </c>
      <c r="N29">
        <v>1</v>
      </c>
      <c r="O29">
        <f>IF(N29=5,I29,0)</f>
        <v>0</v>
      </c>
      <c r="Z29">
        <f>IF(AD29=0,J29,0)</f>
        <v>0</v>
      </c>
      <c r="AA29">
        <f>IF(AD29=15,J29,0)</f>
        <v>0</v>
      </c>
      <c r="AB29">
        <f>IF(AD29=21,J29,0)</f>
        <v>0</v>
      </c>
      <c r="AD29">
        <v>15</v>
      </c>
      <c r="AE29">
        <f>G29*AG29</f>
        <v>0</v>
      </c>
      <c r="AF29">
        <f>G29*(1-AG29)</f>
        <v>0</v>
      </c>
      <c r="AG29">
        <v>0.46022338103544319</v>
      </c>
      <c r="AM29">
        <f>F29*AE29</f>
        <v>0</v>
      </c>
      <c r="AN29">
        <f>F29*AF29</f>
        <v>0</v>
      </c>
      <c r="AO29" t="s">
        <v>104</v>
      </c>
      <c r="AP29" t="s">
        <v>105</v>
      </c>
      <c r="AQ29" s="12" t="s">
        <v>52</v>
      </c>
    </row>
    <row r="30" spans="1:43">
      <c r="D30" s="13" t="s">
        <v>106</v>
      </c>
      <c r="E30" s="13"/>
      <c r="F30" s="13">
        <v>89.4</v>
      </c>
    </row>
    <row r="31" spans="1:43" ht="12.75" customHeight="1">
      <c r="C31" s="14" t="s">
        <v>80</v>
      </c>
      <c r="D31" s="61" t="s">
        <v>107</v>
      </c>
      <c r="E31" s="61"/>
      <c r="F31" s="61"/>
      <c r="G31" s="61"/>
      <c r="H31" s="61"/>
      <c r="I31" s="61"/>
      <c r="J31" s="61"/>
      <c r="K31" s="61"/>
      <c r="L31" s="61"/>
      <c r="M31" s="61"/>
    </row>
    <row r="32" spans="1:43" ht="12.75" customHeight="1">
      <c r="C32" s="14" t="s">
        <v>53</v>
      </c>
      <c r="D32" s="61" t="s">
        <v>108</v>
      </c>
      <c r="E32" s="61"/>
      <c r="F32" s="61"/>
      <c r="G32" s="61"/>
      <c r="H32" s="61"/>
      <c r="I32" s="61"/>
      <c r="J32" s="61"/>
      <c r="K32" s="61"/>
      <c r="L32" s="61"/>
      <c r="M32" s="61"/>
    </row>
    <row r="33" spans="1:43">
      <c r="A33" s="15"/>
      <c r="B33" s="16"/>
      <c r="C33" s="16" t="s">
        <v>109</v>
      </c>
      <c r="D33" s="12" t="s">
        <v>110</v>
      </c>
      <c r="E33" s="12"/>
      <c r="F33" s="12"/>
      <c r="G33" s="12"/>
      <c r="H33" s="12">
        <f>SUM(H34:H38)</f>
        <v>0</v>
      </c>
      <c r="I33" s="12">
        <f>SUM(I34:I38)</f>
        <v>0</v>
      </c>
      <c r="J33" s="12">
        <f>H33+I33</f>
        <v>0</v>
      </c>
      <c r="K33" s="12"/>
      <c r="L33" s="12">
        <f>SUM(L34:L38)</f>
        <v>4.3102399999999994</v>
      </c>
      <c r="M33" s="12"/>
      <c r="P33" s="12">
        <f>IF(Q33="PR",J33,SUM(O34:O38))</f>
        <v>0</v>
      </c>
      <c r="Q33" s="12" t="s">
        <v>44</v>
      </c>
      <c r="R33" s="12">
        <f>IF(Q33="HS",H33,0)</f>
        <v>0</v>
      </c>
      <c r="S33" s="12">
        <f>IF(Q33="HS",I33-P33,0)</f>
        <v>0</v>
      </c>
      <c r="T33" s="12">
        <f>IF(Q33="PS",H33,0)</f>
        <v>0</v>
      </c>
      <c r="U33" s="12">
        <f>IF(Q33="PS",I33-P33,0)</f>
        <v>0</v>
      </c>
      <c r="V33" s="12">
        <f>IF(Q33="MP",H33,0)</f>
        <v>0</v>
      </c>
      <c r="W33" s="12">
        <f>IF(Q33="MP",I33-P33,0)</f>
        <v>0</v>
      </c>
      <c r="X33" s="12">
        <f>IF(Q33="OM",H33,0)</f>
        <v>0</v>
      </c>
      <c r="Y33" s="12">
        <v>62</v>
      </c>
      <c r="AI33">
        <f>SUM(Z34:Z38)</f>
        <v>0</v>
      </c>
      <c r="AJ33">
        <f>SUM(AA34:AA38)</f>
        <v>0</v>
      </c>
      <c r="AK33">
        <f>SUM(AB34:AB38)</f>
        <v>0</v>
      </c>
    </row>
    <row r="34" spans="1:43">
      <c r="A34" s="2" t="s">
        <v>111</v>
      </c>
      <c r="C34" s="1" t="s">
        <v>112</v>
      </c>
      <c r="D34" t="s">
        <v>113</v>
      </c>
      <c r="E34" t="s">
        <v>75</v>
      </c>
      <c r="F34">
        <v>538.78</v>
      </c>
      <c r="G34" s="111">
        <v>0</v>
      </c>
      <c r="H34">
        <f>F34*AE34</f>
        <v>0</v>
      </c>
      <c r="I34">
        <f>J34-H34</f>
        <v>0</v>
      </c>
      <c r="J34">
        <f>F34*G34</f>
        <v>0</v>
      </c>
      <c r="K34">
        <v>7.2399999999999999E-3</v>
      </c>
      <c r="L34">
        <f>F34*K34</f>
        <v>3.9007671999999998</v>
      </c>
      <c r="M34" t="s">
        <v>49</v>
      </c>
      <c r="N34">
        <v>1</v>
      </c>
      <c r="O34">
        <f>IF(N34=5,I34,0)</f>
        <v>0</v>
      </c>
      <c r="Z34">
        <f>IF(AD34=0,J34,0)</f>
        <v>0</v>
      </c>
      <c r="AA34">
        <f>IF(AD34=15,J34,0)</f>
        <v>0</v>
      </c>
      <c r="AB34">
        <f>IF(AD34=21,J34,0)</f>
        <v>0</v>
      </c>
      <c r="AD34">
        <v>15</v>
      </c>
      <c r="AE34">
        <f>G34*AG34</f>
        <v>0</v>
      </c>
      <c r="AF34">
        <f>G34*(1-AG34)</f>
        <v>0</v>
      </c>
      <c r="AG34">
        <v>0.2000411289907974</v>
      </c>
      <c r="AM34">
        <f>F34*AE34</f>
        <v>0</v>
      </c>
      <c r="AN34">
        <f>F34*AF34</f>
        <v>0</v>
      </c>
      <c r="AO34" t="s">
        <v>114</v>
      </c>
      <c r="AP34" t="s">
        <v>105</v>
      </c>
      <c r="AQ34" s="12" t="s">
        <v>52</v>
      </c>
    </row>
    <row r="35" spans="1:43" ht="12.75" customHeight="1">
      <c r="C35" s="14" t="s">
        <v>80</v>
      </c>
      <c r="D35" s="61" t="s">
        <v>115</v>
      </c>
      <c r="E35" s="61"/>
      <c r="F35" s="61"/>
      <c r="G35" s="61"/>
      <c r="H35" s="61"/>
      <c r="I35" s="61"/>
      <c r="J35" s="61"/>
      <c r="K35" s="61"/>
      <c r="L35" s="61"/>
      <c r="M35" s="61"/>
    </row>
    <row r="36" spans="1:43">
      <c r="A36" s="2" t="s">
        <v>116</v>
      </c>
      <c r="C36" s="1" t="s">
        <v>117</v>
      </c>
      <c r="D36" t="s">
        <v>118</v>
      </c>
      <c r="E36" t="s">
        <v>75</v>
      </c>
      <c r="F36">
        <v>538.78</v>
      </c>
      <c r="G36" s="111">
        <v>0</v>
      </c>
      <c r="H36">
        <f>F36*AE36</f>
        <v>0</v>
      </c>
      <c r="I36">
        <f>J36-H36</f>
        <v>0</v>
      </c>
      <c r="J36">
        <f>F36*G36</f>
        <v>0</v>
      </c>
      <c r="K36">
        <v>7.6000000000000004E-4</v>
      </c>
      <c r="L36">
        <f>F36*K36</f>
        <v>0.40947280000000003</v>
      </c>
      <c r="M36" t="s">
        <v>49</v>
      </c>
      <c r="N36">
        <v>1</v>
      </c>
      <c r="O36">
        <f>IF(N36=5,I36,0)</f>
        <v>0</v>
      </c>
      <c r="Z36">
        <f>IF(AD36=0,J36,0)</f>
        <v>0</v>
      </c>
      <c r="AA36">
        <f>IF(AD36=15,J36,0)</f>
        <v>0</v>
      </c>
      <c r="AB36">
        <f>IF(AD36=21,J36,0)</f>
        <v>0</v>
      </c>
      <c r="AD36">
        <v>15</v>
      </c>
      <c r="AE36">
        <f>G36*AG36</f>
        <v>0</v>
      </c>
      <c r="AF36">
        <f>G36*(1-AG36)</f>
        <v>0</v>
      </c>
      <c r="AG36">
        <v>0.4315320334261839</v>
      </c>
      <c r="AM36">
        <f>F36*AE36</f>
        <v>0</v>
      </c>
      <c r="AN36">
        <f>F36*AF36</f>
        <v>0</v>
      </c>
      <c r="AO36" t="s">
        <v>114</v>
      </c>
      <c r="AP36" t="s">
        <v>105</v>
      </c>
      <c r="AQ36" s="12" t="s">
        <v>52</v>
      </c>
    </row>
    <row r="37" spans="1:43" ht="25.5" customHeight="1">
      <c r="C37" s="14" t="s">
        <v>80</v>
      </c>
      <c r="D37" s="61" t="s">
        <v>119</v>
      </c>
      <c r="E37" s="61"/>
      <c r="F37" s="61"/>
      <c r="G37" s="61"/>
      <c r="H37" s="61"/>
      <c r="I37" s="61"/>
      <c r="J37" s="61"/>
      <c r="K37" s="61"/>
      <c r="L37" s="61"/>
      <c r="M37" s="61"/>
    </row>
    <row r="38" spans="1:43">
      <c r="A38" s="2" t="s">
        <v>42</v>
      </c>
      <c r="C38" s="1" t="s">
        <v>120</v>
      </c>
      <c r="D38" t="s">
        <v>121</v>
      </c>
      <c r="E38" t="s">
        <v>75</v>
      </c>
      <c r="F38">
        <v>28.512</v>
      </c>
      <c r="G38" s="111">
        <v>0</v>
      </c>
      <c r="H38">
        <f>F38*AE38</f>
        <v>0</v>
      </c>
      <c r="I38">
        <f>J38-H38</f>
        <v>0</v>
      </c>
      <c r="J38">
        <f>F38*G38</f>
        <v>0</v>
      </c>
      <c r="K38">
        <v>0</v>
      </c>
      <c r="L38">
        <f>F38*K38</f>
        <v>0</v>
      </c>
      <c r="M38" t="s">
        <v>49</v>
      </c>
      <c r="N38">
        <v>1</v>
      </c>
      <c r="O38">
        <f>IF(N38=5,I38,0)</f>
        <v>0</v>
      </c>
      <c r="Z38">
        <f>IF(AD38=0,J38,0)</f>
        <v>0</v>
      </c>
      <c r="AA38">
        <f>IF(AD38=15,J38,0)</f>
        <v>0</v>
      </c>
      <c r="AB38">
        <f>IF(AD38=21,J38,0)</f>
        <v>0</v>
      </c>
      <c r="AD38">
        <v>15</v>
      </c>
      <c r="AE38">
        <f>G38*AG38</f>
        <v>0</v>
      </c>
      <c r="AF38">
        <f>G38*(1-AG38)</f>
        <v>0</v>
      </c>
      <c r="AG38">
        <v>0</v>
      </c>
      <c r="AM38">
        <f>F38*AE38</f>
        <v>0</v>
      </c>
      <c r="AN38">
        <f>F38*AF38</f>
        <v>0</v>
      </c>
      <c r="AO38" t="s">
        <v>114</v>
      </c>
      <c r="AP38" t="s">
        <v>105</v>
      </c>
      <c r="AQ38" s="12" t="s">
        <v>52</v>
      </c>
    </row>
    <row r="39" spans="1:43" ht="12.75" customHeight="1">
      <c r="C39" s="14" t="s">
        <v>53</v>
      </c>
      <c r="D39" s="61" t="s">
        <v>122</v>
      </c>
      <c r="E39" s="61"/>
      <c r="F39" s="61"/>
      <c r="G39" s="61"/>
      <c r="H39" s="61"/>
      <c r="I39" s="61"/>
      <c r="J39" s="61"/>
      <c r="K39" s="61"/>
      <c r="L39" s="61"/>
      <c r="M39" s="61"/>
    </row>
    <row r="40" spans="1:43">
      <c r="A40" s="15"/>
      <c r="B40" s="16"/>
      <c r="C40" s="16" t="s">
        <v>123</v>
      </c>
      <c r="D40" s="12" t="s">
        <v>124</v>
      </c>
      <c r="E40" s="12"/>
      <c r="F40" s="12"/>
      <c r="G40" s="12"/>
      <c r="H40" s="12">
        <f>SUM(H41:H42)</f>
        <v>0</v>
      </c>
      <c r="I40" s="12">
        <f>SUM(I41:I42)</f>
        <v>0</v>
      </c>
      <c r="J40" s="12">
        <f>H40+I40</f>
        <v>0</v>
      </c>
      <c r="K40" s="12"/>
      <c r="L40" s="12">
        <f>SUM(L41:L42)</f>
        <v>11.614048</v>
      </c>
      <c r="M40" s="12"/>
      <c r="P40" s="12">
        <f>IF(Q40="PR",J40,SUM(O41:O42))</f>
        <v>0</v>
      </c>
      <c r="Q40" s="12" t="s">
        <v>44</v>
      </c>
      <c r="R40" s="12">
        <f>IF(Q40="HS",H40,0)</f>
        <v>0</v>
      </c>
      <c r="S40" s="12">
        <f>IF(Q40="HS",I40-P40,0)</f>
        <v>0</v>
      </c>
      <c r="T40" s="12">
        <f>IF(Q40="PS",H40,0)</f>
        <v>0</v>
      </c>
      <c r="U40" s="12">
        <f>IF(Q40="PS",I40-P40,0)</f>
        <v>0</v>
      </c>
      <c r="V40" s="12">
        <f>IF(Q40="MP",H40,0)</f>
        <v>0</v>
      </c>
      <c r="W40" s="12">
        <f>IF(Q40="MP",I40-P40,0)</f>
        <v>0</v>
      </c>
      <c r="X40" s="12">
        <f>IF(Q40="OM",H40,0)</f>
        <v>0</v>
      </c>
      <c r="Y40" s="12">
        <v>63</v>
      </c>
      <c r="AI40">
        <f>SUM(Z41:Z42)</f>
        <v>0</v>
      </c>
      <c r="AJ40">
        <f>SUM(AA41:AA42)</f>
        <v>0</v>
      </c>
      <c r="AK40">
        <f>SUM(AB41:AB42)</f>
        <v>0</v>
      </c>
    </row>
    <row r="41" spans="1:43">
      <c r="A41" s="2" t="s">
        <v>125</v>
      </c>
      <c r="C41" s="1" t="s">
        <v>126</v>
      </c>
      <c r="D41" t="s">
        <v>127</v>
      </c>
      <c r="E41" t="s">
        <v>85</v>
      </c>
      <c r="F41">
        <v>53.6</v>
      </c>
      <c r="G41" s="111">
        <v>0</v>
      </c>
      <c r="H41">
        <f>F41*AE41</f>
        <v>0</v>
      </c>
      <c r="I41">
        <f>J41-H41</f>
        <v>0</v>
      </c>
      <c r="J41">
        <f>F41*G41</f>
        <v>0</v>
      </c>
      <c r="K41">
        <v>0.12068</v>
      </c>
      <c r="L41">
        <f>F41*K41</f>
        <v>6.4684479999999995</v>
      </c>
      <c r="M41" t="s">
        <v>49</v>
      </c>
      <c r="N41">
        <v>1</v>
      </c>
      <c r="O41">
        <f>IF(N41=5,I41,0)</f>
        <v>0</v>
      </c>
      <c r="Z41">
        <f>IF(AD41=0,J41,0)</f>
        <v>0</v>
      </c>
      <c r="AA41">
        <f>IF(AD41=15,J41,0)</f>
        <v>0</v>
      </c>
      <c r="AB41">
        <f>IF(AD41=21,J41,0)</f>
        <v>0</v>
      </c>
      <c r="AD41">
        <v>15</v>
      </c>
      <c r="AE41">
        <f>G41*AG41</f>
        <v>0</v>
      </c>
      <c r="AF41">
        <f>G41*(1-AG41)</f>
        <v>0</v>
      </c>
      <c r="AG41">
        <v>0.70548743531166958</v>
      </c>
      <c r="AM41">
        <f>F41*AE41</f>
        <v>0</v>
      </c>
      <c r="AN41">
        <f>F41*AF41</f>
        <v>0</v>
      </c>
      <c r="AO41" t="s">
        <v>128</v>
      </c>
      <c r="AP41" t="s">
        <v>105</v>
      </c>
      <c r="AQ41" s="12" t="s">
        <v>52</v>
      </c>
    </row>
    <row r="42" spans="1:43">
      <c r="A42" s="2" t="s">
        <v>129</v>
      </c>
      <c r="C42" s="1" t="s">
        <v>130</v>
      </c>
      <c r="D42" t="s">
        <v>131</v>
      </c>
      <c r="E42" t="s">
        <v>75</v>
      </c>
      <c r="F42">
        <v>32.159999999999997</v>
      </c>
      <c r="G42" s="111">
        <v>0</v>
      </c>
      <c r="H42">
        <f>F42*AE42</f>
        <v>0</v>
      </c>
      <c r="I42">
        <f>J42-H42</f>
        <v>0</v>
      </c>
      <c r="J42">
        <f>F42*G42</f>
        <v>0</v>
      </c>
      <c r="K42">
        <v>0.16</v>
      </c>
      <c r="L42">
        <f>F42*K42</f>
        <v>5.1456</v>
      </c>
      <c r="M42" t="s">
        <v>49</v>
      </c>
      <c r="N42">
        <v>1</v>
      </c>
      <c r="O42">
        <f>IF(N42=5,I42,0)</f>
        <v>0</v>
      </c>
      <c r="Z42">
        <f>IF(AD42=0,J42,0)</f>
        <v>0</v>
      </c>
      <c r="AA42">
        <f>IF(AD42=15,J42,0)</f>
        <v>0</v>
      </c>
      <c r="AB42">
        <f>IF(AD42=21,J42,0)</f>
        <v>0</v>
      </c>
      <c r="AD42">
        <v>15</v>
      </c>
      <c r="AE42">
        <f>G42*AG42</f>
        <v>0</v>
      </c>
      <c r="AF42">
        <f>G42*(1-AG42)</f>
        <v>0</v>
      </c>
      <c r="AG42">
        <v>0.77044827586206899</v>
      </c>
      <c r="AM42">
        <f>F42*AE42</f>
        <v>0</v>
      </c>
      <c r="AN42">
        <f>F42*AF42</f>
        <v>0</v>
      </c>
      <c r="AO42" t="s">
        <v>128</v>
      </c>
      <c r="AP42" t="s">
        <v>105</v>
      </c>
      <c r="AQ42" s="12" t="s">
        <v>52</v>
      </c>
    </row>
    <row r="43" spans="1:43">
      <c r="D43" s="13" t="s">
        <v>132</v>
      </c>
      <c r="E43" s="13"/>
      <c r="F43" s="13">
        <v>32.159999999999997</v>
      </c>
    </row>
    <row r="44" spans="1:43" ht="12.75" customHeight="1">
      <c r="C44" s="14" t="s">
        <v>80</v>
      </c>
      <c r="D44" s="61" t="s">
        <v>133</v>
      </c>
      <c r="E44" s="61"/>
      <c r="F44" s="61"/>
      <c r="G44" s="61"/>
      <c r="H44" s="61"/>
      <c r="I44" s="61"/>
      <c r="J44" s="61"/>
      <c r="K44" s="61"/>
      <c r="L44" s="61"/>
      <c r="M44" s="61"/>
    </row>
    <row r="45" spans="1:43">
      <c r="A45" s="15"/>
      <c r="B45" s="16"/>
      <c r="C45" s="16" t="s">
        <v>134</v>
      </c>
      <c r="D45" s="12" t="s">
        <v>135</v>
      </c>
      <c r="E45" s="12"/>
      <c r="F45" s="12"/>
      <c r="G45" s="12"/>
      <c r="H45" s="12">
        <f>SUM(H46:H54)</f>
        <v>0</v>
      </c>
      <c r="I45" s="12">
        <f>SUM(I46:I54)</f>
        <v>0</v>
      </c>
      <c r="J45" s="12">
        <f>H45+I45</f>
        <v>0</v>
      </c>
      <c r="K45" s="12"/>
      <c r="L45" s="12">
        <f>SUM(L46:L54)</f>
        <v>9.8408799999999991E-2</v>
      </c>
      <c r="M45" s="12"/>
      <c r="P45" s="12">
        <f>IF(Q45="PR",J45,SUM(O46:O54))</f>
        <v>0</v>
      </c>
      <c r="Q45" s="12" t="s">
        <v>136</v>
      </c>
      <c r="R45" s="12">
        <f>IF(Q45="HS",H45,0)</f>
        <v>0</v>
      </c>
      <c r="S45" s="12">
        <f>IF(Q45="HS",I45-P45,0)</f>
        <v>0</v>
      </c>
      <c r="T45" s="12">
        <f>IF(Q45="PS",H45,0)</f>
        <v>0</v>
      </c>
      <c r="U45" s="12">
        <f>IF(Q45="PS",I45-P45,0)</f>
        <v>0</v>
      </c>
      <c r="V45" s="12">
        <f>IF(Q45="MP",H45,0)</f>
        <v>0</v>
      </c>
      <c r="W45" s="12">
        <f>IF(Q45="MP",I45-P45,0)</f>
        <v>0</v>
      </c>
      <c r="X45" s="12">
        <f>IF(Q45="OM",H45,0)</f>
        <v>0</v>
      </c>
      <c r="Y45" s="12">
        <v>784</v>
      </c>
      <c r="AI45">
        <f>SUM(Z46:Z54)</f>
        <v>0</v>
      </c>
      <c r="AJ45">
        <f>SUM(AA46:AA54)</f>
        <v>0</v>
      </c>
      <c r="AK45">
        <f>SUM(AB46:AB54)</f>
        <v>0</v>
      </c>
    </row>
    <row r="46" spans="1:43">
      <c r="A46" s="2" t="s">
        <v>55</v>
      </c>
      <c r="C46" s="1" t="s">
        <v>137</v>
      </c>
      <c r="D46" t="s">
        <v>138</v>
      </c>
      <c r="E46" t="s">
        <v>75</v>
      </c>
      <c r="F46">
        <v>325.04000000000002</v>
      </c>
      <c r="G46" s="111">
        <v>0</v>
      </c>
      <c r="H46">
        <f>F46*AE46</f>
        <v>0</v>
      </c>
      <c r="I46">
        <f>J46-H46</f>
        <v>0</v>
      </c>
      <c r="J46">
        <f>F46*G46</f>
        <v>0</v>
      </c>
      <c r="K46">
        <v>0</v>
      </c>
      <c r="L46">
        <f>F46*K46</f>
        <v>0</v>
      </c>
      <c r="M46" t="s">
        <v>49</v>
      </c>
      <c r="N46">
        <v>1</v>
      </c>
      <c r="O46">
        <f>IF(N46=5,I46,0)</f>
        <v>0</v>
      </c>
      <c r="Z46">
        <f>IF(AD46=0,J46,0)</f>
        <v>0</v>
      </c>
      <c r="AA46">
        <f>IF(AD46=15,J46,0)</f>
        <v>0</v>
      </c>
      <c r="AB46">
        <f>IF(AD46=21,J46,0)</f>
        <v>0</v>
      </c>
      <c r="AD46">
        <v>15</v>
      </c>
      <c r="AE46">
        <f>G46*AG46</f>
        <v>0</v>
      </c>
      <c r="AF46">
        <f>G46*(1-AG46)</f>
        <v>0</v>
      </c>
      <c r="AG46">
        <v>0</v>
      </c>
      <c r="AM46">
        <f>F46*AE46</f>
        <v>0</v>
      </c>
      <c r="AN46">
        <f>F46*AF46</f>
        <v>0</v>
      </c>
      <c r="AO46" t="s">
        <v>139</v>
      </c>
      <c r="AP46" t="s">
        <v>140</v>
      </c>
      <c r="AQ46" s="12" t="s">
        <v>52</v>
      </c>
    </row>
    <row r="47" spans="1:43">
      <c r="D47" s="13" t="s">
        <v>141</v>
      </c>
      <c r="E47" s="13"/>
      <c r="F47" s="13">
        <v>98.26</v>
      </c>
    </row>
    <row r="48" spans="1:43">
      <c r="D48" s="13" t="s">
        <v>142</v>
      </c>
      <c r="E48" s="13"/>
      <c r="F48" s="13">
        <v>226.78</v>
      </c>
    </row>
    <row r="49" spans="1:43" ht="12.75" customHeight="1">
      <c r="C49" s="14" t="s">
        <v>80</v>
      </c>
      <c r="D49" s="61" t="s">
        <v>143</v>
      </c>
      <c r="E49" s="61"/>
      <c r="F49" s="61"/>
      <c r="G49" s="61"/>
      <c r="H49" s="61"/>
      <c r="I49" s="61"/>
      <c r="J49" s="61"/>
      <c r="K49" s="61"/>
      <c r="L49" s="61"/>
      <c r="M49" s="61"/>
    </row>
    <row r="50" spans="1:43">
      <c r="A50" s="2" t="s">
        <v>144</v>
      </c>
      <c r="C50" s="1" t="s">
        <v>145</v>
      </c>
      <c r="D50" t="s">
        <v>146</v>
      </c>
      <c r="E50" t="s">
        <v>75</v>
      </c>
      <c r="F50">
        <v>120</v>
      </c>
      <c r="G50" s="111">
        <v>0</v>
      </c>
      <c r="H50">
        <f>F50*AE50</f>
        <v>0</v>
      </c>
      <c r="I50">
        <f>J50-H50</f>
        <v>0</v>
      </c>
      <c r="J50">
        <f>F50*G50</f>
        <v>0</v>
      </c>
      <c r="K50">
        <v>2.0000000000000002E-5</v>
      </c>
      <c r="L50">
        <f>F50*K50</f>
        <v>2.4000000000000002E-3</v>
      </c>
      <c r="M50" t="s">
        <v>49</v>
      </c>
      <c r="N50">
        <v>1</v>
      </c>
      <c r="O50">
        <f>IF(N50=5,I50,0)</f>
        <v>0</v>
      </c>
      <c r="Z50">
        <f>IF(AD50=0,J50,0)</f>
        <v>0</v>
      </c>
      <c r="AA50">
        <f>IF(AD50=15,J50,0)</f>
        <v>0</v>
      </c>
      <c r="AB50">
        <f>IF(AD50=21,J50,0)</f>
        <v>0</v>
      </c>
      <c r="AD50">
        <v>15</v>
      </c>
      <c r="AE50">
        <f>G50*AG50</f>
        <v>0</v>
      </c>
      <c r="AF50">
        <f>G50*(1-AG50)</f>
        <v>0</v>
      </c>
      <c r="AG50">
        <v>0.27631578947368418</v>
      </c>
      <c r="AM50">
        <f>F50*AE50</f>
        <v>0</v>
      </c>
      <c r="AN50">
        <f>F50*AF50</f>
        <v>0</v>
      </c>
      <c r="AO50" t="s">
        <v>139</v>
      </c>
      <c r="AP50" t="s">
        <v>140</v>
      </c>
      <c r="AQ50" s="12" t="s">
        <v>52</v>
      </c>
    </row>
    <row r="51" spans="1:43">
      <c r="A51" s="2" t="s">
        <v>147</v>
      </c>
      <c r="C51" s="1" t="s">
        <v>148</v>
      </c>
      <c r="D51" t="s">
        <v>149</v>
      </c>
      <c r="E51" t="s">
        <v>75</v>
      </c>
      <c r="F51">
        <v>70</v>
      </c>
      <c r="G51" s="111">
        <v>0</v>
      </c>
      <c r="H51">
        <f>F51*AE51</f>
        <v>0</v>
      </c>
      <c r="I51">
        <f>J51-H51</f>
        <v>0</v>
      </c>
      <c r="J51">
        <f>F51*G51</f>
        <v>0</v>
      </c>
      <c r="K51">
        <v>3.5E-4</v>
      </c>
      <c r="L51">
        <f>F51*K51</f>
        <v>2.4500000000000001E-2</v>
      </c>
      <c r="M51" t="s">
        <v>49</v>
      </c>
      <c r="N51">
        <v>1</v>
      </c>
      <c r="O51">
        <f>IF(N51=5,I51,0)</f>
        <v>0</v>
      </c>
      <c r="Z51">
        <f>IF(AD51=0,J51,0)</f>
        <v>0</v>
      </c>
      <c r="AA51">
        <f>IF(AD51=15,J51,0)</f>
        <v>0</v>
      </c>
      <c r="AB51">
        <f>IF(AD51=21,J51,0)</f>
        <v>0</v>
      </c>
      <c r="AD51">
        <v>15</v>
      </c>
      <c r="AE51">
        <f>G51*AG51</f>
        <v>0</v>
      </c>
      <c r="AF51">
        <f>G51*(1-AG51)</f>
        <v>0</v>
      </c>
      <c r="AG51">
        <v>0.59235668789808915</v>
      </c>
      <c r="AM51">
        <f>F51*AE51</f>
        <v>0</v>
      </c>
      <c r="AN51">
        <f>F51*AF51</f>
        <v>0</v>
      </c>
      <c r="AO51" t="s">
        <v>139</v>
      </c>
      <c r="AP51" t="s">
        <v>140</v>
      </c>
      <c r="AQ51" s="12" t="s">
        <v>52</v>
      </c>
    </row>
    <row r="52" spans="1:43">
      <c r="A52" s="2" t="s">
        <v>150</v>
      </c>
      <c r="C52" s="1" t="s">
        <v>151</v>
      </c>
      <c r="D52" t="s">
        <v>152</v>
      </c>
      <c r="E52" t="s">
        <v>75</v>
      </c>
      <c r="F52">
        <v>325.04000000000002</v>
      </c>
      <c r="G52" s="111">
        <v>0</v>
      </c>
      <c r="H52">
        <f>F52*AE52</f>
        <v>0</v>
      </c>
      <c r="I52">
        <f>J52-H52</f>
        <v>0</v>
      </c>
      <c r="J52">
        <f>F52*G52</f>
        <v>0</v>
      </c>
      <c r="K52">
        <v>6.9999999999999994E-5</v>
      </c>
      <c r="L52">
        <f>F52*K52</f>
        <v>2.27528E-2</v>
      </c>
      <c r="M52" t="s">
        <v>49</v>
      </c>
      <c r="N52">
        <v>1</v>
      </c>
      <c r="O52">
        <f>IF(N52=5,I52,0)</f>
        <v>0</v>
      </c>
      <c r="Z52">
        <f>IF(AD52=0,J52,0)</f>
        <v>0</v>
      </c>
      <c r="AA52">
        <f>IF(AD52=15,J52,0)</f>
        <v>0</v>
      </c>
      <c r="AB52">
        <f>IF(AD52=21,J52,0)</f>
        <v>0</v>
      </c>
      <c r="AD52">
        <v>15</v>
      </c>
      <c r="AE52">
        <f>G52*AG52</f>
        <v>0</v>
      </c>
      <c r="AF52">
        <f>G52*(1-AG52)</f>
        <v>0</v>
      </c>
      <c r="AG52">
        <v>0.25398358281023659</v>
      </c>
      <c r="AM52">
        <f>F52*AE52</f>
        <v>0</v>
      </c>
      <c r="AN52">
        <f>F52*AF52</f>
        <v>0</v>
      </c>
      <c r="AO52" t="s">
        <v>139</v>
      </c>
      <c r="AP52" t="s">
        <v>140</v>
      </c>
      <c r="AQ52" s="12" t="s">
        <v>52</v>
      </c>
    </row>
    <row r="53" spans="1:43" ht="25.5" customHeight="1">
      <c r="C53" s="14" t="s">
        <v>80</v>
      </c>
      <c r="D53" s="61" t="s">
        <v>153</v>
      </c>
      <c r="E53" s="61"/>
      <c r="F53" s="61"/>
      <c r="G53" s="61"/>
      <c r="H53" s="61"/>
      <c r="I53" s="61"/>
      <c r="J53" s="61"/>
      <c r="K53" s="61"/>
      <c r="L53" s="61"/>
      <c r="M53" s="61"/>
    </row>
    <row r="54" spans="1:43">
      <c r="A54" s="2" t="s">
        <v>154</v>
      </c>
      <c r="C54" s="1" t="s">
        <v>155</v>
      </c>
      <c r="D54" t="s">
        <v>156</v>
      </c>
      <c r="E54" t="s">
        <v>75</v>
      </c>
      <c r="F54">
        <v>325.04000000000002</v>
      </c>
      <c r="G54" s="111">
        <v>0</v>
      </c>
      <c r="H54">
        <f>F54*AE54</f>
        <v>0</v>
      </c>
      <c r="I54">
        <f>J54-H54</f>
        <v>0</v>
      </c>
      <c r="J54">
        <f>F54*G54</f>
        <v>0</v>
      </c>
      <c r="K54">
        <v>1.4999999999999999E-4</v>
      </c>
      <c r="L54">
        <f>F54*K54</f>
        <v>4.8756000000000001E-2</v>
      </c>
      <c r="M54" t="s">
        <v>49</v>
      </c>
      <c r="N54">
        <v>1</v>
      </c>
      <c r="O54">
        <f>IF(N54=5,I54,0)</f>
        <v>0</v>
      </c>
      <c r="Z54">
        <f>IF(AD54=0,J54,0)</f>
        <v>0</v>
      </c>
      <c r="AA54">
        <f>IF(AD54=15,J54,0)</f>
        <v>0</v>
      </c>
      <c r="AB54">
        <f>IF(AD54=21,J54,0)</f>
        <v>0</v>
      </c>
      <c r="AD54">
        <v>15</v>
      </c>
      <c r="AE54">
        <f>G54*AG54</f>
        <v>0</v>
      </c>
      <c r="AF54">
        <f>G54*(1-AG54)</f>
        <v>0</v>
      </c>
      <c r="AG54">
        <v>8.8717272556036925E-2</v>
      </c>
      <c r="AM54">
        <f>F54*AE54</f>
        <v>0</v>
      </c>
      <c r="AN54">
        <f>F54*AF54</f>
        <v>0</v>
      </c>
      <c r="AO54" t="s">
        <v>139</v>
      </c>
      <c r="AP54" t="s">
        <v>140</v>
      </c>
      <c r="AQ54" s="12" t="s">
        <v>52</v>
      </c>
    </row>
    <row r="55" spans="1:43" ht="12.75" customHeight="1">
      <c r="C55" s="14" t="s">
        <v>80</v>
      </c>
      <c r="D55" s="61" t="s">
        <v>157</v>
      </c>
      <c r="E55" s="61"/>
      <c r="F55" s="61"/>
      <c r="G55" s="61"/>
      <c r="H55" s="61"/>
      <c r="I55" s="61"/>
      <c r="J55" s="61"/>
      <c r="K55" s="61"/>
      <c r="L55" s="61"/>
      <c r="M55" s="61"/>
    </row>
    <row r="56" spans="1:43">
      <c r="A56" s="15"/>
      <c r="B56" s="16"/>
      <c r="C56" s="16" t="s">
        <v>158</v>
      </c>
      <c r="D56" s="12" t="s">
        <v>159</v>
      </c>
      <c r="E56" s="12"/>
      <c r="F56" s="12"/>
      <c r="G56" s="12"/>
      <c r="H56" s="12">
        <f>SUM(H57:H57)</f>
        <v>0</v>
      </c>
      <c r="I56" s="12">
        <f>SUM(I57:I57)</f>
        <v>0</v>
      </c>
      <c r="J56" s="12">
        <f>H56+I56</f>
        <v>0</v>
      </c>
      <c r="K56" s="12"/>
      <c r="L56" s="12">
        <f>SUM(L57:L57)</f>
        <v>4.1124000000000001</v>
      </c>
      <c r="M56" s="12"/>
      <c r="P56" s="12">
        <f>IF(Q56="PR",J56,SUM(O57:O57))</f>
        <v>0</v>
      </c>
      <c r="Q56" s="12" t="s">
        <v>44</v>
      </c>
      <c r="R56" s="12">
        <f>IF(Q56="HS",H56,0)</f>
        <v>0</v>
      </c>
      <c r="S56" s="12">
        <f>IF(Q56="HS",I56-P56,0)</f>
        <v>0</v>
      </c>
      <c r="T56" s="12">
        <f>IF(Q56="PS",H56,0)</f>
        <v>0</v>
      </c>
      <c r="U56" s="12">
        <f>IF(Q56="PS",I56-P56,0)</f>
        <v>0</v>
      </c>
      <c r="V56" s="12">
        <f>IF(Q56="MP",H56,0)</f>
        <v>0</v>
      </c>
      <c r="W56" s="12">
        <f>IF(Q56="MP",I56-P56,0)</f>
        <v>0</v>
      </c>
      <c r="X56" s="12">
        <f>IF(Q56="OM",H56,0)</f>
        <v>0</v>
      </c>
      <c r="Y56" s="12">
        <v>97</v>
      </c>
      <c r="AI56">
        <f>SUM(Z57:Z57)</f>
        <v>0</v>
      </c>
      <c r="AJ56">
        <f>SUM(AA57:AA57)</f>
        <v>0</v>
      </c>
      <c r="AK56">
        <f>SUM(AB57:AB57)</f>
        <v>0</v>
      </c>
    </row>
    <row r="57" spans="1:43">
      <c r="A57" s="2" t="s">
        <v>64</v>
      </c>
      <c r="C57" s="1" t="s">
        <v>160</v>
      </c>
      <c r="D57" t="s">
        <v>161</v>
      </c>
      <c r="E57" t="s">
        <v>75</v>
      </c>
      <c r="F57">
        <v>89.4</v>
      </c>
      <c r="G57" s="111">
        <v>0</v>
      </c>
      <c r="H57">
        <f>F57*AE57</f>
        <v>0</v>
      </c>
      <c r="I57">
        <f>J57-H57</f>
        <v>0</v>
      </c>
      <c r="J57">
        <f>F57*G57</f>
        <v>0</v>
      </c>
      <c r="K57">
        <v>4.5999999999999999E-2</v>
      </c>
      <c r="L57">
        <f>F57*K57</f>
        <v>4.1124000000000001</v>
      </c>
      <c r="M57" t="s">
        <v>49</v>
      </c>
      <c r="N57">
        <v>1</v>
      </c>
      <c r="O57">
        <f>IF(N57=5,I57,0)</f>
        <v>0</v>
      </c>
      <c r="Z57">
        <f>IF(AD57=0,J57,0)</f>
        <v>0</v>
      </c>
      <c r="AA57">
        <f>IF(AD57=15,J57,0)</f>
        <v>0</v>
      </c>
      <c r="AB57">
        <f>IF(AD57=21,J57,0)</f>
        <v>0</v>
      </c>
      <c r="AD57">
        <v>15</v>
      </c>
      <c r="AE57">
        <f>G57*AG57</f>
        <v>0</v>
      </c>
      <c r="AF57">
        <f>G57*(1-AG57)</f>
        <v>0</v>
      </c>
      <c r="AG57">
        <v>0</v>
      </c>
      <c r="AM57">
        <f>F57*AE57</f>
        <v>0</v>
      </c>
      <c r="AN57">
        <f>F57*AF57</f>
        <v>0</v>
      </c>
      <c r="AO57" t="s">
        <v>162</v>
      </c>
      <c r="AP57" t="s">
        <v>163</v>
      </c>
      <c r="AQ57" s="12" t="s">
        <v>52</v>
      </c>
    </row>
    <row r="58" spans="1:43" ht="12.75" customHeight="1">
      <c r="C58" s="14" t="s">
        <v>80</v>
      </c>
      <c r="D58" s="61" t="s">
        <v>164</v>
      </c>
      <c r="E58" s="61"/>
      <c r="F58" s="61"/>
      <c r="G58" s="61"/>
      <c r="H58" s="61"/>
      <c r="I58" s="61"/>
      <c r="J58" s="61"/>
      <c r="K58" s="61"/>
      <c r="L58" s="61"/>
      <c r="M58" s="61"/>
    </row>
    <row r="59" spans="1:43">
      <c r="A59" s="15"/>
      <c r="B59" s="16"/>
      <c r="C59" s="16" t="s">
        <v>165</v>
      </c>
      <c r="D59" s="12" t="s">
        <v>166</v>
      </c>
      <c r="E59" s="12"/>
      <c r="F59" s="12"/>
      <c r="G59" s="12"/>
      <c r="H59" s="12">
        <f>SUM(H60:H61)</f>
        <v>0</v>
      </c>
      <c r="I59" s="12">
        <f>SUM(I60:I61)</f>
        <v>0</v>
      </c>
      <c r="J59" s="12">
        <f>H59+I59</f>
        <v>0</v>
      </c>
      <c r="K59" s="12"/>
      <c r="L59" s="12">
        <f>SUM(L60:L61)</f>
        <v>0</v>
      </c>
      <c r="M59" s="12"/>
      <c r="P59" s="12">
        <f>IF(Q59="PR",J59,SUM(O60:O61))</f>
        <v>0</v>
      </c>
      <c r="Q59" s="12"/>
      <c r="R59" s="12">
        <f>IF(Q59="HS",H59,0)</f>
        <v>0</v>
      </c>
      <c r="S59" s="12">
        <f>IF(Q59="HS",I59-P59,0)</f>
        <v>0</v>
      </c>
      <c r="T59" s="12">
        <f>IF(Q59="PS",H59,0)</f>
        <v>0</v>
      </c>
      <c r="U59" s="12">
        <f>IF(Q59="PS",I59-P59,0)</f>
        <v>0</v>
      </c>
      <c r="V59" s="12">
        <f>IF(Q59="MP",H59,0)</f>
        <v>0</v>
      </c>
      <c r="W59" s="12">
        <f>IF(Q59="MP",I59-P59,0)</f>
        <v>0</v>
      </c>
      <c r="X59" s="12">
        <f>IF(Q59="OM",H59,0)</f>
        <v>0</v>
      </c>
      <c r="Y59" s="12" t="s">
        <v>165</v>
      </c>
      <c r="AI59">
        <f>SUM(Z60:Z61)</f>
        <v>0</v>
      </c>
      <c r="AJ59">
        <f>SUM(AA60:AA61)</f>
        <v>0</v>
      </c>
      <c r="AK59">
        <f>SUM(AB60:AB61)</f>
        <v>0</v>
      </c>
    </row>
    <row r="60" spans="1:43">
      <c r="A60" s="2" t="s">
        <v>167</v>
      </c>
      <c r="C60" s="1" t="s">
        <v>168</v>
      </c>
      <c r="D60" t="s">
        <v>169</v>
      </c>
      <c r="E60" t="s">
        <v>170</v>
      </c>
      <c r="F60">
        <v>4.8764000000000003</v>
      </c>
      <c r="G60" s="111">
        <v>0</v>
      </c>
      <c r="H60">
        <f>F60*AE60</f>
        <v>0</v>
      </c>
      <c r="I60">
        <f>J60-H60</f>
        <v>0</v>
      </c>
      <c r="J60">
        <f>F60*G60</f>
        <v>0</v>
      </c>
      <c r="K60">
        <v>0</v>
      </c>
      <c r="L60">
        <f>F60*K60</f>
        <v>0</v>
      </c>
      <c r="M60" t="s">
        <v>49</v>
      </c>
      <c r="N60">
        <v>5</v>
      </c>
      <c r="O60">
        <f>IF(N60=5,I60,0)</f>
        <v>0</v>
      </c>
      <c r="Z60">
        <f>IF(AD60=0,J60,0)</f>
        <v>0</v>
      </c>
      <c r="AA60">
        <f>IF(AD60=15,J60,0)</f>
        <v>0</v>
      </c>
      <c r="AB60">
        <f>IF(AD60=21,J60,0)</f>
        <v>0</v>
      </c>
      <c r="AD60">
        <v>15</v>
      </c>
      <c r="AE60">
        <f>G60*AG60</f>
        <v>0</v>
      </c>
      <c r="AF60">
        <f>G60*(1-AG60)</f>
        <v>0</v>
      </c>
      <c r="AG60">
        <v>0</v>
      </c>
      <c r="AM60">
        <f>F60*AE60</f>
        <v>0</v>
      </c>
      <c r="AN60">
        <f>F60*AF60</f>
        <v>0</v>
      </c>
      <c r="AO60" t="s">
        <v>171</v>
      </c>
      <c r="AP60" t="s">
        <v>163</v>
      </c>
      <c r="AQ60" s="12" t="s">
        <v>52</v>
      </c>
    </row>
    <row r="61" spans="1:43">
      <c r="A61" s="2" t="s">
        <v>172</v>
      </c>
      <c r="C61" s="1" t="s">
        <v>173</v>
      </c>
      <c r="D61" t="s">
        <v>174</v>
      </c>
      <c r="E61" t="s">
        <v>170</v>
      </c>
      <c r="F61">
        <v>4.8764000000000003</v>
      </c>
      <c r="G61" s="111">
        <v>0</v>
      </c>
      <c r="H61">
        <f>F61*AE61</f>
        <v>0</v>
      </c>
      <c r="I61">
        <f>J61-H61</f>
        <v>0</v>
      </c>
      <c r="J61">
        <f>F61*G61</f>
        <v>0</v>
      </c>
      <c r="K61">
        <v>0</v>
      </c>
      <c r="L61">
        <f>F61*K61</f>
        <v>0</v>
      </c>
      <c r="M61" t="s">
        <v>49</v>
      </c>
      <c r="N61">
        <v>5</v>
      </c>
      <c r="O61">
        <f>IF(N61=5,I61,0)</f>
        <v>0</v>
      </c>
      <c r="Z61">
        <f>IF(AD61=0,J61,0)</f>
        <v>0</v>
      </c>
      <c r="AA61">
        <f>IF(AD61=15,J61,0)</f>
        <v>0</v>
      </c>
      <c r="AB61">
        <f>IF(AD61=21,J61,0)</f>
        <v>0</v>
      </c>
      <c r="AD61">
        <v>15</v>
      </c>
      <c r="AE61">
        <f>G61*AG61</f>
        <v>0</v>
      </c>
      <c r="AF61">
        <f>G61*(1-AG61)</f>
        <v>0</v>
      </c>
      <c r="AG61">
        <v>0</v>
      </c>
      <c r="AM61">
        <f>F61*AE61</f>
        <v>0</v>
      </c>
      <c r="AN61">
        <f>F61*AF61</f>
        <v>0</v>
      </c>
      <c r="AO61" t="s">
        <v>171</v>
      </c>
      <c r="AP61" t="s">
        <v>163</v>
      </c>
      <c r="AQ61" s="12" t="s">
        <v>52</v>
      </c>
    </row>
    <row r="62" spans="1:43" ht="12.75" customHeight="1">
      <c r="C62" s="14" t="s">
        <v>80</v>
      </c>
      <c r="D62" s="61" t="s">
        <v>175</v>
      </c>
      <c r="E62" s="61"/>
      <c r="F62" s="61"/>
      <c r="G62" s="61"/>
      <c r="H62" s="61"/>
      <c r="I62" s="61"/>
      <c r="J62" s="61"/>
      <c r="K62" s="61"/>
      <c r="L62" s="61"/>
      <c r="M62" s="61"/>
    </row>
    <row r="63" spans="1:43">
      <c r="A63" s="17"/>
      <c r="B63" s="18"/>
      <c r="C63" s="18"/>
      <c r="D63" s="19"/>
      <c r="E63" s="19"/>
      <c r="F63" s="19"/>
      <c r="G63" s="19"/>
      <c r="H63" s="62" t="s">
        <v>176</v>
      </c>
      <c r="I63" s="62"/>
      <c r="J63" s="19">
        <f>J8+J11+J14+J25+J28+J33+J40+J45+J56+J59</f>
        <v>0</v>
      </c>
      <c r="K63" s="19"/>
      <c r="L63" s="19"/>
      <c r="M63" s="19"/>
    </row>
    <row r="64" spans="1:43">
      <c r="A64" s="20" t="s">
        <v>53</v>
      </c>
    </row>
    <row r="65" spans="1:13" ht="0" hidden="1" customHeight="1">
      <c r="A65" s="63"/>
      <c r="B65" s="40"/>
      <c r="C65" s="40"/>
      <c r="D65" s="64"/>
      <c r="E65" s="64"/>
      <c r="F65" s="64"/>
      <c r="G65" s="64"/>
      <c r="H65" s="64"/>
      <c r="I65" s="64"/>
      <c r="J65" s="64"/>
      <c r="K65" s="64"/>
      <c r="L65" s="64"/>
      <c r="M65" s="64"/>
    </row>
  </sheetData>
  <sheetProtection password="C587" sheet="1" objects="1" scenarios="1" formatCells="0" formatColumns="0" formatRows="0" insertColumns="0" insertRows="0" insertHyperlinks="0" deleteColumns="0" deleteRows="0" sort="0" autoFilter="0" pivotTables="0"/>
  <mergeCells count="44">
    <mergeCell ref="D62:M62"/>
    <mergeCell ref="H63:I63"/>
    <mergeCell ref="A65:M65"/>
    <mergeCell ref="D44:M44"/>
    <mergeCell ref="D49:M49"/>
    <mergeCell ref="D53:M53"/>
    <mergeCell ref="D55:M55"/>
    <mergeCell ref="D58:M58"/>
    <mergeCell ref="D31:M31"/>
    <mergeCell ref="D32:M32"/>
    <mergeCell ref="D35:M35"/>
    <mergeCell ref="D37:M37"/>
    <mergeCell ref="D39:M39"/>
    <mergeCell ref="D10:M10"/>
    <mergeCell ref="D20:M20"/>
    <mergeCell ref="D22:M22"/>
    <mergeCell ref="D24:M24"/>
    <mergeCell ref="D27:M27"/>
    <mergeCell ref="J5:M5"/>
    <mergeCell ref="A6:A7"/>
    <mergeCell ref="B6:B7"/>
    <mergeCell ref="C6:C7"/>
    <mergeCell ref="E6:E7"/>
    <mergeCell ref="F6:F7"/>
    <mergeCell ref="G6:G7"/>
    <mergeCell ref="H6:J6"/>
    <mergeCell ref="K6:L6"/>
    <mergeCell ref="M6:M7"/>
    <mergeCell ref="A1:M1"/>
    <mergeCell ref="A2:C2"/>
    <mergeCell ref="A3:C3"/>
    <mergeCell ref="A4:C4"/>
    <mergeCell ref="A5:C5"/>
    <mergeCell ref="E2:F2"/>
    <mergeCell ref="E3:F3"/>
    <mergeCell ref="E4:F4"/>
    <mergeCell ref="E5:F5"/>
    <mergeCell ref="G2:H2"/>
    <mergeCell ref="G3:H3"/>
    <mergeCell ref="G4:H4"/>
    <mergeCell ref="G5:H5"/>
    <mergeCell ref="J2:M2"/>
    <mergeCell ref="J3:M3"/>
    <mergeCell ref="J4:M4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26"/>
  <sheetViews>
    <sheetView workbookViewId="0">
      <selection activeCell="J4" activeCellId="2" sqref="G2:H5 J5:L5 J4:L4"/>
    </sheetView>
  </sheetViews>
  <sheetFormatPr baseColWidth="10" defaultColWidth="8.83203125" defaultRowHeight="12" x14ac:dyDescent="0"/>
  <cols>
    <col min="1" max="1" width="4.6640625" style="2" customWidth="1"/>
    <col min="2" max="2" width="7.83203125" style="5" customWidth="1"/>
    <col min="3" max="3" width="14" style="5" customWidth="1"/>
    <col min="4" max="7" width="15" customWidth="1"/>
    <col min="8" max="8" width="4.33203125" customWidth="1"/>
    <col min="9" max="10" width="12" customWidth="1"/>
    <col min="11" max="11" width="12.83203125" customWidth="1"/>
    <col min="12" max="12" width="16.5" customWidth="1"/>
  </cols>
  <sheetData>
    <row r="1" spans="1:13" ht="25.5" customHeight="1">
      <c r="A1" s="39" t="s">
        <v>177</v>
      </c>
      <c r="B1" s="44"/>
      <c r="C1" s="44"/>
      <c r="D1" s="40"/>
      <c r="E1" s="40"/>
      <c r="F1" s="40"/>
      <c r="G1" s="40"/>
      <c r="H1" s="40"/>
      <c r="I1" s="40"/>
      <c r="J1" s="40"/>
      <c r="K1" s="40"/>
      <c r="L1" s="40"/>
      <c r="M1" s="1"/>
    </row>
    <row r="2" spans="1:13" ht="25.5" customHeight="1">
      <c r="A2" s="41" t="s">
        <v>1</v>
      </c>
      <c r="B2" s="42"/>
      <c r="C2" s="65" t="s">
        <v>2</v>
      </c>
      <c r="D2" s="42"/>
      <c r="E2" s="42"/>
      <c r="F2" s="3" t="s">
        <v>3</v>
      </c>
      <c r="G2" s="101"/>
      <c r="H2" s="101"/>
      <c r="I2" s="3" t="s">
        <v>4</v>
      </c>
      <c r="J2" s="42" t="s">
        <v>5</v>
      </c>
      <c r="K2" s="42"/>
      <c r="L2" s="47"/>
      <c r="M2" s="1"/>
    </row>
    <row r="3" spans="1:13" ht="25.5" customHeight="1">
      <c r="A3" s="43" t="s">
        <v>6</v>
      </c>
      <c r="B3" s="44"/>
      <c r="C3" s="44" t="s">
        <v>7</v>
      </c>
      <c r="D3" s="44"/>
      <c r="E3" s="44"/>
      <c r="F3" s="5" t="s">
        <v>8</v>
      </c>
      <c r="G3" s="102"/>
      <c r="H3" s="102"/>
      <c r="I3" s="5" t="s">
        <v>9</v>
      </c>
      <c r="J3" s="44" t="s">
        <v>10</v>
      </c>
      <c r="K3" s="44"/>
      <c r="L3" s="48"/>
      <c r="M3" s="1"/>
    </row>
    <row r="4" spans="1:13" ht="25.5" customHeight="1">
      <c r="A4" s="43" t="s">
        <v>11</v>
      </c>
      <c r="B4" s="44"/>
      <c r="C4" s="44" t="s">
        <v>12</v>
      </c>
      <c r="D4" s="44"/>
      <c r="E4" s="44"/>
      <c r="F4" s="5" t="s">
        <v>13</v>
      </c>
      <c r="G4" s="102"/>
      <c r="H4" s="102"/>
      <c r="I4" s="5" t="s">
        <v>14</v>
      </c>
      <c r="J4" s="102"/>
      <c r="K4" s="102"/>
      <c r="L4" s="105"/>
      <c r="M4" s="1"/>
    </row>
    <row r="5" spans="1:13" ht="25.5" customHeight="1">
      <c r="A5" s="45" t="s">
        <v>15</v>
      </c>
      <c r="B5" s="46"/>
      <c r="C5" s="46"/>
      <c r="D5" s="46"/>
      <c r="E5" s="46"/>
      <c r="F5" s="6" t="s">
        <v>16</v>
      </c>
      <c r="G5" s="103"/>
      <c r="H5" s="103"/>
      <c r="I5" s="6" t="s">
        <v>17</v>
      </c>
      <c r="J5" s="103"/>
      <c r="K5" s="103"/>
      <c r="L5" s="104"/>
      <c r="M5" s="1"/>
    </row>
    <row r="6" spans="1:13">
      <c r="A6" s="21" t="s">
        <v>18</v>
      </c>
      <c r="B6" s="22" t="s">
        <v>19</v>
      </c>
      <c r="C6" s="22" t="s">
        <v>20</v>
      </c>
      <c r="D6" s="66" t="s">
        <v>178</v>
      </c>
      <c r="E6" s="67"/>
      <c r="F6" s="67"/>
      <c r="G6" s="68"/>
      <c r="H6" s="23" t="s">
        <v>22</v>
      </c>
      <c r="I6" s="66" t="s">
        <v>28</v>
      </c>
      <c r="J6" s="68"/>
      <c r="K6" s="23" t="s">
        <v>23</v>
      </c>
      <c r="L6" s="24" t="s">
        <v>27</v>
      </c>
    </row>
    <row r="7" spans="1:13">
      <c r="A7" s="2" t="s">
        <v>45</v>
      </c>
      <c r="C7" s="5" t="s">
        <v>67</v>
      </c>
      <c r="D7" s="64" t="s">
        <v>68</v>
      </c>
      <c r="E7" s="64"/>
      <c r="F7" s="64"/>
      <c r="G7" s="64"/>
      <c r="H7" t="s">
        <v>48</v>
      </c>
      <c r="I7" s="64" t="s">
        <v>71</v>
      </c>
      <c r="J7" s="64"/>
      <c r="K7">
        <v>17.45</v>
      </c>
      <c r="L7" t="s">
        <v>49</v>
      </c>
    </row>
    <row r="8" spans="1:13">
      <c r="A8" s="2" t="s">
        <v>57</v>
      </c>
      <c r="C8" s="5" t="s">
        <v>73</v>
      </c>
      <c r="D8" s="64" t="s">
        <v>74</v>
      </c>
      <c r="E8" s="64"/>
      <c r="F8" s="64"/>
      <c r="G8" s="64"/>
      <c r="H8" t="s">
        <v>75</v>
      </c>
      <c r="K8">
        <v>83.76</v>
      </c>
      <c r="L8" t="s">
        <v>49</v>
      </c>
    </row>
    <row r="9" spans="1:13">
      <c r="A9" s="2" t="s">
        <v>61</v>
      </c>
      <c r="C9" s="5" t="s">
        <v>77</v>
      </c>
      <c r="D9" s="64" t="s">
        <v>78</v>
      </c>
      <c r="E9" s="64"/>
      <c r="F9" s="64"/>
      <c r="G9" s="64"/>
      <c r="H9" t="s">
        <v>75</v>
      </c>
      <c r="I9" s="64" t="s">
        <v>79</v>
      </c>
      <c r="J9" s="64"/>
      <c r="K9">
        <v>96.323999999999998</v>
      </c>
      <c r="L9" t="s">
        <v>49</v>
      </c>
    </row>
    <row r="10" spans="1:13" ht="140.25" customHeight="1">
      <c r="C10" s="25" t="s">
        <v>80</v>
      </c>
      <c r="D10" s="61" t="s">
        <v>81</v>
      </c>
      <c r="E10" s="61"/>
      <c r="F10" s="61"/>
      <c r="G10" s="61"/>
      <c r="H10" s="61"/>
      <c r="I10" s="61"/>
      <c r="J10" s="61"/>
      <c r="K10" s="61"/>
      <c r="L10" s="61"/>
    </row>
    <row r="11" spans="1:13">
      <c r="A11" s="2" t="s">
        <v>66</v>
      </c>
      <c r="C11" s="5" t="s">
        <v>94</v>
      </c>
      <c r="D11" s="64" t="s">
        <v>95</v>
      </c>
      <c r="E11" s="64"/>
      <c r="F11" s="64"/>
      <c r="G11" s="64"/>
      <c r="H11" t="s">
        <v>85</v>
      </c>
      <c r="K11">
        <v>78.2</v>
      </c>
      <c r="L11" t="s">
        <v>49</v>
      </c>
    </row>
    <row r="12" spans="1:13" ht="38.25" customHeight="1">
      <c r="C12" s="25" t="s">
        <v>53</v>
      </c>
      <c r="D12" s="61" t="s">
        <v>98</v>
      </c>
      <c r="E12" s="61"/>
      <c r="F12" s="61"/>
      <c r="G12" s="61"/>
      <c r="H12" s="61"/>
      <c r="I12" s="61"/>
      <c r="J12" s="61"/>
      <c r="K12" s="61"/>
      <c r="L12" s="61"/>
    </row>
    <row r="13" spans="1:13">
      <c r="A13" s="2" t="s">
        <v>72</v>
      </c>
      <c r="C13" s="5" t="s">
        <v>102</v>
      </c>
      <c r="D13" s="64" t="s">
        <v>103</v>
      </c>
      <c r="E13" s="64"/>
      <c r="F13" s="64"/>
      <c r="G13" s="64"/>
      <c r="H13" t="s">
        <v>75</v>
      </c>
      <c r="I13" s="64" t="s">
        <v>106</v>
      </c>
      <c r="J13" s="64"/>
      <c r="K13">
        <v>89.4</v>
      </c>
      <c r="L13" t="s">
        <v>49</v>
      </c>
    </row>
    <row r="14" spans="1:13" ht="12.75" customHeight="1">
      <c r="C14" s="25" t="s">
        <v>80</v>
      </c>
      <c r="D14" s="61" t="s">
        <v>107</v>
      </c>
      <c r="E14" s="61"/>
      <c r="F14" s="61"/>
      <c r="G14" s="61"/>
      <c r="H14" s="61"/>
      <c r="I14" s="61"/>
      <c r="J14" s="61"/>
      <c r="K14" s="61"/>
      <c r="L14" s="61"/>
    </row>
    <row r="15" spans="1:13" ht="12.75" customHeight="1">
      <c r="C15" s="25" t="s">
        <v>53</v>
      </c>
      <c r="D15" s="61" t="s">
        <v>108</v>
      </c>
      <c r="E15" s="61"/>
      <c r="F15" s="61"/>
      <c r="G15" s="61"/>
      <c r="H15" s="61"/>
      <c r="I15" s="61"/>
      <c r="J15" s="61"/>
      <c r="K15" s="61"/>
      <c r="L15" s="61"/>
    </row>
    <row r="16" spans="1:13">
      <c r="A16" s="2" t="s">
        <v>76</v>
      </c>
      <c r="C16" s="5" t="s">
        <v>120</v>
      </c>
      <c r="D16" s="64" t="s">
        <v>121</v>
      </c>
      <c r="E16" s="64"/>
      <c r="F16" s="64"/>
      <c r="G16" s="64"/>
      <c r="H16" t="s">
        <v>75</v>
      </c>
      <c r="K16">
        <v>28.512</v>
      </c>
      <c r="L16" t="s">
        <v>49</v>
      </c>
    </row>
    <row r="17" spans="1:12" ht="12.75" customHeight="1">
      <c r="C17" s="25" t="s">
        <v>53</v>
      </c>
      <c r="D17" s="61" t="s">
        <v>122</v>
      </c>
      <c r="E17" s="61"/>
      <c r="F17" s="61"/>
      <c r="G17" s="61"/>
      <c r="H17" s="61"/>
      <c r="I17" s="61"/>
      <c r="J17" s="61"/>
      <c r="K17" s="61"/>
      <c r="L17" s="61"/>
    </row>
    <row r="18" spans="1:12">
      <c r="A18" s="2" t="s">
        <v>82</v>
      </c>
      <c r="C18" s="5" t="s">
        <v>126</v>
      </c>
      <c r="D18" s="64" t="s">
        <v>127</v>
      </c>
      <c r="E18" s="64"/>
      <c r="F18" s="64"/>
      <c r="G18" s="64"/>
      <c r="H18" t="s">
        <v>85</v>
      </c>
      <c r="K18">
        <v>53.6</v>
      </c>
      <c r="L18" t="s">
        <v>49</v>
      </c>
    </row>
    <row r="19" spans="1:12">
      <c r="A19" s="2" t="s">
        <v>88</v>
      </c>
      <c r="C19" s="5" t="s">
        <v>130</v>
      </c>
      <c r="D19" s="64" t="s">
        <v>131</v>
      </c>
      <c r="E19" s="64"/>
      <c r="F19" s="64"/>
      <c r="G19" s="64"/>
      <c r="H19" t="s">
        <v>75</v>
      </c>
      <c r="I19" s="64" t="s">
        <v>132</v>
      </c>
      <c r="J19" s="64"/>
      <c r="K19">
        <v>32.159999999999997</v>
      </c>
      <c r="L19" t="s">
        <v>49</v>
      </c>
    </row>
    <row r="20" spans="1:12" ht="12.75" customHeight="1">
      <c r="C20" s="25" t="s">
        <v>80</v>
      </c>
      <c r="D20" s="61" t="s">
        <v>133</v>
      </c>
      <c r="E20" s="61"/>
      <c r="F20" s="61"/>
      <c r="G20" s="61"/>
      <c r="H20" s="61"/>
      <c r="I20" s="61"/>
      <c r="J20" s="61"/>
      <c r="K20" s="61"/>
      <c r="L20" s="61"/>
    </row>
    <row r="21" spans="1:12" ht="25" customHeight="1">
      <c r="A21" s="2" t="s">
        <v>93</v>
      </c>
      <c r="C21" s="5" t="s">
        <v>137</v>
      </c>
      <c r="D21" s="64" t="s">
        <v>138</v>
      </c>
      <c r="E21" s="64"/>
      <c r="F21" s="64"/>
      <c r="G21" s="64"/>
      <c r="H21" t="s">
        <v>75</v>
      </c>
      <c r="I21" s="100" t="s">
        <v>141</v>
      </c>
      <c r="J21" s="100"/>
      <c r="K21">
        <v>98.26</v>
      </c>
      <c r="L21" t="s">
        <v>49</v>
      </c>
    </row>
    <row r="22" spans="1:12" ht="53" customHeight="1">
      <c r="I22" s="100" t="s">
        <v>142</v>
      </c>
      <c r="J22" s="100"/>
      <c r="K22">
        <v>226.78</v>
      </c>
    </row>
    <row r="23" spans="1:12" ht="25.5" customHeight="1">
      <c r="C23" s="25" t="s">
        <v>80</v>
      </c>
      <c r="D23" s="61" t="s">
        <v>143</v>
      </c>
      <c r="E23" s="61"/>
      <c r="F23" s="61"/>
      <c r="G23" s="61"/>
      <c r="H23" s="61"/>
      <c r="I23" s="61"/>
      <c r="J23" s="61"/>
      <c r="K23" s="61"/>
      <c r="L23" s="61"/>
    </row>
    <row r="25" spans="1:12">
      <c r="A25" s="20" t="s">
        <v>53</v>
      </c>
    </row>
    <row r="26" spans="1:12" ht="0" hidden="1" customHeight="1">
      <c r="A26" s="63"/>
      <c r="B26" s="44"/>
      <c r="C26" s="44"/>
      <c r="D26" s="64"/>
      <c r="E26" s="64"/>
      <c r="F26" s="64"/>
      <c r="G26" s="64"/>
      <c r="H26" s="64"/>
      <c r="I26" s="64"/>
      <c r="J26" s="64"/>
      <c r="K26" s="64"/>
      <c r="L26" s="64"/>
    </row>
  </sheetData>
  <sheetProtection password="C587" sheet="1" objects="1" scenarios="1" formatCells="0" formatColumns="0" formatRows="0" insertColumns="0" insertRows="0" insertHyperlinks="0" deleteColumns="0" deleteRows="0" sort="0" autoFilter="0" pivotTables="0"/>
  <mergeCells count="42">
    <mergeCell ref="A26:L26"/>
    <mergeCell ref="D20:L20"/>
    <mergeCell ref="D21:G21"/>
    <mergeCell ref="I21:J21"/>
    <mergeCell ref="I22:J22"/>
    <mergeCell ref="D23:L23"/>
    <mergeCell ref="D16:G16"/>
    <mergeCell ref="D17:L17"/>
    <mergeCell ref="D18:G18"/>
    <mergeCell ref="D19:G19"/>
    <mergeCell ref="I19:J19"/>
    <mergeCell ref="D12:L12"/>
    <mergeCell ref="D13:G13"/>
    <mergeCell ref="I13:J13"/>
    <mergeCell ref="D14:L14"/>
    <mergeCell ref="D15:L15"/>
    <mergeCell ref="D8:G8"/>
    <mergeCell ref="D9:G9"/>
    <mergeCell ref="I9:J9"/>
    <mergeCell ref="D10:L10"/>
    <mergeCell ref="D11:G11"/>
    <mergeCell ref="J5:L5"/>
    <mergeCell ref="D6:G6"/>
    <mergeCell ref="I6:J6"/>
    <mergeCell ref="D7:G7"/>
    <mergeCell ref="I7:J7"/>
    <mergeCell ref="A1:L1"/>
    <mergeCell ref="A2:B2"/>
    <mergeCell ref="A3:B3"/>
    <mergeCell ref="A4:B4"/>
    <mergeCell ref="A5:B5"/>
    <mergeCell ref="C2:E2"/>
    <mergeCell ref="C3:E3"/>
    <mergeCell ref="C4:E4"/>
    <mergeCell ref="C5:E5"/>
    <mergeCell ref="G2:H2"/>
    <mergeCell ref="G3:H3"/>
    <mergeCell ref="G4:H4"/>
    <mergeCell ref="G5:H5"/>
    <mergeCell ref="J2:L2"/>
    <mergeCell ref="J3:L3"/>
    <mergeCell ref="J4:L4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Krycí list rozpočtu</vt:lpstr>
      <vt:lpstr>Stavební rozpočet</vt:lpstr>
      <vt:lpstr>Výkaz výměr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Sanace objektu čp13_zadání</dc:title>
  <dc:subject/>
  <dc:creator>Verlag Dashőfer, s.r.o.</dc:creator>
  <cp:keywords/>
  <dc:description/>
  <cp:lastModifiedBy>Daniel Zygula</cp:lastModifiedBy>
  <cp:lastPrinted>2019-03-26T11:00:41Z</cp:lastPrinted>
  <dcterms:created xsi:type="dcterms:W3CDTF">2019-03-26T09:47:32Z</dcterms:created>
  <dcterms:modified xsi:type="dcterms:W3CDTF">2019-03-26T11:01:15Z</dcterms:modified>
  <cp:category/>
</cp:coreProperties>
</file>