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ACKSTATION\obchod\Výběrová řízení\Soutěže 2024\Výběrka 2024\Městský mobiliář\124025 - Oprava pomníku Boží muka\"/>
    </mc:Choice>
  </mc:AlternateContent>
  <xr:revisionPtr revIDLastSave="0" documentId="13_ncr:1_{B224032F-7422-4EF0-94A9-FA07C1A6434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Pol'!$A$1:$U$93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3" i="12" l="1"/>
  <c r="F39" i="1" s="1"/>
  <c r="BA78" i="12"/>
  <c r="BA77" i="12"/>
  <c r="BA75" i="12"/>
  <c r="BA74" i="12"/>
  <c r="BA72" i="12"/>
  <c r="BA70" i="12"/>
  <c r="BA68" i="12"/>
  <c r="BA66" i="12"/>
  <c r="BA64" i="12"/>
  <c r="BA62" i="12"/>
  <c r="BA60" i="12"/>
  <c r="BA58" i="12"/>
  <c r="BA56" i="12"/>
  <c r="BA54" i="12"/>
  <c r="BA52" i="12"/>
  <c r="BA50" i="12"/>
  <c r="BA48" i="12"/>
  <c r="BA46" i="12"/>
  <c r="F9" i="12"/>
  <c r="G9" i="12" s="1"/>
  <c r="I9" i="12"/>
  <c r="K9" i="12"/>
  <c r="O9" i="12"/>
  <c r="O8" i="12" s="1"/>
  <c r="Q9" i="12"/>
  <c r="Q8" i="12" s="1"/>
  <c r="U9" i="12"/>
  <c r="F10" i="12"/>
  <c r="G10" i="12" s="1"/>
  <c r="M10" i="12" s="1"/>
  <c r="I10" i="12"/>
  <c r="K10" i="12"/>
  <c r="O10" i="12"/>
  <c r="Q10" i="12"/>
  <c r="U10" i="12"/>
  <c r="F11" i="12"/>
  <c r="G11" i="12" s="1"/>
  <c r="M11" i="12" s="1"/>
  <c r="I11" i="12"/>
  <c r="K11" i="12"/>
  <c r="O11" i="12"/>
  <c r="Q11" i="12"/>
  <c r="U11" i="12"/>
  <c r="F12" i="12"/>
  <c r="G12" i="12" s="1"/>
  <c r="M12" i="12" s="1"/>
  <c r="I12" i="12"/>
  <c r="K12" i="12"/>
  <c r="O12" i="12"/>
  <c r="Q12" i="12"/>
  <c r="U12" i="12"/>
  <c r="F13" i="12"/>
  <c r="G13" i="12"/>
  <c r="M13" i="12" s="1"/>
  <c r="I13" i="12"/>
  <c r="K13" i="12"/>
  <c r="O13" i="12"/>
  <c r="Q13" i="12"/>
  <c r="U13" i="12"/>
  <c r="F14" i="12"/>
  <c r="G14" i="12"/>
  <c r="M14" i="12" s="1"/>
  <c r="I14" i="12"/>
  <c r="K14" i="12"/>
  <c r="O14" i="12"/>
  <c r="Q14" i="12"/>
  <c r="U14" i="12"/>
  <c r="F15" i="12"/>
  <c r="G15" i="12" s="1"/>
  <c r="M15" i="12" s="1"/>
  <c r="I15" i="12"/>
  <c r="K15" i="12"/>
  <c r="O15" i="12"/>
  <c r="Q15" i="12"/>
  <c r="U15" i="12"/>
  <c r="F17" i="12"/>
  <c r="G17" i="12" s="1"/>
  <c r="I17" i="12"/>
  <c r="K17" i="12"/>
  <c r="O17" i="12"/>
  <c r="Q17" i="12"/>
  <c r="Q16" i="12" s="1"/>
  <c r="U17" i="12"/>
  <c r="F18" i="12"/>
  <c r="G18" i="12" s="1"/>
  <c r="M18" i="12" s="1"/>
  <c r="I18" i="12"/>
  <c r="K18" i="12"/>
  <c r="O18" i="12"/>
  <c r="Q18" i="12"/>
  <c r="U18" i="12"/>
  <c r="F19" i="12"/>
  <c r="G19" i="12" s="1"/>
  <c r="M19" i="12" s="1"/>
  <c r="I19" i="12"/>
  <c r="K19" i="12"/>
  <c r="O19" i="12"/>
  <c r="Q19" i="12"/>
  <c r="U19" i="12"/>
  <c r="F21" i="12"/>
  <c r="G21" i="12" s="1"/>
  <c r="M21" i="12" s="1"/>
  <c r="I21" i="12"/>
  <c r="K21" i="12"/>
  <c r="O21" i="12"/>
  <c r="Q21" i="12"/>
  <c r="U21" i="12"/>
  <c r="F22" i="12"/>
  <c r="G22" i="12"/>
  <c r="M22" i="12" s="1"/>
  <c r="I22" i="12"/>
  <c r="K22" i="12"/>
  <c r="O22" i="12"/>
  <c r="Q22" i="12"/>
  <c r="U22" i="12"/>
  <c r="F23" i="12"/>
  <c r="G23" i="12" s="1"/>
  <c r="M23" i="12" s="1"/>
  <c r="I23" i="12"/>
  <c r="K23" i="12"/>
  <c r="O23" i="12"/>
  <c r="Q23" i="12"/>
  <c r="U23" i="12"/>
  <c r="F24" i="12"/>
  <c r="G24" i="12"/>
  <c r="M24" i="12" s="1"/>
  <c r="I24" i="12"/>
  <c r="K24" i="12"/>
  <c r="O24" i="12"/>
  <c r="Q24" i="12"/>
  <c r="U24" i="12"/>
  <c r="F26" i="12"/>
  <c r="G26" i="12" s="1"/>
  <c r="I26" i="12"/>
  <c r="K26" i="12"/>
  <c r="O26" i="12"/>
  <c r="O25" i="12" s="1"/>
  <c r="Q26" i="12"/>
  <c r="Q25" i="12" s="1"/>
  <c r="U26" i="12"/>
  <c r="U25" i="12" s="1"/>
  <c r="F27" i="12"/>
  <c r="G27" i="12" s="1"/>
  <c r="M27" i="12" s="1"/>
  <c r="I27" i="12"/>
  <c r="K27" i="12"/>
  <c r="O27" i="12"/>
  <c r="Q27" i="12"/>
  <c r="U27" i="12"/>
  <c r="F28" i="12"/>
  <c r="G28" i="12"/>
  <c r="M28" i="12" s="1"/>
  <c r="I28" i="12"/>
  <c r="K28" i="12"/>
  <c r="O28" i="12"/>
  <c r="Q28" i="12"/>
  <c r="U28" i="12"/>
  <c r="F30" i="12"/>
  <c r="G30" i="12" s="1"/>
  <c r="I30" i="12"/>
  <c r="I29" i="12" s="1"/>
  <c r="K30" i="12"/>
  <c r="K29" i="12" s="1"/>
  <c r="O30" i="12"/>
  <c r="O29" i="12" s="1"/>
  <c r="Q30" i="12"/>
  <c r="Q29" i="12" s="1"/>
  <c r="U30" i="12"/>
  <c r="U29" i="12" s="1"/>
  <c r="F32" i="12"/>
  <c r="G32" i="12" s="1"/>
  <c r="I32" i="12"/>
  <c r="K32" i="12"/>
  <c r="O32" i="12"/>
  <c r="Q32" i="12"/>
  <c r="U32" i="12"/>
  <c r="F33" i="12"/>
  <c r="G33" i="12" s="1"/>
  <c r="M33" i="12" s="1"/>
  <c r="I33" i="12"/>
  <c r="K33" i="12"/>
  <c r="O33" i="12"/>
  <c r="Q33" i="12"/>
  <c r="U33" i="12"/>
  <c r="F34" i="12"/>
  <c r="G34" i="12" s="1"/>
  <c r="M34" i="12" s="1"/>
  <c r="I34" i="12"/>
  <c r="K34" i="12"/>
  <c r="O34" i="12"/>
  <c r="Q34" i="12"/>
  <c r="U34" i="12"/>
  <c r="F35" i="12"/>
  <c r="G35" i="12" s="1"/>
  <c r="M35" i="12" s="1"/>
  <c r="I35" i="12"/>
  <c r="K35" i="12"/>
  <c r="O35" i="12"/>
  <c r="Q35" i="12"/>
  <c r="U35" i="12"/>
  <c r="F36" i="12"/>
  <c r="G36" i="12" s="1"/>
  <c r="M36" i="12" s="1"/>
  <c r="I36" i="12"/>
  <c r="K36" i="12"/>
  <c r="O36" i="12"/>
  <c r="Q36" i="12"/>
  <c r="U36" i="12"/>
  <c r="F37" i="12"/>
  <c r="G37" i="12" s="1"/>
  <c r="M37" i="12" s="1"/>
  <c r="I37" i="12"/>
  <c r="K37" i="12"/>
  <c r="O37" i="12"/>
  <c r="Q37" i="12"/>
  <c r="U37" i="12"/>
  <c r="F38" i="12"/>
  <c r="G38" i="12" s="1"/>
  <c r="M38" i="12" s="1"/>
  <c r="I38" i="12"/>
  <c r="K38" i="12"/>
  <c r="O38" i="12"/>
  <c r="Q38" i="12"/>
  <c r="U38" i="12"/>
  <c r="F39" i="12"/>
  <c r="G39" i="12" s="1"/>
  <c r="M39" i="12" s="1"/>
  <c r="I39" i="12"/>
  <c r="K39" i="12"/>
  <c r="O39" i="12"/>
  <c r="Q39" i="12"/>
  <c r="U39" i="12"/>
  <c r="F40" i="12"/>
  <c r="G40" i="12" s="1"/>
  <c r="M40" i="12" s="1"/>
  <c r="I40" i="12"/>
  <c r="K40" i="12"/>
  <c r="O40" i="12"/>
  <c r="Q40" i="12"/>
  <c r="U40" i="12"/>
  <c r="F41" i="12"/>
  <c r="G41" i="12" s="1"/>
  <c r="M41" i="12" s="1"/>
  <c r="I41" i="12"/>
  <c r="K41" i="12"/>
  <c r="O41" i="12"/>
  <c r="Q41" i="12"/>
  <c r="U41" i="12"/>
  <c r="F42" i="12"/>
  <c r="G42" i="12" s="1"/>
  <c r="M42" i="12" s="1"/>
  <c r="I42" i="12"/>
  <c r="K42" i="12"/>
  <c r="O42" i="12"/>
  <c r="Q42" i="12"/>
  <c r="U42" i="12"/>
  <c r="F44" i="12"/>
  <c r="G44" i="12" s="1"/>
  <c r="I44" i="12"/>
  <c r="K44" i="12"/>
  <c r="O44" i="12"/>
  <c r="Q44" i="12"/>
  <c r="U44" i="12"/>
  <c r="F45" i="12"/>
  <c r="G45" i="12" s="1"/>
  <c r="M45" i="12" s="1"/>
  <c r="I45" i="12"/>
  <c r="K45" i="12"/>
  <c r="O45" i="12"/>
  <c r="Q45" i="12"/>
  <c r="U45" i="12"/>
  <c r="F47" i="12"/>
  <c r="G47" i="12" s="1"/>
  <c r="M47" i="12" s="1"/>
  <c r="I47" i="12"/>
  <c r="K47" i="12"/>
  <c r="O47" i="12"/>
  <c r="Q47" i="12"/>
  <c r="U47" i="12"/>
  <c r="F49" i="12"/>
  <c r="G49" i="12" s="1"/>
  <c r="M49" i="12" s="1"/>
  <c r="I49" i="12"/>
  <c r="K49" i="12"/>
  <c r="O49" i="12"/>
  <c r="Q49" i="12"/>
  <c r="U49" i="12"/>
  <c r="F51" i="12"/>
  <c r="G51" i="12" s="1"/>
  <c r="M51" i="12" s="1"/>
  <c r="I51" i="12"/>
  <c r="K51" i="12"/>
  <c r="O51" i="12"/>
  <c r="Q51" i="12"/>
  <c r="U51" i="12"/>
  <c r="F53" i="12"/>
  <c r="G53" i="12" s="1"/>
  <c r="M53" i="12" s="1"/>
  <c r="I53" i="12"/>
  <c r="K53" i="12"/>
  <c r="O53" i="12"/>
  <c r="Q53" i="12"/>
  <c r="U53" i="12"/>
  <c r="F55" i="12"/>
  <c r="G55" i="12" s="1"/>
  <c r="M55" i="12" s="1"/>
  <c r="I55" i="12"/>
  <c r="K55" i="12"/>
  <c r="O55" i="12"/>
  <c r="Q55" i="12"/>
  <c r="U55" i="12"/>
  <c r="F57" i="12"/>
  <c r="G57" i="12" s="1"/>
  <c r="M57" i="12" s="1"/>
  <c r="I57" i="12"/>
  <c r="K57" i="12"/>
  <c r="O57" i="12"/>
  <c r="Q57" i="12"/>
  <c r="U57" i="12"/>
  <c r="F59" i="12"/>
  <c r="G59" i="12" s="1"/>
  <c r="M59" i="12" s="1"/>
  <c r="I59" i="12"/>
  <c r="K59" i="12"/>
  <c r="O59" i="12"/>
  <c r="Q59" i="12"/>
  <c r="U59" i="12"/>
  <c r="F61" i="12"/>
  <c r="G61" i="12" s="1"/>
  <c r="M61" i="12" s="1"/>
  <c r="I61" i="12"/>
  <c r="K61" i="12"/>
  <c r="O61" i="12"/>
  <c r="Q61" i="12"/>
  <c r="U61" i="12"/>
  <c r="F63" i="12"/>
  <c r="G63" i="12" s="1"/>
  <c r="M63" i="12" s="1"/>
  <c r="I63" i="12"/>
  <c r="K63" i="12"/>
  <c r="O63" i="12"/>
  <c r="Q63" i="12"/>
  <c r="U63" i="12"/>
  <c r="F65" i="12"/>
  <c r="G65" i="12" s="1"/>
  <c r="M65" i="12" s="1"/>
  <c r="I65" i="12"/>
  <c r="K65" i="12"/>
  <c r="O65" i="12"/>
  <c r="Q65" i="12"/>
  <c r="U65" i="12"/>
  <c r="F67" i="12"/>
  <c r="G67" i="12" s="1"/>
  <c r="M67" i="12" s="1"/>
  <c r="I67" i="12"/>
  <c r="K67" i="12"/>
  <c r="O67" i="12"/>
  <c r="Q67" i="12"/>
  <c r="U67" i="12"/>
  <c r="F69" i="12"/>
  <c r="G69" i="12" s="1"/>
  <c r="M69" i="12" s="1"/>
  <c r="I69" i="12"/>
  <c r="K69" i="12"/>
  <c r="O69" i="12"/>
  <c r="Q69" i="12"/>
  <c r="U69" i="12"/>
  <c r="F71" i="12"/>
  <c r="G71" i="12" s="1"/>
  <c r="M71" i="12" s="1"/>
  <c r="I71" i="12"/>
  <c r="K71" i="12"/>
  <c r="O71" i="12"/>
  <c r="Q71" i="12"/>
  <c r="U71" i="12"/>
  <c r="F73" i="12"/>
  <c r="G73" i="12" s="1"/>
  <c r="M73" i="12" s="1"/>
  <c r="I73" i="12"/>
  <c r="K73" i="12"/>
  <c r="O73" i="12"/>
  <c r="Q73" i="12"/>
  <c r="U73" i="12"/>
  <c r="F76" i="12"/>
  <c r="G76" i="12" s="1"/>
  <c r="M76" i="12" s="1"/>
  <c r="I76" i="12"/>
  <c r="K76" i="12"/>
  <c r="O76" i="12"/>
  <c r="Q76" i="12"/>
  <c r="U76" i="12"/>
  <c r="F79" i="12"/>
  <c r="G79" i="12" s="1"/>
  <c r="M79" i="12" s="1"/>
  <c r="I79" i="12"/>
  <c r="K79" i="12"/>
  <c r="O79" i="12"/>
  <c r="Q79" i="12"/>
  <c r="U79" i="12"/>
  <c r="F81" i="12"/>
  <c r="G81" i="12" s="1"/>
  <c r="I81" i="12"/>
  <c r="I80" i="12" s="1"/>
  <c r="K81" i="12"/>
  <c r="K80" i="12" s="1"/>
  <c r="O81" i="12"/>
  <c r="O80" i="12" s="1"/>
  <c r="Q81" i="12"/>
  <c r="Q80" i="12" s="1"/>
  <c r="U81" i="12"/>
  <c r="U80" i="12" s="1"/>
  <c r="I20" i="1"/>
  <c r="I18" i="1"/>
  <c r="G27" i="1"/>
  <c r="J28" i="1"/>
  <c r="J26" i="1"/>
  <c r="G38" i="1"/>
  <c r="F38" i="1"/>
  <c r="J23" i="1"/>
  <c r="J24" i="1"/>
  <c r="J25" i="1"/>
  <c r="J27" i="1"/>
  <c r="E24" i="1"/>
  <c r="E26" i="1"/>
  <c r="G8" i="12" l="1"/>
  <c r="AD83" i="12"/>
  <c r="G39" i="1" s="1"/>
  <c r="G40" i="1" s="1"/>
  <c r="G25" i="1" s="1"/>
  <c r="G26" i="1" s="1"/>
  <c r="G29" i="12"/>
  <c r="I51" i="1" s="1"/>
  <c r="M30" i="12"/>
  <c r="M29" i="12" s="1"/>
  <c r="G25" i="12"/>
  <c r="I50" i="1" s="1"/>
  <c r="M26" i="12"/>
  <c r="M25" i="12" s="1"/>
  <c r="G43" i="12"/>
  <c r="I53" i="1" s="1"/>
  <c r="M44" i="12"/>
  <c r="M43" i="12" s="1"/>
  <c r="F40" i="1"/>
  <c r="G23" i="1" s="1"/>
  <c r="G24" i="1" s="1"/>
  <c r="G29" i="1" s="1"/>
  <c r="I43" i="12"/>
  <c r="K16" i="12"/>
  <c r="K8" i="12"/>
  <c r="K25" i="12"/>
  <c r="I16" i="12"/>
  <c r="I8" i="12"/>
  <c r="I25" i="12"/>
  <c r="U20" i="12"/>
  <c r="K43" i="12"/>
  <c r="O16" i="12"/>
  <c r="U31" i="12"/>
  <c r="Q20" i="12"/>
  <c r="Q31" i="12"/>
  <c r="O20" i="12"/>
  <c r="O31" i="12"/>
  <c r="K20" i="12"/>
  <c r="K31" i="12"/>
  <c r="I20" i="12"/>
  <c r="U43" i="12"/>
  <c r="I31" i="12"/>
  <c r="Q43" i="12"/>
  <c r="O43" i="12"/>
  <c r="U16" i="12"/>
  <c r="U8" i="12"/>
  <c r="G28" i="1"/>
  <c r="M17" i="12"/>
  <c r="M16" i="12" s="1"/>
  <c r="G16" i="12"/>
  <c r="I48" i="1" s="1"/>
  <c r="G31" i="12"/>
  <c r="I52" i="1" s="1"/>
  <c r="M32" i="12"/>
  <c r="M31" i="12" s="1"/>
  <c r="G80" i="12"/>
  <c r="I54" i="1" s="1"/>
  <c r="I19" i="1" s="1"/>
  <c r="M81" i="12"/>
  <c r="M80" i="12" s="1"/>
  <c r="M20" i="12"/>
  <c r="G20" i="12"/>
  <c r="I49" i="1" s="1"/>
  <c r="M9" i="12"/>
  <c r="M8" i="12" s="1"/>
  <c r="H39" i="1" l="1"/>
  <c r="I17" i="1"/>
  <c r="I47" i="1"/>
  <c r="G83" i="12"/>
  <c r="I16" i="1" l="1"/>
  <c r="I21" i="1" s="1"/>
  <c r="I55" i="1"/>
  <c r="I39" i="1"/>
  <c r="I40" i="1" s="1"/>
  <c r="J39" i="1" s="1"/>
  <c r="J40" i="1" s="1"/>
  <c r="H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<sst xmlns="http://schemas.openxmlformats.org/spreadsheetml/2006/main" count="406" uniqueCount="232">
  <si>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</si>
  <si>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</si>
  <si>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</si>
  <si>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</si>
  <si>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</si>
  <si>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</si>
  <si>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</si>
  <si>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</si>
  <si>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</si>
  <si>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</si>
  <si>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</si>
  <si>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</si>
  <si>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</si>
  <si>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</si>
  <si>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</si>
  <si>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</si>
  <si>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</si>
  <si>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</si>
  <si>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</si>
  <si>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</si>
  <si>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</si>
  <si>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</si>
  <si>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</si>
  <si>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</si>
  <si>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</si>
  <si>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</si>
  <si>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</si>
  <si>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</si>
  <si>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</si>
  <si>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</si>
  <si>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</si>
  <si>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</si>
  <si>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</si>
  <si>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</si>
  <si>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</si>
  <si>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</si>
  <si>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</si>
  <si>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</si>
  <si>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</si>
  <si>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</si>
  <si>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</si>
  <si>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</si>
  <si>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</si>
  <si>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Hradec Králové - Slatina</t>
  </si>
  <si>
    <t>Rozpočet:</t>
  </si>
  <si>
    <t>Misto</t>
  </si>
  <si>
    <t>Obnova Božích muk v ul. Librantická v Hradci Králové - Slatině</t>
  </si>
  <si>
    <t>TECHNICKÉ SLUŽBY HRADEC KRÁLOVÉ</t>
  </si>
  <si>
    <t>Na Brně 362/15</t>
  </si>
  <si>
    <t>Hradec Králové-Nový Hradec Králové</t>
  </si>
  <si>
    <t>50006</t>
  </si>
  <si>
    <t>64809447</t>
  </si>
  <si>
    <t>CZ64809447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</si>
  <si>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</si>
  <si>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</si>
  <si>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</si>
  <si>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</si>
  <si>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</si>
  <si>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</si>
  <si>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</si>
  <si>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</si>
  <si>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</si>
  <si>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94</t>
  </si>
  <si>
    <t>Lešení a stavební výtahy</t>
  </si>
  <si>
    <t>97</t>
  </si>
  <si>
    <t>Prorážení otvorů</t>
  </si>
  <si>
    <t>99</t>
  </si>
  <si>
    <t>Staveništní přesun hmot</t>
  </si>
  <si>
    <t>767</t>
  </si>
  <si>
    <t>Konstrukce zámečnické</t>
  </si>
  <si>
    <t>794</t>
  </si>
  <si>
    <t>Práce restaurátorské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</si>
  <si>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</si>
  <si>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</si>
  <si>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</si>
  <si>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</si>
  <si>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</si>
  <si>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</si>
  <si>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</si>
  <si>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</si>
  <si>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</si>
  <si>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</si>
  <si>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</si>
  <si>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</si>
  <si>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</si>
  <si>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</si>
  <si>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</si>
  <si>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</si>
  <si>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</si>
  <si>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</si>
  <si>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</si>
  <si>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</si>
  <si>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</si>
  <si>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</si>
  <si>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</si>
  <si>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</si>
  <si>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</si>
  <si>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</si>
  <si>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</si>
  <si>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</si>
  <si>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</si>
  <si>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130901101R00</t>
  </si>
  <si>
    <t>Bourání konstrukcí cihelných na MV ve vykopávkách</t>
  </si>
  <si>
    <t>m3</t>
  </si>
  <si>
    <t>POL1_0</t>
  </si>
  <si>
    <t>139601102R00</t>
  </si>
  <si>
    <t>Ruční výkop jam, rýh a šachet v hornině tř. 3</t>
  </si>
  <si>
    <t>166101101R00</t>
  </si>
  <si>
    <t>Přehození výkopku z hor.1-4</t>
  </si>
  <si>
    <t>167101201R00</t>
  </si>
  <si>
    <t>Nakládání výkopku z hor. 1 ÷ 4 - ručně</t>
  </si>
  <si>
    <t>199000002R00</t>
  </si>
  <si>
    <t>Poplatek za skládku horniny 1- 4, č. dle katal. odpadů 17 05 04</t>
  </si>
  <si>
    <t>175101201R00</t>
  </si>
  <si>
    <t>Obsyp objektu bez prohození sypaniny</t>
  </si>
  <si>
    <t>182303111R00</t>
  </si>
  <si>
    <t>Doplnění ornice tl. do 5 cm v rovině</t>
  </si>
  <si>
    <t>m2</t>
  </si>
  <si>
    <t>271313511R00</t>
  </si>
  <si>
    <t xml:space="preserve">Beton podkladní pod základové konstrukce, prostý </t>
  </si>
  <si>
    <t>274361021R00</t>
  </si>
  <si>
    <t>Výztuž zdiva základových pasů z tvárnic ztraceného bednění 12 prutů/m2, průměr 10 mm</t>
  </si>
  <si>
    <t>274272140RT3</t>
  </si>
  <si>
    <t>Zdivo základové z bednicích tvárnic, tl. 300 mm, výplň tvárnic betonem C 16/20</t>
  </si>
  <si>
    <t>946941106RT1</t>
  </si>
  <si>
    <t>Montáž pojízdných Alu věží BOSS, 2,5 x 0,85 m, pracovní výška 4,2 m</t>
  </si>
  <si>
    <t>sada</t>
  </si>
  <si>
    <t>946941196RT1</t>
  </si>
  <si>
    <t>Nájemné pojízdných Alu věží BOSS, 2,5 x 0,85 m, pracovní výška 4,2 m</t>
  </si>
  <si>
    <t>den</t>
  </si>
  <si>
    <t>946941501R00</t>
  </si>
  <si>
    <t>Návoz a odvoz pojízného lešení</t>
  </si>
  <si>
    <t>kompl</t>
  </si>
  <si>
    <t>946941806R00</t>
  </si>
  <si>
    <t>Demontáž pojízdných Alu věží BOSS, 2,5 x 0,85 m</t>
  </si>
  <si>
    <t>979081111R00</t>
  </si>
  <si>
    <t>Odvoz suti a vybour. hmot na skládku do 1 km</t>
  </si>
  <si>
    <t>t</t>
  </si>
  <si>
    <t>979081121R00</t>
  </si>
  <si>
    <t>Příplatek k odvozu za každý další 1 km</t>
  </si>
  <si>
    <t>979990101R00</t>
  </si>
  <si>
    <t>Poplatek za uložení směsi betonu a cihel skupina 170101 a 170102</t>
  </si>
  <si>
    <t>998012021R00</t>
  </si>
  <si>
    <t>Přesun hmot pro budovy monolitické výšky do 6 m</t>
  </si>
  <si>
    <t>767R.pol.01</t>
  </si>
  <si>
    <t>Demontáž kovového zdobného oplocení</t>
  </si>
  <si>
    <t>mb</t>
  </si>
  <si>
    <t>767R.pol.02</t>
  </si>
  <si>
    <t>Oprava plotových dílců</t>
  </si>
  <si>
    <t>soub.</t>
  </si>
  <si>
    <t>767R.pol.03</t>
  </si>
  <si>
    <t>Doplnění/výměna vrcholových rozet</t>
  </si>
  <si>
    <t>ks</t>
  </si>
  <si>
    <t>767R.pol.04</t>
  </si>
  <si>
    <t>Doplnění středových rozet</t>
  </si>
  <si>
    <t>767R.pol.05</t>
  </si>
  <si>
    <t>Tryskání plot. dílců minerál. materiálem, stup. očištění Sa 3, trysk. mat. přírod. granát</t>
  </si>
  <si>
    <t>767R.pol.06</t>
  </si>
  <si>
    <t>Metalizace zinkem tl. 80-100 mikrometrů</t>
  </si>
  <si>
    <t>767R.pol.07</t>
  </si>
  <si>
    <t>Nátěr kov. konstr. 1x základ+2x vrch, kovářská barva</t>
  </si>
  <si>
    <t>767R.pol.08</t>
  </si>
  <si>
    <t>Zpětná montáž kovového zdobného oplocení</t>
  </si>
  <si>
    <t>767R.pol.09</t>
  </si>
  <si>
    <t>Dodávka a montáž konzoly pro lucernu</t>
  </si>
  <si>
    <t>767R.pol.10</t>
  </si>
  <si>
    <t>Dodávka a montáž lucerny</t>
  </si>
  <si>
    <t>767R.pol.11</t>
  </si>
  <si>
    <t>Dodávka a montáž konzoly na svíčku</t>
  </si>
  <si>
    <t>794R.pol.01</t>
  </si>
  <si>
    <t>Demontáž stávající beton. trnože oplocení</t>
  </si>
  <si>
    <t>794R.pol.02</t>
  </si>
  <si>
    <t>Konzolidace kamene - prekonsolidace</t>
  </si>
  <si>
    <t>Lokání strukturální předzpevnění silně korodovaného povrchu kamene prostředky na bázi esterů kyseliny křemičité - předpokl. 25% plochy</t>
  </si>
  <si>
    <t>POP</t>
  </si>
  <si>
    <t>794R.pol.03</t>
  </si>
  <si>
    <t>Čištění povrchu - mechanické čištění</t>
  </si>
  <si>
    <t>Revize starších oprav. Snímání nevhodných tmelů a spárování. Použité technologie: mechanické ruční snímání pomocí kamenického a sochařského nářadí.</t>
  </si>
  <si>
    <t>794R.pol.04</t>
  </si>
  <si>
    <t>Čištění povrchu - biosanace</t>
  </si>
  <si>
    <t>Základní očištění zelených a jiných biologických nečistot. Použité materiály a technologie: aplikace biocidního prostředku.</t>
  </si>
  <si>
    <t>794R.pol.05</t>
  </si>
  <si>
    <t>Čištění povrchu - mytí regulovanou párou</t>
  </si>
  <si>
    <t>Základní očištění sanovaných zelených a jiných biologických nečistot a usazených depozitů. Použité materiály a technologie: omytí povrchu regulovanou horkou tlakovou vodou - max. výstupní teplota 90 °C a tlak do 100 bar.</t>
  </si>
  <si>
    <t>794R.pol.06</t>
  </si>
  <si>
    <t>Čištění povrchu - dočištění mikrotryskáním</t>
  </si>
  <si>
    <t>Snímání povlaků pevně spojených s povrchem (tmavé depozity). Použité materiály a technologie: nízkotlaké mikroabrazívní čištění, mobilní tryskací zařízení: COBRA, pracovní tlak: 0,2 - 2 Bar. Použití vhodných inertních abraziv dle provedených zkoušek (přírodní granát, zrnitost 200). Alternativně chemické dočištění. Předpokl. 30% plochy</t>
  </si>
  <si>
    <t>794R.pol.07</t>
  </si>
  <si>
    <t>Čištění povrchu - snímání druhotných nátěrů</t>
  </si>
  <si>
    <t>Naměkčení nátěrem látkami s rozpouštědly olejových nátěrů se zábalem fólií, následným citlyvým odstraněním s pomocí skalpelů a jemných škrabek a omytím povrchu mokrou metodou.</t>
  </si>
  <si>
    <t>794R.pol.08</t>
  </si>
  <si>
    <t>Čištění povrchu - omytí</t>
  </si>
  <si>
    <t>Kompletní omytí povrchu po předchozích krocích procesu čištění. Použité technologie: omytí povrchu regulovanou tlakovou vodou: tlak do 100 bar.</t>
  </si>
  <si>
    <t>794R.pol.09</t>
  </si>
  <si>
    <t>Konzolidace kamene - strukturální zpevnění povrchu</t>
  </si>
  <si>
    <t>Lokání strukturální zpevnění kamene prostředky na bázi esterů kyseliny křemičité. Předpokl. 100% plochy</t>
  </si>
  <si>
    <t>794R.pol.10</t>
  </si>
  <si>
    <t>Konzolidace kamene - stabilizace trhlin injektáží</t>
  </si>
  <si>
    <t>Zajištění trhlin pomocí injektáže a slepení oddělených částí s použitím nerez kotevního materiálu.</t>
  </si>
  <si>
    <t>794R.pol.11</t>
  </si>
  <si>
    <t>Doplňování tvarů a spárování</t>
  </si>
  <si>
    <t>Vytmelení poškozených partií minerální maltou, barevností a strukturou odpovídající okolnímu materiálu. Vyplnění spárování vápennou maltou s hydraulickou příměsí, barevností a strukturou odpovídající zachovalému spárování.</t>
  </si>
  <si>
    <t>794R.pol.12</t>
  </si>
  <si>
    <t>Barevné retuše</t>
  </si>
  <si>
    <t>Lokální lazur. barev. retuš tmelených partií a vizuálně rušivých míst. Předpokl. 30% plochy</t>
  </si>
  <si>
    <t>794R.pol.13</t>
  </si>
  <si>
    <t>Zlacení nápisu</t>
  </si>
  <si>
    <t>Vyzlacení nápisu 23,75 kar. plátkovým zlatem na mixtion vč. podkladní vrstvy olejovou žlutou barvou.</t>
  </si>
  <si>
    <t>794R.pol.14</t>
  </si>
  <si>
    <t>Zvýraznění zadního nápisu</t>
  </si>
  <si>
    <t>Lazurní barevná retuš - zvýraznění nápisu materiálu na bázi akrylátové pryskyřice Paraloid B72.</t>
  </si>
  <si>
    <t>794R.pol.15</t>
  </si>
  <si>
    <t>Závěrečná konzervace</t>
  </si>
  <si>
    <t>Lokální hydrofobizace exponovaných povrchů. Předpokl. 70% plochy</t>
  </si>
  <si>
    <t>794R.pol.16</t>
  </si>
  <si>
    <t>Osazení pískovcové obruby - trnože oplocení</t>
  </si>
  <si>
    <t>- osazení pískovcové obruby do minerální malty</t>
  </si>
  <si>
    <t>- součástí ceny je formátování kusů</t>
  </si>
  <si>
    <t>794R.pol.17</t>
  </si>
  <si>
    <t>Pískovcová obruba - trnož v x š 150x300mm, střednězrnitý pískovec</t>
  </si>
  <si>
    <t>m</t>
  </si>
  <si>
    <t>- použitý střednězrnitý pískovec (např. Božanov alt. obdobné pískovce z lomů v Polsku)</t>
  </si>
  <si>
    <t>- povrch kamenicky opracován tryskáním/jehličkováním</t>
  </si>
  <si>
    <t>794R.pol.18</t>
  </si>
  <si>
    <t>Restaurátorská dokumentace, restaurátorská zpráva - 2 paré</t>
  </si>
  <si>
    <t>005121020R</t>
  </si>
  <si>
    <t xml:space="preserve">Zařízení staveniště 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</si>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</sst>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5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8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Font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26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 shrinkToFit="1"/>
    </xf>
    <xf numFmtId="164" fontId="17" fillId="0" borderId="0" xfId="0" applyNumberFormat="1" applyFont="1" applyAlignment="1">
      <alignment vertical="top" wrapText="1" shrinkToFit="1"/>
    </xf>
    <xf numFmtId="4" fontId="17" fillId="0" borderId="0" xfId="0" applyNumberFormat="1" applyFont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7" t="s">
        <v>38</v>
      </c>
    </row>
    <row r="2" spans="1:7" ht="57.75" customHeight="1" x14ac:dyDescent="0.2">
      <c r="A2" s="179" t="s">
        <v>39</v>
      </c>
      <c r="B2" s="179"/>
      <c r="C2" s="179"/>
      <c r="D2" s="179"/>
      <c r="E2" s="179"/>
      <c r="F2" s="179"/>
      <c r="G2" s="17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8"/>
  <sheetViews>
    <sheetView showGridLines="0" topLeftCell="B59" zoomScaleNormal="100" zoomScaleSheetLayoutView="75" workbookViewId="0">
      <selection activeCell="G34" sqref="G34:I3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2" t="s">
        <v>36</v>
      </c>
      <c r="B1" s="207" t="s">
        <v>42</v>
      </c>
      <c r="C1" s="208"/>
      <c r="D1" s="208"/>
      <c r="E1" s="208"/>
      <c r="F1" s="208"/>
      <c r="G1" s="208"/>
      <c r="H1" s="208"/>
      <c r="I1" s="208"/>
      <c r="J1" s="209"/>
    </row>
    <row r="2" spans="1:15" ht="23.25" customHeight="1" x14ac:dyDescent="0.2">
      <c r="A2" s="3"/>
      <c r="B2" s="70" t="s">
        <v>40</v>
      </c>
      <c r="C2" s="71"/>
      <c r="D2" s="224" t="s">
        <v>46</v>
      </c>
      <c r="E2" s="225"/>
      <c r="F2" s="225"/>
      <c r="G2" s="225"/>
      <c r="H2" s="225"/>
      <c r="I2" s="225"/>
      <c r="J2" s="226"/>
      <c r="O2" s="1"/>
    </row>
    <row r="3" spans="1:15" ht="23.25" customHeight="1" x14ac:dyDescent="0.2">
      <c r="A3" s="3"/>
      <c r="B3" s="72" t="s">
        <v>45</v>
      </c>
      <c r="C3" s="73"/>
      <c r="D3" s="187" t="s">
        <v>43</v>
      </c>
      <c r="E3" s="188"/>
      <c r="F3" s="188"/>
      <c r="G3" s="188"/>
      <c r="H3" s="188"/>
      <c r="I3" s="188"/>
      <c r="J3" s="189"/>
    </row>
    <row r="4" spans="1:15" ht="23.25" hidden="1" customHeight="1" x14ac:dyDescent="0.2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">
      <c r="A5" s="3"/>
      <c r="B5" s="39" t="s">
        <v>21</v>
      </c>
      <c r="D5" s="79" t="s">
        <v>47</v>
      </c>
      <c r="E5" s="22"/>
      <c r="F5" s="22"/>
      <c r="G5" s="22"/>
      <c r="H5" s="24" t="s">
        <v>33</v>
      </c>
      <c r="I5" s="79" t="s">
        <v>51</v>
      </c>
      <c r="J5" s="9"/>
    </row>
    <row r="6" spans="1:15" ht="15.75" customHeight="1" x14ac:dyDescent="0.2">
      <c r="A6" s="3"/>
      <c r="B6" s="34"/>
      <c r="C6" s="22"/>
      <c r="D6" s="79" t="s">
        <v>48</v>
      </c>
      <c r="E6" s="22"/>
      <c r="F6" s="22"/>
      <c r="G6" s="22"/>
      <c r="H6" s="24" t="s">
        <v>34</v>
      </c>
      <c r="I6" s="79" t="s">
        <v>52</v>
      </c>
      <c r="J6" s="9"/>
    </row>
    <row r="7" spans="1:15" ht="15.75" customHeight="1" x14ac:dyDescent="0.2">
      <c r="A7" s="3"/>
      <c r="B7" s="35"/>
      <c r="C7" s="80" t="s">
        <v>50</v>
      </c>
      <c r="D7" s="69" t="s">
        <v>49</v>
      </c>
      <c r="E7" s="29"/>
      <c r="F7" s="29"/>
      <c r="G7" s="29"/>
      <c r="H7" s="30"/>
      <c r="I7" s="29"/>
      <c r="J7" s="42"/>
    </row>
    <row r="8" spans="1:15" ht="24" hidden="1" customHeight="1" x14ac:dyDescent="0.2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">
      <c r="A11" s="3"/>
      <c r="B11" s="39" t="s">
        <v>18</v>
      </c>
      <c r="D11" s="219"/>
      <c r="E11" s="219"/>
      <c r="F11" s="219"/>
      <c r="G11" s="219"/>
      <c r="H11" s="24" t="s">
        <v>33</v>
      </c>
      <c r="I11" s="81"/>
      <c r="J11" s="9"/>
    </row>
    <row r="12" spans="1:15" ht="15.75" customHeight="1" x14ac:dyDescent="0.2">
      <c r="A12" s="3"/>
      <c r="B12" s="34"/>
      <c r="C12" s="22"/>
      <c r="D12" s="204"/>
      <c r="E12" s="204"/>
      <c r="F12" s="204"/>
      <c r="G12" s="204"/>
      <c r="H12" s="24" t="s">
        <v>34</v>
      </c>
      <c r="I12" s="81"/>
      <c r="J12" s="9"/>
    </row>
    <row r="13" spans="1:15" ht="15.75" customHeight="1" x14ac:dyDescent="0.2">
      <c r="A13" s="3"/>
      <c r="B13" s="35"/>
      <c r="C13" s="82"/>
      <c r="D13" s="205"/>
      <c r="E13" s="205"/>
      <c r="F13" s="205"/>
      <c r="G13" s="205"/>
      <c r="H13" s="25"/>
      <c r="I13" s="29"/>
      <c r="J13" s="42"/>
    </row>
    <row r="14" spans="1:15" ht="24" hidden="1" customHeight="1" x14ac:dyDescent="0.2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">
      <c r="A15" s="3"/>
      <c r="B15" s="43" t="s">
        <v>31</v>
      </c>
      <c r="C15" s="61"/>
      <c r="D15" s="15"/>
      <c r="E15" s="227"/>
      <c r="F15" s="227"/>
      <c r="G15" s="200"/>
      <c r="H15" s="200"/>
      <c r="I15" s="200" t="s">
        <v>28</v>
      </c>
      <c r="J15" s="201"/>
    </row>
    <row r="16" spans="1:15" ht="23.25" customHeight="1" x14ac:dyDescent="0.2">
      <c r="A16" s="128" t="s">
        <v>23</v>
      </c>
      <c r="B16" s="129" t="s">
        <v>23</v>
      </c>
      <c r="C16" s="47"/>
      <c r="D16" s="48"/>
      <c r="E16" s="202"/>
      <c r="F16" s="203"/>
      <c r="G16" s="202"/>
      <c r="H16" s="203"/>
      <c r="I16" s="202">
        <f>SUMIF(F47:F54,A16,I47:I54)+SUMIF(F47:F54,"PSU",I47:I54)</f>
        <v>0</v>
      </c>
      <c r="J16" s="216"/>
    </row>
    <row r="17" spans="1:10" ht="23.25" customHeight="1" x14ac:dyDescent="0.2">
      <c r="A17" s="128" t="s">
        <v>24</v>
      </c>
      <c r="B17" s="129" t="s">
        <v>24</v>
      </c>
      <c r="C17" s="47"/>
      <c r="D17" s="48"/>
      <c r="E17" s="202"/>
      <c r="F17" s="203"/>
      <c r="G17" s="202"/>
      <c r="H17" s="203"/>
      <c r="I17" s="202">
        <f>SUMIF(F47:F54,A17,I47:I54)</f>
        <v>0</v>
      </c>
      <c r="J17" s="216"/>
    </row>
    <row r="18" spans="1:10" ht="23.25" customHeight="1" x14ac:dyDescent="0.2">
      <c r="A18" s="128" t="s">
        <v>25</v>
      </c>
      <c r="B18" s="129" t="s">
        <v>25</v>
      </c>
      <c r="C18" s="47"/>
      <c r="D18" s="48"/>
      <c r="E18" s="202"/>
      <c r="F18" s="203"/>
      <c r="G18" s="202"/>
      <c r="H18" s="203"/>
      <c r="I18" s="202">
        <f>SUMIF(F47:F54,A18,I47:I54)</f>
        <v>0</v>
      </c>
      <c r="J18" s="216"/>
    </row>
    <row r="19" spans="1:10" ht="23.25" customHeight="1" x14ac:dyDescent="0.2">
      <c r="A19" s="128" t="s">
        <v>72</v>
      </c>
      <c r="B19" s="129" t="s">
        <v>26</v>
      </c>
      <c r="C19" s="47"/>
      <c r="D19" s="48"/>
      <c r="E19" s="202"/>
      <c r="F19" s="203"/>
      <c r="G19" s="202"/>
      <c r="H19" s="203"/>
      <c r="I19" s="202">
        <f>SUMIF(F47:F54,A19,I47:I54)</f>
        <v>0</v>
      </c>
      <c r="J19" s="216"/>
    </row>
    <row r="20" spans="1:10" ht="23.25" customHeight="1" x14ac:dyDescent="0.2">
      <c r="A20" s="128" t="s">
        <v>73</v>
      </c>
      <c r="B20" s="129" t="s">
        <v>27</v>
      </c>
      <c r="C20" s="47"/>
      <c r="D20" s="48"/>
      <c r="E20" s="202"/>
      <c r="F20" s="203"/>
      <c r="G20" s="202"/>
      <c r="H20" s="203"/>
      <c r="I20" s="202">
        <f>SUMIF(F47:F54,A20,I47:I54)</f>
        <v>0</v>
      </c>
      <c r="J20" s="216"/>
    </row>
    <row r="21" spans="1:10" ht="23.25" customHeight="1" x14ac:dyDescent="0.2">
      <c r="A21" s="3"/>
      <c r="B21" s="63" t="s">
        <v>28</v>
      </c>
      <c r="C21" s="64"/>
      <c r="D21" s="65"/>
      <c r="E21" s="217"/>
      <c r="F21" s="218"/>
      <c r="G21" s="217"/>
      <c r="H21" s="218"/>
      <c r="I21" s="217">
        <f>SUM(I16:J20)</f>
        <v>0</v>
      </c>
      <c r="J21" s="223"/>
    </row>
    <row r="22" spans="1:10" ht="33" customHeight="1" x14ac:dyDescent="0.2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">
      <c r="A23" s="3"/>
      <c r="B23" s="46" t="s">
        <v>11</v>
      </c>
      <c r="C23" s="47"/>
      <c r="D23" s="48"/>
      <c r="E23" s="49">
        <v>12</v>
      </c>
      <c r="F23" s="50" t="s">
        <v>0</v>
      </c>
      <c r="G23" s="214">
        <f>ZakladDPHSniVypocet</f>
        <v>0</v>
      </c>
      <c r="H23" s="215"/>
      <c r="I23" s="215"/>
      <c r="J23" s="51" t="str">
        <f t="shared" ref="J23:J28" si="0">Mena</f>
        <v>CZK</v>
      </c>
    </row>
    <row r="24" spans="1:10" ht="23.25" customHeight="1" x14ac:dyDescent="0.2">
      <c r="A24" s="3"/>
      <c r="B24" s="46" t="s">
        <v>12</v>
      </c>
      <c r="C24" s="47"/>
      <c r="D24" s="48"/>
      <c r="E24" s="49">
        <f>SazbaDPH1</f>
        <v>12</v>
      </c>
      <c r="F24" s="50" t="s">
        <v>0</v>
      </c>
      <c r="G24" s="221">
        <f>ZakladDPHSni*SazbaDPH1/100</f>
        <v>0</v>
      </c>
      <c r="H24" s="222"/>
      <c r="I24" s="222"/>
      <c r="J24" s="51" t="str">
        <f t="shared" si="0"/>
        <v>CZK</v>
      </c>
    </row>
    <row r="25" spans="1:10" ht="23.25" customHeight="1" x14ac:dyDescent="0.2">
      <c r="A25" s="3"/>
      <c r="B25" s="46" t="s">
        <v>13</v>
      </c>
      <c r="C25" s="47"/>
      <c r="D25" s="48"/>
      <c r="E25" s="49">
        <v>21</v>
      </c>
      <c r="F25" s="50" t="s">
        <v>0</v>
      </c>
      <c r="G25" s="214">
        <f>ZakladDPHZaklVypocet</f>
        <v>0</v>
      </c>
      <c r="H25" s="215"/>
      <c r="I25" s="215"/>
      <c r="J25" s="51" t="str">
        <f t="shared" si="0"/>
        <v>CZK</v>
      </c>
    </row>
    <row r="26" spans="1:10" ht="23.25" customHeight="1" x14ac:dyDescent="0.2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210">
        <f>ZakladDPHZakl*SazbaDPH2/100</f>
        <v>0</v>
      </c>
      <c r="H26" s="211"/>
      <c r="I26" s="211"/>
      <c r="J26" s="45" t="str">
        <f t="shared" si="0"/>
        <v>CZK</v>
      </c>
    </row>
    <row r="27" spans="1:10" ht="23.25" customHeight="1" thickBot="1" x14ac:dyDescent="0.25">
      <c r="A27" s="3"/>
      <c r="B27" s="39" t="s">
        <v>4</v>
      </c>
      <c r="C27" s="17"/>
      <c r="D27" s="20"/>
      <c r="E27" s="17"/>
      <c r="F27" s="18"/>
      <c r="G27" s="212">
        <f>0</f>
        <v>0</v>
      </c>
      <c r="H27" s="212"/>
      <c r="I27" s="212"/>
      <c r="J27" s="52" t="str">
        <f t="shared" si="0"/>
        <v>CZK</v>
      </c>
    </row>
    <row r="28" spans="1:10" ht="27.75" hidden="1" customHeight="1" thickBot="1" x14ac:dyDescent="0.25">
      <c r="A28" s="3"/>
      <c r="B28" s="101" t="s">
        <v>22</v>
      </c>
      <c r="C28" s="102"/>
      <c r="D28" s="102"/>
      <c r="E28" s="103"/>
      <c r="F28" s="104"/>
      <c r="G28" s="199">
        <f>ZakladDPHSniVypocet+ZakladDPHZaklVypocet</f>
        <v>0</v>
      </c>
      <c r="H28" s="199"/>
      <c r="I28" s="199"/>
      <c r="J28" s="105" t="str">
        <f t="shared" si="0"/>
        <v>CZK</v>
      </c>
    </row>
    <row r="29" spans="1:10" ht="27.75" customHeight="1" thickBot="1" x14ac:dyDescent="0.25">
      <c r="A29" s="3"/>
      <c r="B29" s="101" t="s">
        <v>35</v>
      </c>
      <c r="C29" s="106"/>
      <c r="D29" s="106"/>
      <c r="E29" s="106"/>
      <c r="F29" s="106"/>
      <c r="G29" s="213">
        <f>ZakladDPHSni+DPHSni+ZakladDPHZakl+DPHZakl+Zaokrouhleni</f>
        <v>0</v>
      </c>
      <c r="H29" s="213"/>
      <c r="I29" s="213"/>
      <c r="J29" s="107" t="s">
        <v>55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2"/>
      <c r="E32" s="32"/>
      <c r="F32" s="16" t="s">
        <v>9</v>
      </c>
      <c r="G32" s="32"/>
      <c r="H32" s="33"/>
      <c r="I32" s="32"/>
      <c r="J32" s="10"/>
    </row>
    <row r="33" spans="1:10" ht="47.25" customHeight="1" x14ac:dyDescent="0.2">
      <c r="A33" s="3"/>
      <c r="B33" s="3"/>
      <c r="J33" s="10"/>
    </row>
    <row r="34" spans="1:10" s="27" customFormat="1" ht="18.75" customHeight="1" x14ac:dyDescent="0.2">
      <c r="A34" s="26"/>
      <c r="B34" s="26"/>
      <c r="D34" s="206"/>
      <c r="E34" s="206"/>
      <c r="G34" s="206"/>
      <c r="H34" s="206"/>
      <c r="I34" s="206"/>
      <c r="J34" s="31"/>
    </row>
    <row r="35" spans="1:10" ht="12.75" customHeight="1" x14ac:dyDescent="0.2">
      <c r="A35" s="3"/>
      <c r="B35" s="3"/>
      <c r="D35" s="220" t="s">
        <v>2</v>
      </c>
      <c r="E35" s="220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6" t="s">
        <v>15</v>
      </c>
      <c r="C37" s="2"/>
      <c r="D37" s="2"/>
      <c r="E37" s="2"/>
      <c r="F37" s="93"/>
      <c r="G37" s="93"/>
      <c r="H37" s="93"/>
      <c r="I37" s="93"/>
      <c r="J37" s="2"/>
    </row>
    <row r="38" spans="1:10" ht="25.5" hidden="1" customHeight="1" x14ac:dyDescent="0.2">
      <c r="A38" s="85" t="s">
        <v>37</v>
      </c>
      <c r="B38" s="87" t="s">
        <v>16</v>
      </c>
      <c r="C38" s="88" t="s">
        <v>5</v>
      </c>
      <c r="D38" s="89"/>
      <c r="E38" s="89"/>
      <c r="F38" s="94" t="str">
        <f>B23</f>
        <v>Základ pro sníženou DPH</v>
      </c>
      <c r="G38" s="94" t="str">
        <f>B25</f>
        <v>Základ pro základní DPH</v>
      </c>
      <c r="H38" s="95" t="s">
        <v>17</v>
      </c>
      <c r="I38" s="95" t="s">
        <v>1</v>
      </c>
      <c r="J38" s="90" t="s">
        <v>0</v>
      </c>
    </row>
    <row r="39" spans="1:10" ht="25.5" hidden="1" customHeight="1" x14ac:dyDescent="0.2">
      <c r="A39" s="85">
        <v>1</v>
      </c>
      <c r="B39" s="91" t="s">
        <v>53</v>
      </c>
      <c r="C39" s="190" t="s">
        <v>46</v>
      </c>
      <c r="D39" s="191"/>
      <c r="E39" s="191"/>
      <c r="F39" s="96">
        <f>'Rozpočet Pol'!AC83</f>
        <v>0</v>
      </c>
      <c r="G39" s="97">
        <f>'Rozpočet Pol'!AD83</f>
        <v>0</v>
      </c>
      <c r="H39" s="98">
        <f>(F39*SazbaDPH1/100)+(G39*SazbaDPH2/100)</f>
        <v>0</v>
      </c>
      <c r="I39" s="98">
        <f>F39+G39+H39</f>
        <v>0</v>
      </c>
      <c r="J39" s="92" t="str">
        <f>IF(_xlfn.SINGLE(CenaCelkemVypocet)=0,"",I39/_xlfn.SINGLE(CenaCelkemVypocet)*100)</f>
        <v/>
      </c>
    </row>
    <row r="40" spans="1:10" ht="25.5" hidden="1" customHeight="1" x14ac:dyDescent="0.2">
      <c r="A40" s="85"/>
      <c r="B40" s="192" t="s">
        <v>54</v>
      </c>
      <c r="C40" s="193"/>
      <c r="D40" s="193"/>
      <c r="E40" s="194"/>
      <c r="F40" s="99">
        <f>SUMIF(A39:A39,"=1",F39:F39)</f>
        <v>0</v>
      </c>
      <c r="G40" s="100">
        <f>SUMIF(A39:A39,"=1",G39:G39)</f>
        <v>0</v>
      </c>
      <c r="H40" s="100">
        <f>SUMIF(A39:A39,"=1",H39:H39)</f>
        <v>0</v>
      </c>
      <c r="I40" s="100">
        <f>SUMIF(A39:A39,"=1",I39:I39)</f>
        <v>0</v>
      </c>
      <c r="J40" s="86">
        <f>SUMIF(A39:A39,"=1",J39:J39)</f>
        <v>0</v>
      </c>
    </row>
    <row r="44" spans="1:10" ht="15.75" x14ac:dyDescent="0.25">
      <c r="B44" s="108" t="s">
        <v>56</v>
      </c>
    </row>
    <row r="46" spans="1:10" ht="25.5" customHeight="1" x14ac:dyDescent="0.2">
      <c r="A46" s="109"/>
      <c r="B46" s="113" t="s">
        <v>16</v>
      </c>
      <c r="C46" s="113" t="s">
        <v>5</v>
      </c>
      <c r="D46" s="114"/>
      <c r="E46" s="114"/>
      <c r="F46" s="117" t="s">
        <v>57</v>
      </c>
      <c r="G46" s="117"/>
      <c r="H46" s="117"/>
      <c r="I46" s="195" t="s">
        <v>28</v>
      </c>
      <c r="J46" s="195"/>
    </row>
    <row r="47" spans="1:10" ht="25.5" customHeight="1" x14ac:dyDescent="0.2">
      <c r="A47" s="110"/>
      <c r="B47" s="118" t="s">
        <v>58</v>
      </c>
      <c r="C47" s="197" t="s">
        <v>59</v>
      </c>
      <c r="D47" s="198"/>
      <c r="E47" s="198"/>
      <c r="F47" s="120" t="s">
        <v>23</v>
      </c>
      <c r="G47" s="121"/>
      <c r="H47" s="121"/>
      <c r="I47" s="196">
        <f>'Rozpočet Pol'!G8</f>
        <v>0</v>
      </c>
      <c r="J47" s="196"/>
    </row>
    <row r="48" spans="1:10" ht="25.5" customHeight="1" x14ac:dyDescent="0.2">
      <c r="A48" s="110"/>
      <c r="B48" s="112" t="s">
        <v>60</v>
      </c>
      <c r="C48" s="185" t="s">
        <v>61</v>
      </c>
      <c r="D48" s="186"/>
      <c r="E48" s="186"/>
      <c r="F48" s="122" t="s">
        <v>23</v>
      </c>
      <c r="G48" s="123"/>
      <c r="H48" s="123"/>
      <c r="I48" s="184">
        <f>'Rozpočet Pol'!G16</f>
        <v>0</v>
      </c>
      <c r="J48" s="184"/>
    </row>
    <row r="49" spans="1:10" ht="25.5" customHeight="1" x14ac:dyDescent="0.2">
      <c r="A49" s="110"/>
      <c r="B49" s="112" t="s">
        <v>62</v>
      </c>
      <c r="C49" s="185" t="s">
        <v>63</v>
      </c>
      <c r="D49" s="186"/>
      <c r="E49" s="186"/>
      <c r="F49" s="122" t="s">
        <v>23</v>
      </c>
      <c r="G49" s="123"/>
      <c r="H49" s="123"/>
      <c r="I49" s="184">
        <f>'Rozpočet Pol'!G20</f>
        <v>0</v>
      </c>
      <c r="J49" s="184"/>
    </row>
    <row r="50" spans="1:10" ht="25.5" customHeight="1" x14ac:dyDescent="0.2">
      <c r="A50" s="110"/>
      <c r="B50" s="112" t="s">
        <v>64</v>
      </c>
      <c r="C50" s="185" t="s">
        <v>65</v>
      </c>
      <c r="D50" s="186"/>
      <c r="E50" s="186"/>
      <c r="F50" s="122" t="s">
        <v>23</v>
      </c>
      <c r="G50" s="123"/>
      <c r="H50" s="123"/>
      <c r="I50" s="184">
        <f>'Rozpočet Pol'!G25</f>
        <v>0</v>
      </c>
      <c r="J50" s="184"/>
    </row>
    <row r="51" spans="1:10" ht="25.5" customHeight="1" x14ac:dyDescent="0.2">
      <c r="A51" s="110"/>
      <c r="B51" s="112" t="s">
        <v>66</v>
      </c>
      <c r="C51" s="185" t="s">
        <v>67</v>
      </c>
      <c r="D51" s="186"/>
      <c r="E51" s="186"/>
      <c r="F51" s="122" t="s">
        <v>23</v>
      </c>
      <c r="G51" s="123"/>
      <c r="H51" s="123"/>
      <c r="I51" s="184">
        <f>'Rozpočet Pol'!G29</f>
        <v>0</v>
      </c>
      <c r="J51" s="184"/>
    </row>
    <row r="52" spans="1:10" ht="25.5" customHeight="1" x14ac:dyDescent="0.2">
      <c r="A52" s="110"/>
      <c r="B52" s="112" t="s">
        <v>68</v>
      </c>
      <c r="C52" s="185" t="s">
        <v>69</v>
      </c>
      <c r="D52" s="186"/>
      <c r="E52" s="186"/>
      <c r="F52" s="122" t="s">
        <v>24</v>
      </c>
      <c r="G52" s="123"/>
      <c r="H52" s="123"/>
      <c r="I52" s="184">
        <f>'Rozpočet Pol'!G31</f>
        <v>0</v>
      </c>
      <c r="J52" s="184"/>
    </row>
    <row r="53" spans="1:10" ht="25.5" customHeight="1" x14ac:dyDescent="0.2">
      <c r="A53" s="110"/>
      <c r="B53" s="112" t="s">
        <v>70</v>
      </c>
      <c r="C53" s="185" t="s">
        <v>71</v>
      </c>
      <c r="D53" s="186"/>
      <c r="E53" s="186"/>
      <c r="F53" s="122" t="s">
        <v>24</v>
      </c>
      <c r="G53" s="123"/>
      <c r="H53" s="123"/>
      <c r="I53" s="184">
        <f>'Rozpočet Pol'!G43</f>
        <v>0</v>
      </c>
      <c r="J53" s="184"/>
    </row>
    <row r="54" spans="1:10" ht="25.5" customHeight="1" x14ac:dyDescent="0.2">
      <c r="A54" s="110"/>
      <c r="B54" s="119" t="s">
        <v>72</v>
      </c>
      <c r="C54" s="181" t="s">
        <v>26</v>
      </c>
      <c r="D54" s="182"/>
      <c r="E54" s="182"/>
      <c r="F54" s="124" t="s">
        <v>72</v>
      </c>
      <c r="G54" s="125"/>
      <c r="H54" s="125"/>
      <c r="I54" s="180">
        <f>'Rozpočet Pol'!G80</f>
        <v>0</v>
      </c>
      <c r="J54" s="180"/>
    </row>
    <row r="55" spans="1:10" ht="25.5" customHeight="1" x14ac:dyDescent="0.2">
      <c r="A55" s="111"/>
      <c r="B55" s="115" t="s">
        <v>1</v>
      </c>
      <c r="C55" s="115"/>
      <c r="D55" s="116"/>
      <c r="E55" s="116"/>
      <c r="F55" s="126"/>
      <c r="G55" s="127"/>
      <c r="H55" s="127"/>
      <c r="I55" s="183">
        <f>SUM(I47:I54)</f>
        <v>0</v>
      </c>
      <c r="J55" s="183"/>
    </row>
    <row r="56" spans="1:10" x14ac:dyDescent="0.2">
      <c r="F56" s="84"/>
      <c r="G56" s="84"/>
      <c r="H56" s="84"/>
      <c r="I56" s="84"/>
      <c r="J56" s="84"/>
    </row>
    <row r="57" spans="1:10" x14ac:dyDescent="0.2">
      <c r="F57" s="84"/>
      <c r="G57" s="84"/>
      <c r="H57" s="84"/>
      <c r="I57" s="84"/>
      <c r="J57" s="84"/>
    </row>
    <row r="58" spans="1:10" x14ac:dyDescent="0.2">
      <c r="F58" s="84"/>
      <c r="G58" s="84"/>
      <c r="H58" s="84"/>
      <c r="I58" s="84"/>
      <c r="J58" s="8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D35:E35"/>
    <mergeCell ref="G19:H19"/>
    <mergeCell ref="G20:H20"/>
    <mergeCell ref="I48:J48"/>
    <mergeCell ref="C48:E48"/>
    <mergeCell ref="I49:J49"/>
    <mergeCell ref="C49:E49"/>
    <mergeCell ref="I50:J50"/>
    <mergeCell ref="C50:E50"/>
    <mergeCell ref="I54:J54"/>
    <mergeCell ref="C54:E54"/>
    <mergeCell ref="I55:J55"/>
    <mergeCell ref="I51:J51"/>
    <mergeCell ref="C51:E51"/>
    <mergeCell ref="I52:J52"/>
    <mergeCell ref="C52:E52"/>
    <mergeCell ref="I53:J53"/>
    <mergeCell ref="C53:E5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228" t="s">
        <v>6</v>
      </c>
      <c r="B1" s="228"/>
      <c r="C1" s="229"/>
      <c r="D1" s="228"/>
      <c r="E1" s="228"/>
      <c r="F1" s="228"/>
      <c r="G1" s="228"/>
    </row>
    <row r="2" spans="1:7" ht="24.95" customHeight="1" x14ac:dyDescent="0.2">
      <c r="A2" s="68" t="s">
        <v>41</v>
      </c>
      <c r="B2" s="67"/>
      <c r="C2" s="230"/>
      <c r="D2" s="230"/>
      <c r="E2" s="230"/>
      <c r="F2" s="230"/>
      <c r="G2" s="231"/>
    </row>
    <row r="3" spans="1:7" ht="24.95" hidden="1" customHeight="1" x14ac:dyDescent="0.2">
      <c r="A3" s="68" t="s">
        <v>7</v>
      </c>
      <c r="B3" s="67"/>
      <c r="C3" s="230"/>
      <c r="D3" s="230"/>
      <c r="E3" s="230"/>
      <c r="F3" s="230"/>
      <c r="G3" s="231"/>
    </row>
    <row r="4" spans="1:7" ht="24.95" hidden="1" customHeight="1" x14ac:dyDescent="0.2">
      <c r="A4" s="68" t="s">
        <v>8</v>
      </c>
      <c r="B4" s="67"/>
      <c r="C4" s="230"/>
      <c r="D4" s="230"/>
      <c r="E4" s="230"/>
      <c r="F4" s="230"/>
      <c r="G4" s="231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93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3" customWidth="1"/>
    <col min="3" max="3" width="38.28515625" style="83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51" t="s">
        <v>6</v>
      </c>
      <c r="B1" s="251"/>
      <c r="C1" s="251"/>
      <c r="D1" s="251"/>
      <c r="E1" s="251"/>
      <c r="F1" s="251"/>
      <c r="G1" s="251"/>
      <c r="AE1" t="s">
        <v>75</v>
      </c>
    </row>
    <row r="2" spans="1:60" ht="25.15" customHeight="1" x14ac:dyDescent="0.2">
      <c r="A2" s="132" t="s">
        <v>74</v>
      </c>
      <c r="B2" s="130"/>
      <c r="C2" s="252" t="s">
        <v>46</v>
      </c>
      <c r="D2" s="253"/>
      <c r="E2" s="253"/>
      <c r="F2" s="253"/>
      <c r="G2" s="254"/>
      <c r="AE2" t="s">
        <v>76</v>
      </c>
    </row>
    <row r="3" spans="1:60" ht="25.15" customHeight="1" x14ac:dyDescent="0.2">
      <c r="A3" s="133" t="s">
        <v>7</v>
      </c>
      <c r="B3" s="131"/>
      <c r="C3" s="255" t="s">
        <v>43</v>
      </c>
      <c r="D3" s="256"/>
      <c r="E3" s="256"/>
      <c r="F3" s="256"/>
      <c r="G3" s="257"/>
      <c r="AE3" t="s">
        <v>77</v>
      </c>
    </row>
    <row r="4" spans="1:60" ht="25.15" hidden="1" customHeight="1" x14ac:dyDescent="0.2">
      <c r="A4" s="133" t="s">
        <v>8</v>
      </c>
      <c r="B4" s="131"/>
      <c r="C4" s="255"/>
      <c r="D4" s="256"/>
      <c r="E4" s="256"/>
      <c r="F4" s="256"/>
      <c r="G4" s="257"/>
      <c r="AE4" t="s">
        <v>78</v>
      </c>
    </row>
    <row r="5" spans="1:60" hidden="1" x14ac:dyDescent="0.2">
      <c r="A5" s="134" t="s">
        <v>79</v>
      </c>
      <c r="B5" s="135"/>
      <c r="C5" s="135"/>
      <c r="D5" s="136"/>
      <c r="E5" s="136"/>
      <c r="F5" s="136"/>
      <c r="G5" s="137"/>
      <c r="AE5" t="s">
        <v>80</v>
      </c>
    </row>
    <row r="7" spans="1:60" ht="38.25" x14ac:dyDescent="0.2">
      <c r="A7" s="143" t="s">
        <v>81</v>
      </c>
      <c r="B7" s="144" t="s">
        <v>82</v>
      </c>
      <c r="C7" s="144" t="s">
        <v>83</v>
      </c>
      <c r="D7" s="143" t="s">
        <v>84</v>
      </c>
      <c r="E7" s="143" t="s">
        <v>85</v>
      </c>
      <c r="F7" s="138" t="s">
        <v>86</v>
      </c>
      <c r="G7" s="156" t="s">
        <v>28</v>
      </c>
      <c r="H7" s="157" t="s">
        <v>29</v>
      </c>
      <c r="I7" s="157" t="s">
        <v>87</v>
      </c>
      <c r="J7" s="157" t="s">
        <v>30</v>
      </c>
      <c r="K7" s="157" t="s">
        <v>88</v>
      </c>
      <c r="L7" s="157" t="s">
        <v>89</v>
      </c>
      <c r="M7" s="157" t="s">
        <v>90</v>
      </c>
      <c r="N7" s="157" t="s">
        <v>91</v>
      </c>
      <c r="O7" s="157" t="s">
        <v>92</v>
      </c>
      <c r="P7" s="157" t="s">
        <v>93</v>
      </c>
      <c r="Q7" s="157" t="s">
        <v>94</v>
      </c>
      <c r="R7" s="157" t="s">
        <v>95</v>
      </c>
      <c r="S7" s="157" t="s">
        <v>96</v>
      </c>
      <c r="T7" s="157" t="s">
        <v>97</v>
      </c>
      <c r="U7" s="146" t="s">
        <v>98</v>
      </c>
    </row>
    <row r="8" spans="1:60" x14ac:dyDescent="0.2">
      <c r="A8" s="158" t="s">
        <v>99</v>
      </c>
      <c r="B8" s="159" t="s">
        <v>58</v>
      </c>
      <c r="C8" s="160" t="s">
        <v>59</v>
      </c>
      <c r="D8" s="145"/>
      <c r="E8" s="161"/>
      <c r="F8" s="162"/>
      <c r="G8" s="162">
        <f>SUMIF(AE9:AE15,"&lt;&gt;NOR",G9:G15)</f>
        <v>0</v>
      </c>
      <c r="H8" s="162"/>
      <c r="I8" s="162">
        <f>SUM(I9:I15)</f>
        <v>0</v>
      </c>
      <c r="J8" s="162"/>
      <c r="K8" s="162">
        <f>SUM(K9:K15)</f>
        <v>0</v>
      </c>
      <c r="L8" s="162"/>
      <c r="M8" s="162">
        <f>SUM(M9:M15)</f>
        <v>0</v>
      </c>
      <c r="N8" s="145"/>
      <c r="O8" s="145">
        <f>SUM(O9:O15)</f>
        <v>0</v>
      </c>
      <c r="P8" s="145"/>
      <c r="Q8" s="145">
        <f>SUM(Q9:Q15)</f>
        <v>0</v>
      </c>
      <c r="R8" s="145"/>
      <c r="S8" s="145"/>
      <c r="T8" s="158"/>
      <c r="U8" s="145">
        <f>SUM(U9:U15)</f>
        <v>54.06</v>
      </c>
      <c r="AE8" t="s">
        <v>100</v>
      </c>
    </row>
    <row r="9" spans="1:60" outlineLevel="1" x14ac:dyDescent="0.2">
      <c r="A9" s="140">
        <v>1</v>
      </c>
      <c r="B9" s="140" t="s">
        <v>101</v>
      </c>
      <c r="C9" s="173" t="s">
        <v>102</v>
      </c>
      <c r="D9" s="147" t="s">
        <v>103</v>
      </c>
      <c r="E9" s="151">
        <v>2.81</v>
      </c>
      <c r="F9" s="153">
        <f t="shared" ref="F9:F15" si="0">H9+J9</f>
        <v>0</v>
      </c>
      <c r="G9" s="154">
        <f t="shared" ref="G9:G15" si="1">ROUND(E9*F9,2)</f>
        <v>0</v>
      </c>
      <c r="H9" s="154"/>
      <c r="I9" s="154">
        <f t="shared" ref="I9:I15" si="2">ROUND(E9*H9,2)</f>
        <v>0</v>
      </c>
      <c r="J9" s="154"/>
      <c r="K9" s="154">
        <f t="shared" ref="K9:K15" si="3">ROUND(E9*J9,2)</f>
        <v>0</v>
      </c>
      <c r="L9" s="154">
        <v>21</v>
      </c>
      <c r="M9" s="154">
        <f t="shared" ref="M9:M15" si="4">G9*(1+L9/100)</f>
        <v>0</v>
      </c>
      <c r="N9" s="147">
        <v>0</v>
      </c>
      <c r="O9" s="147">
        <f t="shared" ref="O9:O15" si="5">ROUND(E9*N9,5)</f>
        <v>0</v>
      </c>
      <c r="P9" s="147">
        <v>0</v>
      </c>
      <c r="Q9" s="147">
        <f t="shared" ref="Q9:Q15" si="6">ROUND(E9*P9,5)</f>
        <v>0</v>
      </c>
      <c r="R9" s="147"/>
      <c r="S9" s="147"/>
      <c r="T9" s="148">
        <v>3.9020000000000001</v>
      </c>
      <c r="U9" s="147">
        <f t="shared" ref="U9:U15" si="7">ROUND(E9*T9,2)</f>
        <v>10.96</v>
      </c>
      <c r="V9" s="139"/>
      <c r="W9" s="139"/>
      <c r="X9" s="139"/>
      <c r="Y9" s="139"/>
      <c r="Z9" s="139"/>
      <c r="AA9" s="139"/>
      <c r="AB9" s="139"/>
      <c r="AC9" s="139"/>
      <c r="AD9" s="139"/>
      <c r="AE9" s="139" t="s">
        <v>104</v>
      </c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</row>
    <row r="10" spans="1:60" outlineLevel="1" x14ac:dyDescent="0.2">
      <c r="A10" s="140">
        <v>2</v>
      </c>
      <c r="B10" s="140" t="s">
        <v>105</v>
      </c>
      <c r="C10" s="173" t="s">
        <v>106</v>
      </c>
      <c r="D10" s="147" t="s">
        <v>103</v>
      </c>
      <c r="E10" s="151">
        <v>6.24</v>
      </c>
      <c r="F10" s="153">
        <f t="shared" si="0"/>
        <v>0</v>
      </c>
      <c r="G10" s="154">
        <f t="shared" si="1"/>
        <v>0</v>
      </c>
      <c r="H10" s="154"/>
      <c r="I10" s="154">
        <f t="shared" si="2"/>
        <v>0</v>
      </c>
      <c r="J10" s="154"/>
      <c r="K10" s="154">
        <f t="shared" si="3"/>
        <v>0</v>
      </c>
      <c r="L10" s="154">
        <v>21</v>
      </c>
      <c r="M10" s="154">
        <f t="shared" si="4"/>
        <v>0</v>
      </c>
      <c r="N10" s="147">
        <v>0</v>
      </c>
      <c r="O10" s="147">
        <f t="shared" si="5"/>
        <v>0</v>
      </c>
      <c r="P10" s="147">
        <v>0</v>
      </c>
      <c r="Q10" s="147">
        <f t="shared" si="6"/>
        <v>0</v>
      </c>
      <c r="R10" s="147"/>
      <c r="S10" s="147"/>
      <c r="T10" s="148">
        <v>3.5329999999999999</v>
      </c>
      <c r="U10" s="147">
        <f t="shared" si="7"/>
        <v>22.05</v>
      </c>
      <c r="V10" s="139"/>
      <c r="W10" s="139"/>
      <c r="X10" s="139"/>
      <c r="Y10" s="139"/>
      <c r="Z10" s="139"/>
      <c r="AA10" s="139"/>
      <c r="AB10" s="139"/>
      <c r="AC10" s="139"/>
      <c r="AD10" s="139"/>
      <c r="AE10" s="139" t="s">
        <v>104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</row>
    <row r="11" spans="1:60" outlineLevel="1" x14ac:dyDescent="0.2">
      <c r="A11" s="140">
        <v>3</v>
      </c>
      <c r="B11" s="140" t="s">
        <v>107</v>
      </c>
      <c r="C11" s="173" t="s">
        <v>108</v>
      </c>
      <c r="D11" s="147" t="s">
        <v>103</v>
      </c>
      <c r="E11" s="151">
        <v>6.24</v>
      </c>
      <c r="F11" s="153">
        <f t="shared" si="0"/>
        <v>0</v>
      </c>
      <c r="G11" s="154">
        <f t="shared" si="1"/>
        <v>0</v>
      </c>
      <c r="H11" s="154"/>
      <c r="I11" s="154">
        <f t="shared" si="2"/>
        <v>0</v>
      </c>
      <c r="J11" s="154"/>
      <c r="K11" s="154">
        <f t="shared" si="3"/>
        <v>0</v>
      </c>
      <c r="L11" s="154">
        <v>21</v>
      </c>
      <c r="M11" s="154">
        <f t="shared" si="4"/>
        <v>0</v>
      </c>
      <c r="N11" s="147">
        <v>0</v>
      </c>
      <c r="O11" s="147">
        <f t="shared" si="5"/>
        <v>0</v>
      </c>
      <c r="P11" s="147">
        <v>0</v>
      </c>
      <c r="Q11" s="147">
        <f t="shared" si="6"/>
        <v>0</v>
      </c>
      <c r="R11" s="147"/>
      <c r="S11" s="147"/>
      <c r="T11" s="148">
        <v>0.31</v>
      </c>
      <c r="U11" s="147">
        <f t="shared" si="7"/>
        <v>1.93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 t="s">
        <v>104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</row>
    <row r="12" spans="1:60" outlineLevel="1" x14ac:dyDescent="0.2">
      <c r="A12" s="140">
        <v>4</v>
      </c>
      <c r="B12" s="140" t="s">
        <v>109</v>
      </c>
      <c r="C12" s="173" t="s">
        <v>110</v>
      </c>
      <c r="D12" s="147" t="s">
        <v>103</v>
      </c>
      <c r="E12" s="151">
        <v>6.24</v>
      </c>
      <c r="F12" s="153">
        <f t="shared" si="0"/>
        <v>0</v>
      </c>
      <c r="G12" s="154">
        <f t="shared" si="1"/>
        <v>0</v>
      </c>
      <c r="H12" s="154"/>
      <c r="I12" s="154">
        <f t="shared" si="2"/>
        <v>0</v>
      </c>
      <c r="J12" s="154"/>
      <c r="K12" s="154">
        <f t="shared" si="3"/>
        <v>0</v>
      </c>
      <c r="L12" s="154">
        <v>21</v>
      </c>
      <c r="M12" s="154">
        <f t="shared" si="4"/>
        <v>0</v>
      </c>
      <c r="N12" s="147">
        <v>0</v>
      </c>
      <c r="O12" s="147">
        <f t="shared" si="5"/>
        <v>0</v>
      </c>
      <c r="P12" s="147">
        <v>0</v>
      </c>
      <c r="Q12" s="147">
        <f t="shared" si="6"/>
        <v>0</v>
      </c>
      <c r="R12" s="147"/>
      <c r="S12" s="147"/>
      <c r="T12" s="148">
        <v>1.9379999999999999</v>
      </c>
      <c r="U12" s="147">
        <f t="shared" si="7"/>
        <v>12.09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 t="s">
        <v>104</v>
      </c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</row>
    <row r="13" spans="1:60" ht="22.5" outlineLevel="1" x14ac:dyDescent="0.2">
      <c r="A13" s="140">
        <v>5</v>
      </c>
      <c r="B13" s="140" t="s">
        <v>111</v>
      </c>
      <c r="C13" s="173" t="s">
        <v>112</v>
      </c>
      <c r="D13" s="147" t="s">
        <v>103</v>
      </c>
      <c r="E13" s="151">
        <v>3.43</v>
      </c>
      <c r="F13" s="153">
        <f t="shared" si="0"/>
        <v>0</v>
      </c>
      <c r="G13" s="154">
        <f t="shared" si="1"/>
        <v>0</v>
      </c>
      <c r="H13" s="154"/>
      <c r="I13" s="154">
        <f t="shared" si="2"/>
        <v>0</v>
      </c>
      <c r="J13" s="154"/>
      <c r="K13" s="154">
        <f t="shared" si="3"/>
        <v>0</v>
      </c>
      <c r="L13" s="154">
        <v>21</v>
      </c>
      <c r="M13" s="154">
        <f t="shared" si="4"/>
        <v>0</v>
      </c>
      <c r="N13" s="147">
        <v>0</v>
      </c>
      <c r="O13" s="147">
        <f t="shared" si="5"/>
        <v>0</v>
      </c>
      <c r="P13" s="147">
        <v>0</v>
      </c>
      <c r="Q13" s="147">
        <f t="shared" si="6"/>
        <v>0</v>
      </c>
      <c r="R13" s="147"/>
      <c r="S13" s="147"/>
      <c r="T13" s="148">
        <v>0</v>
      </c>
      <c r="U13" s="147">
        <f t="shared" si="7"/>
        <v>0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 t="s">
        <v>104</v>
      </c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</row>
    <row r="14" spans="1:60" outlineLevel="1" x14ac:dyDescent="0.2">
      <c r="A14" s="140">
        <v>6</v>
      </c>
      <c r="B14" s="140" t="s">
        <v>113</v>
      </c>
      <c r="C14" s="173" t="s">
        <v>114</v>
      </c>
      <c r="D14" s="147" t="s">
        <v>103</v>
      </c>
      <c r="E14" s="151">
        <v>2.5</v>
      </c>
      <c r="F14" s="153">
        <f t="shared" si="0"/>
        <v>0</v>
      </c>
      <c r="G14" s="154">
        <f t="shared" si="1"/>
        <v>0</v>
      </c>
      <c r="H14" s="154"/>
      <c r="I14" s="154">
        <f t="shared" si="2"/>
        <v>0</v>
      </c>
      <c r="J14" s="154"/>
      <c r="K14" s="154">
        <f t="shared" si="3"/>
        <v>0</v>
      </c>
      <c r="L14" s="154">
        <v>21</v>
      </c>
      <c r="M14" s="154">
        <f t="shared" si="4"/>
        <v>0</v>
      </c>
      <c r="N14" s="147">
        <v>0</v>
      </c>
      <c r="O14" s="147">
        <f t="shared" si="5"/>
        <v>0</v>
      </c>
      <c r="P14" s="147">
        <v>0</v>
      </c>
      <c r="Q14" s="147">
        <f t="shared" si="6"/>
        <v>0</v>
      </c>
      <c r="R14" s="147"/>
      <c r="S14" s="147"/>
      <c r="T14" s="148">
        <v>2.1949999999999998</v>
      </c>
      <c r="U14" s="147">
        <f t="shared" si="7"/>
        <v>5.49</v>
      </c>
      <c r="V14" s="139"/>
      <c r="W14" s="139"/>
      <c r="X14" s="139"/>
      <c r="Y14" s="139"/>
      <c r="Z14" s="139"/>
      <c r="AA14" s="139"/>
      <c r="AB14" s="139"/>
      <c r="AC14" s="139"/>
      <c r="AD14" s="139"/>
      <c r="AE14" s="139" t="s">
        <v>104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</row>
    <row r="15" spans="1:60" outlineLevel="1" x14ac:dyDescent="0.2">
      <c r="A15" s="140">
        <v>7</v>
      </c>
      <c r="B15" s="140" t="s">
        <v>115</v>
      </c>
      <c r="C15" s="173" t="s">
        <v>116</v>
      </c>
      <c r="D15" s="147" t="s">
        <v>117</v>
      </c>
      <c r="E15" s="151">
        <v>28</v>
      </c>
      <c r="F15" s="153">
        <f t="shared" si="0"/>
        <v>0</v>
      </c>
      <c r="G15" s="154">
        <f t="shared" si="1"/>
        <v>0</v>
      </c>
      <c r="H15" s="154"/>
      <c r="I15" s="154">
        <f t="shared" si="2"/>
        <v>0</v>
      </c>
      <c r="J15" s="154"/>
      <c r="K15" s="154">
        <f t="shared" si="3"/>
        <v>0</v>
      </c>
      <c r="L15" s="154">
        <v>21</v>
      </c>
      <c r="M15" s="154">
        <f t="shared" si="4"/>
        <v>0</v>
      </c>
      <c r="N15" s="147">
        <v>0</v>
      </c>
      <c r="O15" s="147">
        <f t="shared" si="5"/>
        <v>0</v>
      </c>
      <c r="P15" s="147">
        <v>0</v>
      </c>
      <c r="Q15" s="147">
        <f t="shared" si="6"/>
        <v>0</v>
      </c>
      <c r="R15" s="147"/>
      <c r="S15" s="147"/>
      <c r="T15" s="148">
        <v>5.5E-2</v>
      </c>
      <c r="U15" s="147">
        <f t="shared" si="7"/>
        <v>1.54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 t="s">
        <v>104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</row>
    <row r="16" spans="1:60" x14ac:dyDescent="0.2">
      <c r="A16" s="141" t="s">
        <v>99</v>
      </c>
      <c r="B16" s="141" t="s">
        <v>60</v>
      </c>
      <c r="C16" s="174" t="s">
        <v>61</v>
      </c>
      <c r="D16" s="149"/>
      <c r="E16" s="152"/>
      <c r="F16" s="155"/>
      <c r="G16" s="155">
        <f>SUMIF(AE17:AE19,"&lt;&gt;NOR",G17:G19)</f>
        <v>0</v>
      </c>
      <c r="H16" s="155"/>
      <c r="I16" s="155">
        <f>SUM(I17:I19)</f>
        <v>0</v>
      </c>
      <c r="J16" s="155"/>
      <c r="K16" s="155">
        <f>SUM(K17:K19)</f>
        <v>0</v>
      </c>
      <c r="L16" s="155"/>
      <c r="M16" s="155">
        <f>SUM(M17:M19)</f>
        <v>0</v>
      </c>
      <c r="N16" s="149"/>
      <c r="O16" s="149">
        <f>SUM(O17:O19)</f>
        <v>10.51768</v>
      </c>
      <c r="P16" s="149"/>
      <c r="Q16" s="149">
        <f>SUM(Q17:Q19)</f>
        <v>0</v>
      </c>
      <c r="R16" s="149"/>
      <c r="S16" s="149"/>
      <c r="T16" s="150"/>
      <c r="U16" s="149">
        <f>SUM(U17:U19)</f>
        <v>17.560000000000002</v>
      </c>
      <c r="AE16" t="s">
        <v>100</v>
      </c>
    </row>
    <row r="17" spans="1:60" outlineLevel="1" x14ac:dyDescent="0.2">
      <c r="A17" s="140">
        <v>8</v>
      </c>
      <c r="B17" s="140" t="s">
        <v>118</v>
      </c>
      <c r="C17" s="173" t="s">
        <v>119</v>
      </c>
      <c r="D17" s="147" t="s">
        <v>103</v>
      </c>
      <c r="E17" s="151">
        <v>0.46800000000000003</v>
      </c>
      <c r="F17" s="153">
        <f>H17+J17</f>
        <v>0</v>
      </c>
      <c r="G17" s="154">
        <f>ROUND(E17*F17,2)</f>
        <v>0</v>
      </c>
      <c r="H17" s="154"/>
      <c r="I17" s="154">
        <f>ROUND(E17*H17,2)</f>
        <v>0</v>
      </c>
      <c r="J17" s="154"/>
      <c r="K17" s="154">
        <f>ROUND(E17*J17,2)</f>
        <v>0</v>
      </c>
      <c r="L17" s="154">
        <v>21</v>
      </c>
      <c r="M17" s="154">
        <f>G17*(1+L17/100)</f>
        <v>0</v>
      </c>
      <c r="N17" s="147">
        <v>2.5251399999999999</v>
      </c>
      <c r="O17" s="147">
        <f>ROUND(E17*N17,5)</f>
        <v>1.18177</v>
      </c>
      <c r="P17" s="147">
        <v>0</v>
      </c>
      <c r="Q17" s="147">
        <f>ROUND(E17*P17,5)</f>
        <v>0</v>
      </c>
      <c r="R17" s="147"/>
      <c r="S17" s="147"/>
      <c r="T17" s="148">
        <v>1.17</v>
      </c>
      <c r="U17" s="147">
        <f>ROUND(E17*T17,2)</f>
        <v>0.55000000000000004</v>
      </c>
      <c r="V17" s="139"/>
      <c r="W17" s="139"/>
      <c r="X17" s="139"/>
      <c r="Y17" s="139"/>
      <c r="Z17" s="139"/>
      <c r="AA17" s="139"/>
      <c r="AB17" s="139"/>
      <c r="AC17" s="139"/>
      <c r="AD17" s="139"/>
      <c r="AE17" s="139" t="s">
        <v>104</v>
      </c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</row>
    <row r="18" spans="1:60" ht="22.5" outlineLevel="1" x14ac:dyDescent="0.2">
      <c r="A18" s="140">
        <v>9</v>
      </c>
      <c r="B18" s="140" t="s">
        <v>120</v>
      </c>
      <c r="C18" s="173" t="s">
        <v>121</v>
      </c>
      <c r="D18" s="147" t="s">
        <v>117</v>
      </c>
      <c r="E18" s="151">
        <v>12.48</v>
      </c>
      <c r="F18" s="153">
        <f>H18+J18</f>
        <v>0</v>
      </c>
      <c r="G18" s="154">
        <f>ROUND(E18*F18,2)</f>
        <v>0</v>
      </c>
      <c r="H18" s="154"/>
      <c r="I18" s="154">
        <f>ROUND(E18*H18,2)</f>
        <v>0</v>
      </c>
      <c r="J18" s="154"/>
      <c r="K18" s="154">
        <f>ROUND(E18*J18,2)</f>
        <v>0</v>
      </c>
      <c r="L18" s="154">
        <v>21</v>
      </c>
      <c r="M18" s="154">
        <f>G18*(1+L18/100)</f>
        <v>0</v>
      </c>
      <c r="N18" s="147">
        <v>8.0700000000000008E-3</v>
      </c>
      <c r="O18" s="147">
        <f>ROUND(E18*N18,5)</f>
        <v>0.10070999999999999</v>
      </c>
      <c r="P18" s="147">
        <v>0</v>
      </c>
      <c r="Q18" s="147">
        <f>ROUND(E18*P18,5)</f>
        <v>0</v>
      </c>
      <c r="R18" s="147"/>
      <c r="S18" s="147"/>
      <c r="T18" s="148">
        <v>0.2626</v>
      </c>
      <c r="U18" s="147">
        <f>ROUND(E18*T18,2)</f>
        <v>3.28</v>
      </c>
      <c r="V18" s="139"/>
      <c r="W18" s="139"/>
      <c r="X18" s="139"/>
      <c r="Y18" s="139"/>
      <c r="Z18" s="139"/>
      <c r="AA18" s="139"/>
      <c r="AB18" s="139"/>
      <c r="AC18" s="139"/>
      <c r="AD18" s="139"/>
      <c r="AE18" s="139" t="s">
        <v>104</v>
      </c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</row>
    <row r="19" spans="1:60" ht="22.5" outlineLevel="1" x14ac:dyDescent="0.2">
      <c r="A19" s="140">
        <v>10</v>
      </c>
      <c r="B19" s="140" t="s">
        <v>122</v>
      </c>
      <c r="C19" s="173" t="s">
        <v>123</v>
      </c>
      <c r="D19" s="147" t="s">
        <v>117</v>
      </c>
      <c r="E19" s="151">
        <v>12.48</v>
      </c>
      <c r="F19" s="153">
        <f>H19+J19</f>
        <v>0</v>
      </c>
      <c r="G19" s="154">
        <f>ROUND(E19*F19,2)</f>
        <v>0</v>
      </c>
      <c r="H19" s="154"/>
      <c r="I19" s="154">
        <f>ROUND(E19*H19,2)</f>
        <v>0</v>
      </c>
      <c r="J19" s="154"/>
      <c r="K19" s="154">
        <f>ROUND(E19*J19,2)</f>
        <v>0</v>
      </c>
      <c r="L19" s="154">
        <v>21</v>
      </c>
      <c r="M19" s="154">
        <f>G19*(1+L19/100)</f>
        <v>0</v>
      </c>
      <c r="N19" s="147">
        <v>0.74</v>
      </c>
      <c r="O19" s="147">
        <f>ROUND(E19*N19,5)</f>
        <v>9.2352000000000007</v>
      </c>
      <c r="P19" s="147">
        <v>0</v>
      </c>
      <c r="Q19" s="147">
        <f>ROUND(E19*P19,5)</f>
        <v>0</v>
      </c>
      <c r="R19" s="147"/>
      <c r="S19" s="147"/>
      <c r="T19" s="148">
        <v>1.1000000000000001</v>
      </c>
      <c r="U19" s="147">
        <f>ROUND(E19*T19,2)</f>
        <v>13.73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 t="s">
        <v>104</v>
      </c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</row>
    <row r="20" spans="1:60" x14ac:dyDescent="0.2">
      <c r="A20" s="141" t="s">
        <v>99</v>
      </c>
      <c r="B20" s="141" t="s">
        <v>62</v>
      </c>
      <c r="C20" s="174" t="s">
        <v>63</v>
      </c>
      <c r="D20" s="149"/>
      <c r="E20" s="152"/>
      <c r="F20" s="155"/>
      <c r="G20" s="155">
        <f>SUMIF(AE21:AE24,"&lt;&gt;NOR",G21:G24)</f>
        <v>0</v>
      </c>
      <c r="H20" s="155"/>
      <c r="I20" s="155">
        <f>SUM(I21:I24)</f>
        <v>0</v>
      </c>
      <c r="J20" s="155"/>
      <c r="K20" s="155">
        <f>SUM(K21:K24)</f>
        <v>0</v>
      </c>
      <c r="L20" s="155"/>
      <c r="M20" s="155">
        <f>SUM(M21:M24)</f>
        <v>0</v>
      </c>
      <c r="N20" s="149"/>
      <c r="O20" s="149">
        <f>SUM(O21:O24)</f>
        <v>0</v>
      </c>
      <c r="P20" s="149"/>
      <c r="Q20" s="149">
        <f>SUM(Q21:Q24)</f>
        <v>0</v>
      </c>
      <c r="R20" s="149"/>
      <c r="S20" s="149"/>
      <c r="T20" s="150"/>
      <c r="U20" s="149">
        <f>SUM(U21:U24)</f>
        <v>2.5499999999999998</v>
      </c>
      <c r="AE20" t="s">
        <v>100</v>
      </c>
    </row>
    <row r="21" spans="1:60" ht="22.5" outlineLevel="1" x14ac:dyDescent="0.2">
      <c r="A21" s="140">
        <v>11</v>
      </c>
      <c r="B21" s="140" t="s">
        <v>124</v>
      </c>
      <c r="C21" s="173" t="s">
        <v>125</v>
      </c>
      <c r="D21" s="147" t="s">
        <v>126</v>
      </c>
      <c r="E21" s="151">
        <v>1</v>
      </c>
      <c r="F21" s="153">
        <f>H21+J21</f>
        <v>0</v>
      </c>
      <c r="G21" s="154">
        <f>ROUND(E21*F21,2)</f>
        <v>0</v>
      </c>
      <c r="H21" s="154"/>
      <c r="I21" s="154">
        <f>ROUND(E21*H21,2)</f>
        <v>0</v>
      </c>
      <c r="J21" s="154"/>
      <c r="K21" s="154">
        <f>ROUND(E21*J21,2)</f>
        <v>0</v>
      </c>
      <c r="L21" s="154">
        <v>21</v>
      </c>
      <c r="M21" s="154">
        <f>G21*(1+L21/100)</f>
        <v>0</v>
      </c>
      <c r="N21" s="147">
        <v>0</v>
      </c>
      <c r="O21" s="147">
        <f>ROUND(E21*N21,5)</f>
        <v>0</v>
      </c>
      <c r="P21" s="147">
        <v>0</v>
      </c>
      <c r="Q21" s="147">
        <f>ROUND(E21*P21,5)</f>
        <v>0</v>
      </c>
      <c r="R21" s="147"/>
      <c r="S21" s="147"/>
      <c r="T21" s="148">
        <v>1.49</v>
      </c>
      <c r="U21" s="147">
        <f>ROUND(E21*T21,2)</f>
        <v>1.49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 t="s">
        <v>104</v>
      </c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</row>
    <row r="22" spans="1:60" ht="22.5" outlineLevel="1" x14ac:dyDescent="0.2">
      <c r="A22" s="140">
        <v>12</v>
      </c>
      <c r="B22" s="140" t="s">
        <v>127</v>
      </c>
      <c r="C22" s="173" t="s">
        <v>128</v>
      </c>
      <c r="D22" s="147" t="s">
        <v>129</v>
      </c>
      <c r="E22" s="151">
        <v>60</v>
      </c>
      <c r="F22" s="153">
        <f>H22+J22</f>
        <v>0</v>
      </c>
      <c r="G22" s="154">
        <f>ROUND(E22*F22,2)</f>
        <v>0</v>
      </c>
      <c r="H22" s="154"/>
      <c r="I22" s="154">
        <f>ROUND(E22*H22,2)</f>
        <v>0</v>
      </c>
      <c r="J22" s="154"/>
      <c r="K22" s="154">
        <f>ROUND(E22*J22,2)</f>
        <v>0</v>
      </c>
      <c r="L22" s="154">
        <v>21</v>
      </c>
      <c r="M22" s="154">
        <f>G22*(1+L22/100)</f>
        <v>0</v>
      </c>
      <c r="N22" s="147">
        <v>0</v>
      </c>
      <c r="O22" s="147">
        <f>ROUND(E22*N22,5)</f>
        <v>0</v>
      </c>
      <c r="P22" s="147">
        <v>0</v>
      </c>
      <c r="Q22" s="147">
        <f>ROUND(E22*P22,5)</f>
        <v>0</v>
      </c>
      <c r="R22" s="147"/>
      <c r="S22" s="147"/>
      <c r="T22" s="148">
        <v>0</v>
      </c>
      <c r="U22" s="147">
        <f>ROUND(E22*T22,2)</f>
        <v>0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 t="s">
        <v>104</v>
      </c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</row>
    <row r="23" spans="1:60" outlineLevel="1" x14ac:dyDescent="0.2">
      <c r="A23" s="140">
        <v>13</v>
      </c>
      <c r="B23" s="140" t="s">
        <v>130</v>
      </c>
      <c r="C23" s="173" t="s">
        <v>131</v>
      </c>
      <c r="D23" s="147" t="s">
        <v>132</v>
      </c>
      <c r="E23" s="151">
        <v>1</v>
      </c>
      <c r="F23" s="153">
        <f>H23+J23</f>
        <v>0</v>
      </c>
      <c r="G23" s="154">
        <f>ROUND(E23*F23,2)</f>
        <v>0</v>
      </c>
      <c r="H23" s="154"/>
      <c r="I23" s="154">
        <f>ROUND(E23*H23,2)</f>
        <v>0</v>
      </c>
      <c r="J23" s="154"/>
      <c r="K23" s="154">
        <f>ROUND(E23*J23,2)</f>
        <v>0</v>
      </c>
      <c r="L23" s="154">
        <v>21</v>
      </c>
      <c r="M23" s="154">
        <f>G23*(1+L23/100)</f>
        <v>0</v>
      </c>
      <c r="N23" s="147">
        <v>0</v>
      </c>
      <c r="O23" s="147">
        <f>ROUND(E23*N23,5)</f>
        <v>0</v>
      </c>
      <c r="P23" s="147">
        <v>0</v>
      </c>
      <c r="Q23" s="147">
        <f>ROUND(E23*P23,5)</f>
        <v>0</v>
      </c>
      <c r="R23" s="147"/>
      <c r="S23" s="147"/>
      <c r="T23" s="148">
        <v>0</v>
      </c>
      <c r="U23" s="147">
        <f>ROUND(E23*T23,2)</f>
        <v>0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 t="s">
        <v>104</v>
      </c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</row>
    <row r="24" spans="1:60" outlineLevel="1" x14ac:dyDescent="0.2">
      <c r="A24" s="140">
        <v>14</v>
      </c>
      <c r="B24" s="140" t="s">
        <v>133</v>
      </c>
      <c r="C24" s="173" t="s">
        <v>134</v>
      </c>
      <c r="D24" s="147" t="s">
        <v>126</v>
      </c>
      <c r="E24" s="151">
        <v>1</v>
      </c>
      <c r="F24" s="153">
        <f>H24+J24</f>
        <v>0</v>
      </c>
      <c r="G24" s="154">
        <f>ROUND(E24*F24,2)</f>
        <v>0</v>
      </c>
      <c r="H24" s="154"/>
      <c r="I24" s="154">
        <f>ROUND(E24*H24,2)</f>
        <v>0</v>
      </c>
      <c r="J24" s="154"/>
      <c r="K24" s="154">
        <f>ROUND(E24*J24,2)</f>
        <v>0</v>
      </c>
      <c r="L24" s="154">
        <v>21</v>
      </c>
      <c r="M24" s="154">
        <f>G24*(1+L24/100)</f>
        <v>0</v>
      </c>
      <c r="N24" s="147">
        <v>0</v>
      </c>
      <c r="O24" s="147">
        <f>ROUND(E24*N24,5)</f>
        <v>0</v>
      </c>
      <c r="P24" s="147">
        <v>0</v>
      </c>
      <c r="Q24" s="147">
        <f>ROUND(E24*P24,5)</f>
        <v>0</v>
      </c>
      <c r="R24" s="147"/>
      <c r="S24" s="147"/>
      <c r="T24" s="148">
        <v>1.06</v>
      </c>
      <c r="U24" s="147">
        <f>ROUND(E24*T24,2)</f>
        <v>1.06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 t="s">
        <v>104</v>
      </c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</row>
    <row r="25" spans="1:60" x14ac:dyDescent="0.2">
      <c r="A25" s="141" t="s">
        <v>99</v>
      </c>
      <c r="B25" s="141" t="s">
        <v>64</v>
      </c>
      <c r="C25" s="174" t="s">
        <v>65</v>
      </c>
      <c r="D25" s="149"/>
      <c r="E25" s="152"/>
      <c r="F25" s="155"/>
      <c r="G25" s="155">
        <f>SUMIF(AE26:AE28,"&lt;&gt;NOR",G26:G28)</f>
        <v>0</v>
      </c>
      <c r="H25" s="155"/>
      <c r="I25" s="155">
        <f>SUM(I26:I28)</f>
        <v>0</v>
      </c>
      <c r="J25" s="155"/>
      <c r="K25" s="155">
        <f>SUM(K26:K28)</f>
        <v>0</v>
      </c>
      <c r="L25" s="155"/>
      <c r="M25" s="155">
        <f>SUM(M26:M28)</f>
        <v>0</v>
      </c>
      <c r="N25" s="149"/>
      <c r="O25" s="149">
        <f>SUM(O26:O28)</f>
        <v>0</v>
      </c>
      <c r="P25" s="149"/>
      <c r="Q25" s="149">
        <f>SUM(Q26:Q28)</f>
        <v>0</v>
      </c>
      <c r="R25" s="149"/>
      <c r="S25" s="149"/>
      <c r="T25" s="150"/>
      <c r="U25" s="149">
        <f>SUM(U26:U28)</f>
        <v>3.24</v>
      </c>
      <c r="AE25" t="s">
        <v>100</v>
      </c>
    </row>
    <row r="26" spans="1:60" outlineLevel="1" x14ac:dyDescent="0.2">
      <c r="A26" s="140">
        <v>15</v>
      </c>
      <c r="B26" s="140" t="s">
        <v>135</v>
      </c>
      <c r="C26" s="173" t="s">
        <v>136</v>
      </c>
      <c r="D26" s="147" t="s">
        <v>137</v>
      </c>
      <c r="E26" s="151">
        <v>6.62</v>
      </c>
      <c r="F26" s="153">
        <f>H26+J26</f>
        <v>0</v>
      </c>
      <c r="G26" s="154">
        <f>ROUND(E26*F26,2)</f>
        <v>0</v>
      </c>
      <c r="H26" s="154"/>
      <c r="I26" s="154">
        <f>ROUND(E26*H26,2)</f>
        <v>0</v>
      </c>
      <c r="J26" s="154"/>
      <c r="K26" s="154">
        <f>ROUND(E26*J26,2)</f>
        <v>0</v>
      </c>
      <c r="L26" s="154">
        <v>21</v>
      </c>
      <c r="M26" s="154">
        <f>G26*(1+L26/100)</f>
        <v>0</v>
      </c>
      <c r="N26" s="147">
        <v>0</v>
      </c>
      <c r="O26" s="147">
        <f>ROUND(E26*N26,5)</f>
        <v>0</v>
      </c>
      <c r="P26" s="147">
        <v>0</v>
      </c>
      <c r="Q26" s="147">
        <f>ROUND(E26*P26,5)</f>
        <v>0</v>
      </c>
      <c r="R26" s="147"/>
      <c r="S26" s="147"/>
      <c r="T26" s="148">
        <v>0.49</v>
      </c>
      <c r="U26" s="147">
        <f>ROUND(E26*T26,2)</f>
        <v>3.24</v>
      </c>
      <c r="V26" s="139"/>
      <c r="W26" s="139"/>
      <c r="X26" s="139"/>
      <c r="Y26" s="139"/>
      <c r="Z26" s="139"/>
      <c r="AA26" s="139"/>
      <c r="AB26" s="139"/>
      <c r="AC26" s="139"/>
      <c r="AD26" s="139"/>
      <c r="AE26" s="139" t="s">
        <v>104</v>
      </c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</row>
    <row r="27" spans="1:60" outlineLevel="1" x14ac:dyDescent="0.2">
      <c r="A27" s="140">
        <v>16</v>
      </c>
      <c r="B27" s="140" t="s">
        <v>138</v>
      </c>
      <c r="C27" s="173" t="s">
        <v>139</v>
      </c>
      <c r="D27" s="147" t="s">
        <v>137</v>
      </c>
      <c r="E27" s="151">
        <v>59.58</v>
      </c>
      <c r="F27" s="153">
        <f>H27+J27</f>
        <v>0</v>
      </c>
      <c r="G27" s="154">
        <f>ROUND(E27*F27,2)</f>
        <v>0</v>
      </c>
      <c r="H27" s="154"/>
      <c r="I27" s="154">
        <f>ROUND(E27*H27,2)</f>
        <v>0</v>
      </c>
      <c r="J27" s="154"/>
      <c r="K27" s="154">
        <f>ROUND(E27*J27,2)</f>
        <v>0</v>
      </c>
      <c r="L27" s="154">
        <v>21</v>
      </c>
      <c r="M27" s="154">
        <f>G27*(1+L27/100)</f>
        <v>0</v>
      </c>
      <c r="N27" s="147">
        <v>0</v>
      </c>
      <c r="O27" s="147">
        <f>ROUND(E27*N27,5)</f>
        <v>0</v>
      </c>
      <c r="P27" s="147">
        <v>0</v>
      </c>
      <c r="Q27" s="147">
        <f>ROUND(E27*P27,5)</f>
        <v>0</v>
      </c>
      <c r="R27" s="147"/>
      <c r="S27" s="147"/>
      <c r="T27" s="148">
        <v>0</v>
      </c>
      <c r="U27" s="147">
        <f>ROUND(E27*T27,2)</f>
        <v>0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 t="s">
        <v>104</v>
      </c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60" ht="22.5" outlineLevel="1" x14ac:dyDescent="0.2">
      <c r="A28" s="140">
        <v>17</v>
      </c>
      <c r="B28" s="140" t="s">
        <v>140</v>
      </c>
      <c r="C28" s="173" t="s">
        <v>141</v>
      </c>
      <c r="D28" s="147" t="s">
        <v>137</v>
      </c>
      <c r="E28" s="151">
        <v>6.62</v>
      </c>
      <c r="F28" s="153">
        <f>H28+J28</f>
        <v>0</v>
      </c>
      <c r="G28" s="154">
        <f>ROUND(E28*F28,2)</f>
        <v>0</v>
      </c>
      <c r="H28" s="154"/>
      <c r="I28" s="154">
        <f>ROUND(E28*H28,2)</f>
        <v>0</v>
      </c>
      <c r="J28" s="154"/>
      <c r="K28" s="154">
        <f>ROUND(E28*J28,2)</f>
        <v>0</v>
      </c>
      <c r="L28" s="154">
        <v>21</v>
      </c>
      <c r="M28" s="154">
        <f>G28*(1+L28/100)</f>
        <v>0</v>
      </c>
      <c r="N28" s="147">
        <v>0</v>
      </c>
      <c r="O28" s="147">
        <f>ROUND(E28*N28,5)</f>
        <v>0</v>
      </c>
      <c r="P28" s="147">
        <v>0</v>
      </c>
      <c r="Q28" s="147">
        <f>ROUND(E28*P28,5)</f>
        <v>0</v>
      </c>
      <c r="R28" s="147"/>
      <c r="S28" s="147"/>
      <c r="T28" s="148">
        <v>0</v>
      </c>
      <c r="U28" s="147">
        <f>ROUND(E28*T28,2)</f>
        <v>0</v>
      </c>
      <c r="V28" s="139"/>
      <c r="W28" s="139"/>
      <c r="X28" s="139"/>
      <c r="Y28" s="139"/>
      <c r="Z28" s="139"/>
      <c r="AA28" s="139"/>
      <c r="AB28" s="139"/>
      <c r="AC28" s="139"/>
      <c r="AD28" s="139"/>
      <c r="AE28" s="139" t="s">
        <v>104</v>
      </c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</row>
    <row r="29" spans="1:60" x14ac:dyDescent="0.2">
      <c r="A29" s="141" t="s">
        <v>99</v>
      </c>
      <c r="B29" s="141" t="s">
        <v>66</v>
      </c>
      <c r="C29" s="174" t="s">
        <v>67</v>
      </c>
      <c r="D29" s="149"/>
      <c r="E29" s="152"/>
      <c r="F29" s="155"/>
      <c r="G29" s="155">
        <f>SUMIF(AE30:AE30,"&lt;&gt;NOR",G30:G30)</f>
        <v>0</v>
      </c>
      <c r="H29" s="155"/>
      <c r="I29" s="155">
        <f>SUM(I30:I30)</f>
        <v>0</v>
      </c>
      <c r="J29" s="155"/>
      <c r="K29" s="155">
        <f>SUM(K30:K30)</f>
        <v>0</v>
      </c>
      <c r="L29" s="155"/>
      <c r="M29" s="155">
        <f>SUM(M30:M30)</f>
        <v>0</v>
      </c>
      <c r="N29" s="149"/>
      <c r="O29" s="149">
        <f>SUM(O30:O30)</f>
        <v>0</v>
      </c>
      <c r="P29" s="149"/>
      <c r="Q29" s="149">
        <f>SUM(Q30:Q30)</f>
        <v>0</v>
      </c>
      <c r="R29" s="149"/>
      <c r="S29" s="149"/>
      <c r="T29" s="150"/>
      <c r="U29" s="149">
        <f>SUM(U30:U30)</f>
        <v>13.3</v>
      </c>
      <c r="AE29" t="s">
        <v>100</v>
      </c>
    </row>
    <row r="30" spans="1:60" outlineLevel="1" x14ac:dyDescent="0.2">
      <c r="A30" s="140">
        <v>18</v>
      </c>
      <c r="B30" s="140" t="s">
        <v>142</v>
      </c>
      <c r="C30" s="173" t="s">
        <v>143</v>
      </c>
      <c r="D30" s="147" t="s">
        <v>137</v>
      </c>
      <c r="E30" s="151">
        <v>10.52</v>
      </c>
      <c r="F30" s="153">
        <f>H30+J30</f>
        <v>0</v>
      </c>
      <c r="G30" s="154">
        <f>ROUND(E30*F30,2)</f>
        <v>0</v>
      </c>
      <c r="H30" s="154"/>
      <c r="I30" s="154">
        <f>ROUND(E30*H30,2)</f>
        <v>0</v>
      </c>
      <c r="J30" s="154"/>
      <c r="K30" s="154">
        <f>ROUND(E30*J30,2)</f>
        <v>0</v>
      </c>
      <c r="L30" s="154">
        <v>21</v>
      </c>
      <c r="M30" s="154">
        <f>G30*(1+L30/100)</f>
        <v>0</v>
      </c>
      <c r="N30" s="147">
        <v>0</v>
      </c>
      <c r="O30" s="147">
        <f>ROUND(E30*N30,5)</f>
        <v>0</v>
      </c>
      <c r="P30" s="147">
        <v>0</v>
      </c>
      <c r="Q30" s="147">
        <f>ROUND(E30*P30,5)</f>
        <v>0</v>
      </c>
      <c r="R30" s="147"/>
      <c r="S30" s="147"/>
      <c r="T30" s="148">
        <v>1.264</v>
      </c>
      <c r="U30" s="147">
        <f>ROUND(E30*T30,2)</f>
        <v>13.3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 t="s">
        <v>104</v>
      </c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</row>
    <row r="31" spans="1:60" x14ac:dyDescent="0.2">
      <c r="A31" s="141" t="s">
        <v>99</v>
      </c>
      <c r="B31" s="141" t="s">
        <v>68</v>
      </c>
      <c r="C31" s="174" t="s">
        <v>69</v>
      </c>
      <c r="D31" s="149"/>
      <c r="E31" s="152"/>
      <c r="F31" s="155"/>
      <c r="G31" s="155">
        <f>SUMIF(AE32:AE42,"&lt;&gt;NOR",G32:G42)</f>
        <v>0</v>
      </c>
      <c r="H31" s="155"/>
      <c r="I31" s="155">
        <f>SUM(I32:I42)</f>
        <v>0</v>
      </c>
      <c r="J31" s="155"/>
      <c r="K31" s="155">
        <f>SUM(K32:K42)</f>
        <v>0</v>
      </c>
      <c r="L31" s="155"/>
      <c r="M31" s="155">
        <f>SUM(M32:M42)</f>
        <v>0</v>
      </c>
      <c r="N31" s="149"/>
      <c r="O31" s="149">
        <f>SUM(O32:O42)</f>
        <v>0.15223</v>
      </c>
      <c r="P31" s="149"/>
      <c r="Q31" s="149">
        <f>SUM(Q32:Q42)</f>
        <v>0</v>
      </c>
      <c r="R31" s="149"/>
      <c r="S31" s="149"/>
      <c r="T31" s="150"/>
      <c r="U31" s="149">
        <f>SUM(U32:U42)</f>
        <v>23.41</v>
      </c>
      <c r="AE31" t="s">
        <v>100</v>
      </c>
    </row>
    <row r="32" spans="1:60" outlineLevel="1" x14ac:dyDescent="0.2">
      <c r="A32" s="140">
        <v>19</v>
      </c>
      <c r="B32" s="140" t="s">
        <v>144</v>
      </c>
      <c r="C32" s="173" t="s">
        <v>145</v>
      </c>
      <c r="D32" s="147" t="s">
        <v>146</v>
      </c>
      <c r="E32" s="151">
        <v>14</v>
      </c>
      <c r="F32" s="153">
        <f t="shared" ref="F32:F42" si="8">H32+J32</f>
        <v>0</v>
      </c>
      <c r="G32" s="154">
        <f t="shared" ref="G32:G42" si="9">ROUND(E32*F32,2)</f>
        <v>0</v>
      </c>
      <c r="H32" s="154"/>
      <c r="I32" s="154">
        <f t="shared" ref="I32:I42" si="10">ROUND(E32*H32,2)</f>
        <v>0</v>
      </c>
      <c r="J32" s="154"/>
      <c r="K32" s="154">
        <f t="shared" ref="K32:K42" si="11">ROUND(E32*J32,2)</f>
        <v>0</v>
      </c>
      <c r="L32" s="154">
        <v>21</v>
      </c>
      <c r="M32" s="154">
        <f t="shared" ref="M32:M42" si="12">G32*(1+L32/100)</f>
        <v>0</v>
      </c>
      <c r="N32" s="147">
        <v>0</v>
      </c>
      <c r="O32" s="147">
        <f t="shared" ref="O32:O42" si="13">ROUND(E32*N32,5)</f>
        <v>0</v>
      </c>
      <c r="P32" s="147">
        <v>0</v>
      </c>
      <c r="Q32" s="147">
        <f t="shared" ref="Q32:Q42" si="14">ROUND(E32*P32,5)</f>
        <v>0</v>
      </c>
      <c r="R32" s="147"/>
      <c r="S32" s="147"/>
      <c r="T32" s="148">
        <v>0</v>
      </c>
      <c r="U32" s="147">
        <f t="shared" ref="U32:U42" si="15">ROUND(E32*T32,2)</f>
        <v>0</v>
      </c>
      <c r="V32" s="139"/>
      <c r="W32" s="139"/>
      <c r="X32" s="139"/>
      <c r="Y32" s="139"/>
      <c r="Z32" s="139"/>
      <c r="AA32" s="139"/>
      <c r="AB32" s="139"/>
      <c r="AC32" s="139"/>
      <c r="AD32" s="139"/>
      <c r="AE32" s="139" t="s">
        <v>104</v>
      </c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</row>
    <row r="33" spans="1:60" outlineLevel="1" x14ac:dyDescent="0.2">
      <c r="A33" s="140">
        <v>20</v>
      </c>
      <c r="B33" s="140" t="s">
        <v>147</v>
      </c>
      <c r="C33" s="173" t="s">
        <v>148</v>
      </c>
      <c r="D33" s="147" t="s">
        <v>149</v>
      </c>
      <c r="E33" s="151">
        <v>14</v>
      </c>
      <c r="F33" s="153">
        <f t="shared" si="8"/>
        <v>0</v>
      </c>
      <c r="G33" s="154">
        <f t="shared" si="9"/>
        <v>0</v>
      </c>
      <c r="H33" s="154"/>
      <c r="I33" s="154">
        <f t="shared" si="10"/>
        <v>0</v>
      </c>
      <c r="J33" s="154"/>
      <c r="K33" s="154">
        <f t="shared" si="11"/>
        <v>0</v>
      </c>
      <c r="L33" s="154">
        <v>21</v>
      </c>
      <c r="M33" s="154">
        <f t="shared" si="12"/>
        <v>0</v>
      </c>
      <c r="N33" s="147">
        <v>0</v>
      </c>
      <c r="O33" s="147">
        <f t="shared" si="13"/>
        <v>0</v>
      </c>
      <c r="P33" s="147">
        <v>0</v>
      </c>
      <c r="Q33" s="147">
        <f t="shared" si="14"/>
        <v>0</v>
      </c>
      <c r="R33" s="147"/>
      <c r="S33" s="147"/>
      <c r="T33" s="148">
        <v>0</v>
      </c>
      <c r="U33" s="147">
        <f t="shared" si="15"/>
        <v>0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 t="s">
        <v>104</v>
      </c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</row>
    <row r="34" spans="1:60" outlineLevel="1" x14ac:dyDescent="0.2">
      <c r="A34" s="140">
        <v>21</v>
      </c>
      <c r="B34" s="140" t="s">
        <v>150</v>
      </c>
      <c r="C34" s="173" t="s">
        <v>151</v>
      </c>
      <c r="D34" s="147" t="s">
        <v>152</v>
      </c>
      <c r="E34" s="151">
        <v>116</v>
      </c>
      <c r="F34" s="153">
        <f t="shared" si="8"/>
        <v>0</v>
      </c>
      <c r="G34" s="154">
        <f t="shared" si="9"/>
        <v>0</v>
      </c>
      <c r="H34" s="154"/>
      <c r="I34" s="154">
        <f t="shared" si="10"/>
        <v>0</v>
      </c>
      <c r="J34" s="154"/>
      <c r="K34" s="154">
        <f t="shared" si="11"/>
        <v>0</v>
      </c>
      <c r="L34" s="154">
        <v>21</v>
      </c>
      <c r="M34" s="154">
        <f t="shared" si="12"/>
        <v>0</v>
      </c>
      <c r="N34" s="147">
        <v>0</v>
      </c>
      <c r="O34" s="147">
        <f t="shared" si="13"/>
        <v>0</v>
      </c>
      <c r="P34" s="147">
        <v>0</v>
      </c>
      <c r="Q34" s="147">
        <f t="shared" si="14"/>
        <v>0</v>
      </c>
      <c r="R34" s="147"/>
      <c r="S34" s="147"/>
      <c r="T34" s="148">
        <v>0</v>
      </c>
      <c r="U34" s="147">
        <f t="shared" si="15"/>
        <v>0</v>
      </c>
      <c r="V34" s="139"/>
      <c r="W34" s="139"/>
      <c r="X34" s="139"/>
      <c r="Y34" s="139"/>
      <c r="Z34" s="139"/>
      <c r="AA34" s="139"/>
      <c r="AB34" s="139"/>
      <c r="AC34" s="139"/>
      <c r="AD34" s="139"/>
      <c r="AE34" s="139" t="s">
        <v>104</v>
      </c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</row>
    <row r="35" spans="1:60" outlineLevel="1" x14ac:dyDescent="0.2">
      <c r="A35" s="140">
        <v>22</v>
      </c>
      <c r="B35" s="140" t="s">
        <v>153</v>
      </c>
      <c r="C35" s="173" t="s">
        <v>154</v>
      </c>
      <c r="D35" s="147" t="s">
        <v>149</v>
      </c>
      <c r="E35" s="151">
        <v>18</v>
      </c>
      <c r="F35" s="153">
        <f t="shared" si="8"/>
        <v>0</v>
      </c>
      <c r="G35" s="154">
        <f t="shared" si="9"/>
        <v>0</v>
      </c>
      <c r="H35" s="154"/>
      <c r="I35" s="154">
        <f t="shared" si="10"/>
        <v>0</v>
      </c>
      <c r="J35" s="154"/>
      <c r="K35" s="154">
        <f t="shared" si="11"/>
        <v>0</v>
      </c>
      <c r="L35" s="154">
        <v>21</v>
      </c>
      <c r="M35" s="154">
        <f t="shared" si="12"/>
        <v>0</v>
      </c>
      <c r="N35" s="147">
        <v>0</v>
      </c>
      <c r="O35" s="147">
        <f t="shared" si="13"/>
        <v>0</v>
      </c>
      <c r="P35" s="147">
        <v>0</v>
      </c>
      <c r="Q35" s="147">
        <f t="shared" si="14"/>
        <v>0</v>
      </c>
      <c r="R35" s="147"/>
      <c r="S35" s="147"/>
      <c r="T35" s="148">
        <v>0</v>
      </c>
      <c r="U35" s="147">
        <f t="shared" si="15"/>
        <v>0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 t="s">
        <v>104</v>
      </c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</row>
    <row r="36" spans="1:60" ht="22.5" outlineLevel="1" x14ac:dyDescent="0.2">
      <c r="A36" s="140">
        <v>23</v>
      </c>
      <c r="B36" s="140" t="s">
        <v>155</v>
      </c>
      <c r="C36" s="173" t="s">
        <v>156</v>
      </c>
      <c r="D36" s="147" t="s">
        <v>117</v>
      </c>
      <c r="E36" s="151">
        <v>28</v>
      </c>
      <c r="F36" s="153">
        <f t="shared" si="8"/>
        <v>0</v>
      </c>
      <c r="G36" s="154">
        <f t="shared" si="9"/>
        <v>0</v>
      </c>
      <c r="H36" s="154"/>
      <c r="I36" s="154">
        <f t="shared" si="10"/>
        <v>0</v>
      </c>
      <c r="J36" s="154"/>
      <c r="K36" s="154">
        <f t="shared" si="11"/>
        <v>0</v>
      </c>
      <c r="L36" s="154">
        <v>21</v>
      </c>
      <c r="M36" s="154">
        <f t="shared" si="12"/>
        <v>0</v>
      </c>
      <c r="N36" s="147">
        <v>3.7699999999999999E-3</v>
      </c>
      <c r="O36" s="147">
        <f t="shared" si="13"/>
        <v>0.10556</v>
      </c>
      <c r="P36" s="147">
        <v>0</v>
      </c>
      <c r="Q36" s="147">
        <f t="shared" si="14"/>
        <v>0</v>
      </c>
      <c r="R36" s="147"/>
      <c r="S36" s="147"/>
      <c r="T36" s="148">
        <v>0.31619999999999998</v>
      </c>
      <c r="U36" s="147">
        <f t="shared" si="15"/>
        <v>8.85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 t="s">
        <v>104</v>
      </c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</row>
    <row r="37" spans="1:60" outlineLevel="1" x14ac:dyDescent="0.2">
      <c r="A37" s="140">
        <v>24</v>
      </c>
      <c r="B37" s="140" t="s">
        <v>157</v>
      </c>
      <c r="C37" s="173" t="s">
        <v>158</v>
      </c>
      <c r="D37" s="147" t="s">
        <v>117</v>
      </c>
      <c r="E37" s="151">
        <v>28</v>
      </c>
      <c r="F37" s="153">
        <f t="shared" si="8"/>
        <v>0</v>
      </c>
      <c r="G37" s="154">
        <f t="shared" si="9"/>
        <v>0</v>
      </c>
      <c r="H37" s="154"/>
      <c r="I37" s="154">
        <f t="shared" si="10"/>
        <v>0</v>
      </c>
      <c r="J37" s="154"/>
      <c r="K37" s="154">
        <f t="shared" si="11"/>
        <v>0</v>
      </c>
      <c r="L37" s="154">
        <v>21</v>
      </c>
      <c r="M37" s="154">
        <f t="shared" si="12"/>
        <v>0</v>
      </c>
      <c r="N37" s="147">
        <v>1.2600000000000001E-3</v>
      </c>
      <c r="O37" s="147">
        <f t="shared" si="13"/>
        <v>3.5279999999999999E-2</v>
      </c>
      <c r="P37" s="147">
        <v>0</v>
      </c>
      <c r="Q37" s="147">
        <f t="shared" si="14"/>
        <v>0</v>
      </c>
      <c r="R37" s="147"/>
      <c r="S37" s="147"/>
      <c r="T37" s="148">
        <v>0.16900000000000001</v>
      </c>
      <c r="U37" s="147">
        <f t="shared" si="15"/>
        <v>4.7300000000000004</v>
      </c>
      <c r="V37" s="139"/>
      <c r="W37" s="139"/>
      <c r="X37" s="139"/>
      <c r="Y37" s="139"/>
      <c r="Z37" s="139"/>
      <c r="AA37" s="139"/>
      <c r="AB37" s="139"/>
      <c r="AC37" s="139"/>
      <c r="AD37" s="139"/>
      <c r="AE37" s="139" t="s">
        <v>104</v>
      </c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</row>
    <row r="38" spans="1:60" ht="22.5" outlineLevel="1" x14ac:dyDescent="0.2">
      <c r="A38" s="140">
        <v>25</v>
      </c>
      <c r="B38" s="140" t="s">
        <v>159</v>
      </c>
      <c r="C38" s="173" t="s">
        <v>160</v>
      </c>
      <c r="D38" s="147" t="s">
        <v>117</v>
      </c>
      <c r="E38" s="151">
        <v>20.7</v>
      </c>
      <c r="F38" s="153">
        <f t="shared" si="8"/>
        <v>0</v>
      </c>
      <c r="G38" s="154">
        <f t="shared" si="9"/>
        <v>0</v>
      </c>
      <c r="H38" s="154"/>
      <c r="I38" s="154">
        <f t="shared" si="10"/>
        <v>0</v>
      </c>
      <c r="J38" s="154"/>
      <c r="K38" s="154">
        <f t="shared" si="11"/>
        <v>0</v>
      </c>
      <c r="L38" s="154">
        <v>21</v>
      </c>
      <c r="M38" s="154">
        <f t="shared" si="12"/>
        <v>0</v>
      </c>
      <c r="N38" s="147">
        <v>5.5000000000000003E-4</v>
      </c>
      <c r="O38" s="147">
        <f t="shared" si="13"/>
        <v>1.1390000000000001E-2</v>
      </c>
      <c r="P38" s="147">
        <v>0</v>
      </c>
      <c r="Q38" s="147">
        <f t="shared" si="14"/>
        <v>0</v>
      </c>
      <c r="R38" s="147"/>
      <c r="S38" s="147"/>
      <c r="T38" s="148">
        <v>0.47499999999999998</v>
      </c>
      <c r="U38" s="147">
        <f t="shared" si="15"/>
        <v>9.83</v>
      </c>
      <c r="V38" s="139"/>
      <c r="W38" s="139"/>
      <c r="X38" s="139"/>
      <c r="Y38" s="139"/>
      <c r="Z38" s="139"/>
      <c r="AA38" s="139"/>
      <c r="AB38" s="139"/>
      <c r="AC38" s="139"/>
      <c r="AD38" s="139"/>
      <c r="AE38" s="139" t="s">
        <v>104</v>
      </c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</row>
    <row r="39" spans="1:60" outlineLevel="1" x14ac:dyDescent="0.2">
      <c r="A39" s="140">
        <v>26</v>
      </c>
      <c r="B39" s="140" t="s">
        <v>161</v>
      </c>
      <c r="C39" s="173" t="s">
        <v>162</v>
      </c>
      <c r="D39" s="147" t="s">
        <v>149</v>
      </c>
      <c r="E39" s="151">
        <v>14</v>
      </c>
      <c r="F39" s="153">
        <f t="shared" si="8"/>
        <v>0</v>
      </c>
      <c r="G39" s="154">
        <f t="shared" si="9"/>
        <v>0</v>
      </c>
      <c r="H39" s="154"/>
      <c r="I39" s="154">
        <f t="shared" si="10"/>
        <v>0</v>
      </c>
      <c r="J39" s="154"/>
      <c r="K39" s="154">
        <f t="shared" si="11"/>
        <v>0</v>
      </c>
      <c r="L39" s="154">
        <v>21</v>
      </c>
      <c r="M39" s="154">
        <f t="shared" si="12"/>
        <v>0</v>
      </c>
      <c r="N39" s="147">
        <v>0</v>
      </c>
      <c r="O39" s="147">
        <f t="shared" si="13"/>
        <v>0</v>
      </c>
      <c r="P39" s="147">
        <v>0</v>
      </c>
      <c r="Q39" s="147">
        <f t="shared" si="14"/>
        <v>0</v>
      </c>
      <c r="R39" s="147"/>
      <c r="S39" s="147"/>
      <c r="T39" s="148">
        <v>0</v>
      </c>
      <c r="U39" s="147">
        <f t="shared" si="15"/>
        <v>0</v>
      </c>
      <c r="V39" s="139"/>
      <c r="W39" s="139"/>
      <c r="X39" s="139"/>
      <c r="Y39" s="139"/>
      <c r="Z39" s="139"/>
      <c r="AA39" s="139"/>
      <c r="AB39" s="139"/>
      <c r="AC39" s="139"/>
      <c r="AD39" s="139"/>
      <c r="AE39" s="139" t="s">
        <v>104</v>
      </c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</row>
    <row r="40" spans="1:60" outlineLevel="1" x14ac:dyDescent="0.2">
      <c r="A40" s="140">
        <v>27</v>
      </c>
      <c r="B40" s="140" t="s">
        <v>163</v>
      </c>
      <c r="C40" s="173" t="s">
        <v>164</v>
      </c>
      <c r="D40" s="147" t="s">
        <v>152</v>
      </c>
      <c r="E40" s="151">
        <v>1</v>
      </c>
      <c r="F40" s="153">
        <f t="shared" si="8"/>
        <v>0</v>
      </c>
      <c r="G40" s="154">
        <f t="shared" si="9"/>
        <v>0</v>
      </c>
      <c r="H40" s="154"/>
      <c r="I40" s="154">
        <f t="shared" si="10"/>
        <v>0</v>
      </c>
      <c r="J40" s="154"/>
      <c r="K40" s="154">
        <f t="shared" si="11"/>
        <v>0</v>
      </c>
      <c r="L40" s="154">
        <v>21</v>
      </c>
      <c r="M40" s="154">
        <f t="shared" si="12"/>
        <v>0</v>
      </c>
      <c r="N40" s="147">
        <v>0</v>
      </c>
      <c r="O40" s="147">
        <f t="shared" si="13"/>
        <v>0</v>
      </c>
      <c r="P40" s="147">
        <v>0</v>
      </c>
      <c r="Q40" s="147">
        <f t="shared" si="14"/>
        <v>0</v>
      </c>
      <c r="R40" s="147"/>
      <c r="S40" s="147"/>
      <c r="T40" s="148">
        <v>0</v>
      </c>
      <c r="U40" s="147">
        <f t="shared" si="15"/>
        <v>0</v>
      </c>
      <c r="V40" s="139"/>
      <c r="W40" s="139"/>
      <c r="X40" s="139"/>
      <c r="Y40" s="139"/>
      <c r="Z40" s="139"/>
      <c r="AA40" s="139"/>
      <c r="AB40" s="139"/>
      <c r="AC40" s="139"/>
      <c r="AD40" s="139"/>
      <c r="AE40" s="139" t="s">
        <v>104</v>
      </c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</row>
    <row r="41" spans="1:60" outlineLevel="1" x14ac:dyDescent="0.2">
      <c r="A41" s="140">
        <v>28</v>
      </c>
      <c r="B41" s="140" t="s">
        <v>165</v>
      </c>
      <c r="C41" s="173" t="s">
        <v>166</v>
      </c>
      <c r="D41" s="147" t="s">
        <v>152</v>
      </c>
      <c r="E41" s="151">
        <v>1</v>
      </c>
      <c r="F41" s="153">
        <f t="shared" si="8"/>
        <v>0</v>
      </c>
      <c r="G41" s="154">
        <f t="shared" si="9"/>
        <v>0</v>
      </c>
      <c r="H41" s="154"/>
      <c r="I41" s="154">
        <f t="shared" si="10"/>
        <v>0</v>
      </c>
      <c r="J41" s="154"/>
      <c r="K41" s="154">
        <f t="shared" si="11"/>
        <v>0</v>
      </c>
      <c r="L41" s="154">
        <v>21</v>
      </c>
      <c r="M41" s="154">
        <f t="shared" si="12"/>
        <v>0</v>
      </c>
      <c r="N41" s="147">
        <v>0</v>
      </c>
      <c r="O41" s="147">
        <f t="shared" si="13"/>
        <v>0</v>
      </c>
      <c r="P41" s="147">
        <v>0</v>
      </c>
      <c r="Q41" s="147">
        <f t="shared" si="14"/>
        <v>0</v>
      </c>
      <c r="R41" s="147"/>
      <c r="S41" s="147"/>
      <c r="T41" s="148">
        <v>0</v>
      </c>
      <c r="U41" s="147">
        <f t="shared" si="15"/>
        <v>0</v>
      </c>
      <c r="V41" s="139"/>
      <c r="W41" s="139"/>
      <c r="X41" s="139"/>
      <c r="Y41" s="139"/>
      <c r="Z41" s="139"/>
      <c r="AA41" s="139"/>
      <c r="AB41" s="139"/>
      <c r="AC41" s="139"/>
      <c r="AD41" s="139"/>
      <c r="AE41" s="139" t="s">
        <v>104</v>
      </c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</row>
    <row r="42" spans="1:60" outlineLevel="1" x14ac:dyDescent="0.2">
      <c r="A42" s="140">
        <v>29</v>
      </c>
      <c r="B42" s="140" t="s">
        <v>167</v>
      </c>
      <c r="C42" s="173" t="s">
        <v>168</v>
      </c>
      <c r="D42" s="147" t="s">
        <v>152</v>
      </c>
      <c r="E42" s="151">
        <v>1</v>
      </c>
      <c r="F42" s="153">
        <f t="shared" si="8"/>
        <v>0</v>
      </c>
      <c r="G42" s="154">
        <f t="shared" si="9"/>
        <v>0</v>
      </c>
      <c r="H42" s="154"/>
      <c r="I42" s="154">
        <f t="shared" si="10"/>
        <v>0</v>
      </c>
      <c r="J42" s="154"/>
      <c r="K42" s="154">
        <f t="shared" si="11"/>
        <v>0</v>
      </c>
      <c r="L42" s="154">
        <v>21</v>
      </c>
      <c r="M42" s="154">
        <f t="shared" si="12"/>
        <v>0</v>
      </c>
      <c r="N42" s="147">
        <v>0</v>
      </c>
      <c r="O42" s="147">
        <f t="shared" si="13"/>
        <v>0</v>
      </c>
      <c r="P42" s="147">
        <v>0</v>
      </c>
      <c r="Q42" s="147">
        <f t="shared" si="14"/>
        <v>0</v>
      </c>
      <c r="R42" s="147"/>
      <c r="S42" s="147"/>
      <c r="T42" s="148">
        <v>0</v>
      </c>
      <c r="U42" s="147">
        <f t="shared" si="15"/>
        <v>0</v>
      </c>
      <c r="V42" s="139"/>
      <c r="W42" s="139"/>
      <c r="X42" s="139"/>
      <c r="Y42" s="139"/>
      <c r="Z42" s="139"/>
      <c r="AA42" s="139"/>
      <c r="AB42" s="139"/>
      <c r="AC42" s="139"/>
      <c r="AD42" s="139"/>
      <c r="AE42" s="139" t="s">
        <v>104</v>
      </c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</row>
    <row r="43" spans="1:60" x14ac:dyDescent="0.2">
      <c r="A43" s="141" t="s">
        <v>99</v>
      </c>
      <c r="B43" s="141" t="s">
        <v>70</v>
      </c>
      <c r="C43" s="174" t="s">
        <v>71</v>
      </c>
      <c r="D43" s="149"/>
      <c r="E43" s="152"/>
      <c r="F43" s="155"/>
      <c r="G43" s="155">
        <f>SUMIF(AE44:AE79,"&lt;&gt;NOR",G44:G79)</f>
        <v>0</v>
      </c>
      <c r="H43" s="155"/>
      <c r="I43" s="155">
        <f>SUM(I44:I79)</f>
        <v>0</v>
      </c>
      <c r="J43" s="155"/>
      <c r="K43" s="155">
        <f>SUM(K44:K79)</f>
        <v>0</v>
      </c>
      <c r="L43" s="155"/>
      <c r="M43" s="155">
        <f>SUM(M44:M79)</f>
        <v>0</v>
      </c>
      <c r="N43" s="149"/>
      <c r="O43" s="149">
        <f>SUM(O44:O79)</f>
        <v>1.6851700000000001</v>
      </c>
      <c r="P43" s="149"/>
      <c r="Q43" s="149">
        <f>SUM(Q44:Q79)</f>
        <v>1.8</v>
      </c>
      <c r="R43" s="149"/>
      <c r="S43" s="149"/>
      <c r="T43" s="150"/>
      <c r="U43" s="149">
        <f>SUM(U44:U79)</f>
        <v>137.27000000000001</v>
      </c>
      <c r="AE43" t="s">
        <v>100</v>
      </c>
    </row>
    <row r="44" spans="1:60" outlineLevel="1" x14ac:dyDescent="0.2">
      <c r="A44" s="140">
        <v>30</v>
      </c>
      <c r="B44" s="140" t="s">
        <v>169</v>
      </c>
      <c r="C44" s="173" t="s">
        <v>170</v>
      </c>
      <c r="D44" s="147" t="s">
        <v>146</v>
      </c>
      <c r="E44" s="151">
        <v>14.4</v>
      </c>
      <c r="F44" s="153">
        <f>H44+J44</f>
        <v>0</v>
      </c>
      <c r="G44" s="154">
        <f>ROUND(E44*F44,2)</f>
        <v>0</v>
      </c>
      <c r="H44" s="154"/>
      <c r="I44" s="154">
        <f>ROUND(E44*H44,2)</f>
        <v>0</v>
      </c>
      <c r="J44" s="154"/>
      <c r="K44" s="154">
        <f>ROUND(E44*J44,2)</f>
        <v>0</v>
      </c>
      <c r="L44" s="154">
        <v>21</v>
      </c>
      <c r="M44" s="154">
        <f>G44*(1+L44/100)</f>
        <v>0</v>
      </c>
      <c r="N44" s="147">
        <v>5.0000000000000001E-4</v>
      </c>
      <c r="O44" s="147">
        <f>ROUND(E44*N44,5)</f>
        <v>7.1999999999999998E-3</v>
      </c>
      <c r="P44" s="147">
        <v>0.125</v>
      </c>
      <c r="Q44" s="147">
        <f>ROUND(E44*P44,5)</f>
        <v>1.8</v>
      </c>
      <c r="R44" s="147"/>
      <c r="S44" s="147"/>
      <c r="T44" s="148">
        <v>8.5</v>
      </c>
      <c r="U44" s="147">
        <f>ROUND(E44*T44,2)</f>
        <v>122.4</v>
      </c>
      <c r="V44" s="139"/>
      <c r="W44" s="139"/>
      <c r="X44" s="139"/>
      <c r="Y44" s="139"/>
      <c r="Z44" s="139"/>
      <c r="AA44" s="139"/>
      <c r="AB44" s="139"/>
      <c r="AC44" s="139"/>
      <c r="AD44" s="139"/>
      <c r="AE44" s="139" t="s">
        <v>104</v>
      </c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</row>
    <row r="45" spans="1:60" outlineLevel="1" x14ac:dyDescent="0.2">
      <c r="A45" s="140">
        <v>31</v>
      </c>
      <c r="B45" s="140" t="s">
        <v>171</v>
      </c>
      <c r="C45" s="173" t="s">
        <v>172</v>
      </c>
      <c r="D45" s="147" t="s">
        <v>152</v>
      </c>
      <c r="E45" s="151">
        <v>1</v>
      </c>
      <c r="F45" s="153">
        <f>H45+J45</f>
        <v>0</v>
      </c>
      <c r="G45" s="154">
        <f>ROUND(E45*F45,2)</f>
        <v>0</v>
      </c>
      <c r="H45" s="154"/>
      <c r="I45" s="154">
        <f>ROUND(E45*H45,2)</f>
        <v>0</v>
      </c>
      <c r="J45" s="154"/>
      <c r="K45" s="154">
        <f>ROUND(E45*J45,2)</f>
        <v>0</v>
      </c>
      <c r="L45" s="154">
        <v>21</v>
      </c>
      <c r="M45" s="154">
        <f>G45*(1+L45/100)</f>
        <v>0</v>
      </c>
      <c r="N45" s="147">
        <v>0</v>
      </c>
      <c r="O45" s="147">
        <f>ROUND(E45*N45,5)</f>
        <v>0</v>
      </c>
      <c r="P45" s="147">
        <v>0</v>
      </c>
      <c r="Q45" s="147">
        <f>ROUND(E45*P45,5)</f>
        <v>0</v>
      </c>
      <c r="R45" s="147"/>
      <c r="S45" s="147"/>
      <c r="T45" s="148">
        <v>0</v>
      </c>
      <c r="U45" s="147">
        <f>ROUND(E45*T45,2)</f>
        <v>0</v>
      </c>
      <c r="V45" s="139"/>
      <c r="W45" s="139"/>
      <c r="X45" s="139"/>
      <c r="Y45" s="139"/>
      <c r="Z45" s="139"/>
      <c r="AA45" s="139"/>
      <c r="AB45" s="139"/>
      <c r="AC45" s="139"/>
      <c r="AD45" s="139"/>
      <c r="AE45" s="139" t="s">
        <v>104</v>
      </c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</row>
    <row r="46" spans="1:60" ht="22.5" outlineLevel="1" x14ac:dyDescent="0.2">
      <c r="A46" s="140"/>
      <c r="B46" s="140"/>
      <c r="C46" s="232" t="s">
        <v>173</v>
      </c>
      <c r="D46" s="233"/>
      <c r="E46" s="234"/>
      <c r="F46" s="235"/>
      <c r="G46" s="236"/>
      <c r="H46" s="154"/>
      <c r="I46" s="154"/>
      <c r="J46" s="154"/>
      <c r="K46" s="154"/>
      <c r="L46" s="154"/>
      <c r="M46" s="154"/>
      <c r="N46" s="147"/>
      <c r="O46" s="147"/>
      <c r="P46" s="147"/>
      <c r="Q46" s="147"/>
      <c r="R46" s="147"/>
      <c r="S46" s="147"/>
      <c r="T46" s="148"/>
      <c r="U46" s="147"/>
      <c r="V46" s="139"/>
      <c r="W46" s="139"/>
      <c r="X46" s="139"/>
      <c r="Y46" s="139"/>
      <c r="Z46" s="139"/>
      <c r="AA46" s="139"/>
      <c r="AB46" s="139"/>
      <c r="AC46" s="139"/>
      <c r="AD46" s="139"/>
      <c r="AE46" s="139" t="s">
        <v>174</v>
      </c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42" t="str">
        <f>C46</f>
        <v>Lokání strukturální předzpevnění silně korodovaného povrchu kamene prostředky na bázi esterů kyseliny křemičité - předpokl. 25% plochy</v>
      </c>
      <c r="BB46" s="139"/>
      <c r="BC46" s="139"/>
      <c r="BD46" s="139"/>
      <c r="BE46" s="139"/>
      <c r="BF46" s="139"/>
      <c r="BG46" s="139"/>
      <c r="BH46" s="139"/>
    </row>
    <row r="47" spans="1:60" outlineLevel="1" x14ac:dyDescent="0.2">
      <c r="A47" s="140">
        <v>32</v>
      </c>
      <c r="B47" s="140" t="s">
        <v>175</v>
      </c>
      <c r="C47" s="173" t="s">
        <v>176</v>
      </c>
      <c r="D47" s="147" t="s">
        <v>152</v>
      </c>
      <c r="E47" s="151">
        <v>1</v>
      </c>
      <c r="F47" s="153">
        <f>H47+J47</f>
        <v>0</v>
      </c>
      <c r="G47" s="154">
        <f>ROUND(E47*F47,2)</f>
        <v>0</v>
      </c>
      <c r="H47" s="154"/>
      <c r="I47" s="154">
        <f>ROUND(E47*H47,2)</f>
        <v>0</v>
      </c>
      <c r="J47" s="154"/>
      <c r="K47" s="154">
        <f>ROUND(E47*J47,2)</f>
        <v>0</v>
      </c>
      <c r="L47" s="154">
        <v>21</v>
      </c>
      <c r="M47" s="154">
        <f>G47*(1+L47/100)</f>
        <v>0</v>
      </c>
      <c r="N47" s="147">
        <v>0</v>
      </c>
      <c r="O47" s="147">
        <f>ROUND(E47*N47,5)</f>
        <v>0</v>
      </c>
      <c r="P47" s="147">
        <v>0</v>
      </c>
      <c r="Q47" s="147">
        <f>ROUND(E47*P47,5)</f>
        <v>0</v>
      </c>
      <c r="R47" s="147"/>
      <c r="S47" s="147"/>
      <c r="T47" s="148">
        <v>0</v>
      </c>
      <c r="U47" s="147">
        <f>ROUND(E47*T47,2)</f>
        <v>0</v>
      </c>
      <c r="V47" s="139"/>
      <c r="W47" s="139"/>
      <c r="X47" s="139"/>
      <c r="Y47" s="139"/>
      <c r="Z47" s="139"/>
      <c r="AA47" s="139"/>
      <c r="AB47" s="139"/>
      <c r="AC47" s="139"/>
      <c r="AD47" s="139"/>
      <c r="AE47" s="139" t="s">
        <v>104</v>
      </c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</row>
    <row r="48" spans="1:60" ht="22.5" outlineLevel="1" x14ac:dyDescent="0.2">
      <c r="A48" s="140"/>
      <c r="B48" s="140"/>
      <c r="C48" s="232" t="s">
        <v>177</v>
      </c>
      <c r="D48" s="233"/>
      <c r="E48" s="234"/>
      <c r="F48" s="235"/>
      <c r="G48" s="236"/>
      <c r="H48" s="154"/>
      <c r="I48" s="154"/>
      <c r="J48" s="154"/>
      <c r="K48" s="154"/>
      <c r="L48" s="154"/>
      <c r="M48" s="154"/>
      <c r="N48" s="147"/>
      <c r="O48" s="147"/>
      <c r="P48" s="147"/>
      <c r="Q48" s="147"/>
      <c r="R48" s="147"/>
      <c r="S48" s="147"/>
      <c r="T48" s="148"/>
      <c r="U48" s="147"/>
      <c r="V48" s="139"/>
      <c r="W48" s="139"/>
      <c r="X48" s="139"/>
      <c r="Y48" s="139"/>
      <c r="Z48" s="139"/>
      <c r="AA48" s="139"/>
      <c r="AB48" s="139"/>
      <c r="AC48" s="139"/>
      <c r="AD48" s="139"/>
      <c r="AE48" s="139" t="s">
        <v>174</v>
      </c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42" t="str">
        <f>C48</f>
        <v>Revize starších oprav. Snímání nevhodných tmelů a spárování. Použité technologie: mechanické ruční snímání pomocí kamenického a sochařského nářadí.</v>
      </c>
      <c r="BB48" s="139"/>
      <c r="BC48" s="139"/>
      <c r="BD48" s="139"/>
      <c r="BE48" s="139"/>
      <c r="BF48" s="139"/>
      <c r="BG48" s="139"/>
      <c r="BH48" s="139"/>
    </row>
    <row r="49" spans="1:60" outlineLevel="1" x14ac:dyDescent="0.2">
      <c r="A49" s="140">
        <v>33</v>
      </c>
      <c r="B49" s="140" t="s">
        <v>178</v>
      </c>
      <c r="C49" s="173" t="s">
        <v>179</v>
      </c>
      <c r="D49" s="147" t="s">
        <v>152</v>
      </c>
      <c r="E49" s="151">
        <v>1</v>
      </c>
      <c r="F49" s="153">
        <f>H49+J49</f>
        <v>0</v>
      </c>
      <c r="G49" s="154">
        <f>ROUND(E49*F49,2)</f>
        <v>0</v>
      </c>
      <c r="H49" s="154"/>
      <c r="I49" s="154">
        <f>ROUND(E49*H49,2)</f>
        <v>0</v>
      </c>
      <c r="J49" s="154"/>
      <c r="K49" s="154">
        <f>ROUND(E49*J49,2)</f>
        <v>0</v>
      </c>
      <c r="L49" s="154">
        <v>21</v>
      </c>
      <c r="M49" s="154">
        <f>G49*(1+L49/100)</f>
        <v>0</v>
      </c>
      <c r="N49" s="147">
        <v>0</v>
      </c>
      <c r="O49" s="147">
        <f>ROUND(E49*N49,5)</f>
        <v>0</v>
      </c>
      <c r="P49" s="147">
        <v>0</v>
      </c>
      <c r="Q49" s="147">
        <f>ROUND(E49*P49,5)</f>
        <v>0</v>
      </c>
      <c r="R49" s="147"/>
      <c r="S49" s="147"/>
      <c r="T49" s="148">
        <v>0</v>
      </c>
      <c r="U49" s="147">
        <f>ROUND(E49*T49,2)</f>
        <v>0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 t="s">
        <v>104</v>
      </c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</row>
    <row r="50" spans="1:60" ht="22.5" outlineLevel="1" x14ac:dyDescent="0.2">
      <c r="A50" s="140"/>
      <c r="B50" s="140"/>
      <c r="C50" s="232" t="s">
        <v>180</v>
      </c>
      <c r="D50" s="233"/>
      <c r="E50" s="234"/>
      <c r="F50" s="235"/>
      <c r="G50" s="236"/>
      <c r="H50" s="154"/>
      <c r="I50" s="154"/>
      <c r="J50" s="154"/>
      <c r="K50" s="154"/>
      <c r="L50" s="154"/>
      <c r="M50" s="154"/>
      <c r="N50" s="147"/>
      <c r="O50" s="147"/>
      <c r="P50" s="147"/>
      <c r="Q50" s="147"/>
      <c r="R50" s="147"/>
      <c r="S50" s="147"/>
      <c r="T50" s="148"/>
      <c r="U50" s="147"/>
      <c r="V50" s="139"/>
      <c r="W50" s="139"/>
      <c r="X50" s="139"/>
      <c r="Y50" s="139"/>
      <c r="Z50" s="139"/>
      <c r="AA50" s="139"/>
      <c r="AB50" s="139"/>
      <c r="AC50" s="139"/>
      <c r="AD50" s="139"/>
      <c r="AE50" s="139" t="s">
        <v>174</v>
      </c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42" t="str">
        <f>C50</f>
        <v>Základní očištění zelených a jiných biologických nečistot. Použité materiály a technologie: aplikace biocidního prostředku.</v>
      </c>
      <c r="BB50" s="139"/>
      <c r="BC50" s="139"/>
      <c r="BD50" s="139"/>
      <c r="BE50" s="139"/>
      <c r="BF50" s="139"/>
      <c r="BG50" s="139"/>
      <c r="BH50" s="139"/>
    </row>
    <row r="51" spans="1:60" outlineLevel="1" x14ac:dyDescent="0.2">
      <c r="A51" s="140">
        <v>34</v>
      </c>
      <c r="B51" s="140" t="s">
        <v>181</v>
      </c>
      <c r="C51" s="173" t="s">
        <v>182</v>
      </c>
      <c r="D51" s="147" t="s">
        <v>152</v>
      </c>
      <c r="E51" s="151">
        <v>1</v>
      </c>
      <c r="F51" s="153">
        <f>H51+J51</f>
        <v>0</v>
      </c>
      <c r="G51" s="154">
        <f>ROUND(E51*F51,2)</f>
        <v>0</v>
      </c>
      <c r="H51" s="154"/>
      <c r="I51" s="154">
        <f>ROUND(E51*H51,2)</f>
        <v>0</v>
      </c>
      <c r="J51" s="154"/>
      <c r="K51" s="154">
        <f>ROUND(E51*J51,2)</f>
        <v>0</v>
      </c>
      <c r="L51" s="154">
        <v>21</v>
      </c>
      <c r="M51" s="154">
        <f>G51*(1+L51/100)</f>
        <v>0</v>
      </c>
      <c r="N51" s="147">
        <v>0</v>
      </c>
      <c r="O51" s="147">
        <f>ROUND(E51*N51,5)</f>
        <v>0</v>
      </c>
      <c r="P51" s="147">
        <v>0</v>
      </c>
      <c r="Q51" s="147">
        <f>ROUND(E51*P51,5)</f>
        <v>0</v>
      </c>
      <c r="R51" s="147"/>
      <c r="S51" s="147"/>
      <c r="T51" s="148">
        <v>0</v>
      </c>
      <c r="U51" s="147">
        <f>ROUND(E51*T51,2)</f>
        <v>0</v>
      </c>
      <c r="V51" s="139"/>
      <c r="W51" s="139"/>
      <c r="X51" s="139"/>
      <c r="Y51" s="139"/>
      <c r="Z51" s="139"/>
      <c r="AA51" s="139"/>
      <c r="AB51" s="139"/>
      <c r="AC51" s="139"/>
      <c r="AD51" s="139"/>
      <c r="AE51" s="139" t="s">
        <v>104</v>
      </c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</row>
    <row r="52" spans="1:60" ht="33.75" outlineLevel="1" x14ac:dyDescent="0.2">
      <c r="A52" s="140"/>
      <c r="B52" s="140"/>
      <c r="C52" s="232" t="s">
        <v>183</v>
      </c>
      <c r="D52" s="233"/>
      <c r="E52" s="234"/>
      <c r="F52" s="235"/>
      <c r="G52" s="236"/>
      <c r="H52" s="154"/>
      <c r="I52" s="154"/>
      <c r="J52" s="154"/>
      <c r="K52" s="154"/>
      <c r="L52" s="154"/>
      <c r="M52" s="154"/>
      <c r="N52" s="147"/>
      <c r="O52" s="147"/>
      <c r="P52" s="147"/>
      <c r="Q52" s="147"/>
      <c r="R52" s="147"/>
      <c r="S52" s="147"/>
      <c r="T52" s="148"/>
      <c r="U52" s="147"/>
      <c r="V52" s="139"/>
      <c r="W52" s="139"/>
      <c r="X52" s="139"/>
      <c r="Y52" s="139"/>
      <c r="Z52" s="139"/>
      <c r="AA52" s="139"/>
      <c r="AB52" s="139"/>
      <c r="AC52" s="139"/>
      <c r="AD52" s="139"/>
      <c r="AE52" s="139" t="s">
        <v>174</v>
      </c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42" t="str">
        <f>C52</f>
        <v>Základní očištění sanovaných zelených a jiných biologických nečistot a usazených depozitů. Použité materiály a technologie: omytí povrchu regulovanou horkou tlakovou vodou - max. výstupní teplota 90 °C a tlak do 100 bar.</v>
      </c>
      <c r="BB52" s="139"/>
      <c r="BC52" s="139"/>
      <c r="BD52" s="139"/>
      <c r="BE52" s="139"/>
      <c r="BF52" s="139"/>
      <c r="BG52" s="139"/>
      <c r="BH52" s="139"/>
    </row>
    <row r="53" spans="1:60" outlineLevel="1" x14ac:dyDescent="0.2">
      <c r="A53" s="140">
        <v>35</v>
      </c>
      <c r="B53" s="140" t="s">
        <v>184</v>
      </c>
      <c r="C53" s="173" t="s">
        <v>185</v>
      </c>
      <c r="D53" s="147" t="s">
        <v>152</v>
      </c>
      <c r="E53" s="151">
        <v>1</v>
      </c>
      <c r="F53" s="153">
        <f>H53+J53</f>
        <v>0</v>
      </c>
      <c r="G53" s="154">
        <f>ROUND(E53*F53,2)</f>
        <v>0</v>
      </c>
      <c r="H53" s="154"/>
      <c r="I53" s="154">
        <f>ROUND(E53*H53,2)</f>
        <v>0</v>
      </c>
      <c r="J53" s="154"/>
      <c r="K53" s="154">
        <f>ROUND(E53*J53,2)</f>
        <v>0</v>
      </c>
      <c r="L53" s="154">
        <v>21</v>
      </c>
      <c r="M53" s="154">
        <f>G53*(1+L53/100)</f>
        <v>0</v>
      </c>
      <c r="N53" s="147">
        <v>0</v>
      </c>
      <c r="O53" s="147">
        <f>ROUND(E53*N53,5)</f>
        <v>0</v>
      </c>
      <c r="P53" s="147">
        <v>0</v>
      </c>
      <c r="Q53" s="147">
        <f>ROUND(E53*P53,5)</f>
        <v>0</v>
      </c>
      <c r="R53" s="147"/>
      <c r="S53" s="147"/>
      <c r="T53" s="148">
        <v>0</v>
      </c>
      <c r="U53" s="147">
        <f>ROUND(E53*T53,2)</f>
        <v>0</v>
      </c>
      <c r="V53" s="139"/>
      <c r="W53" s="139"/>
      <c r="X53" s="139"/>
      <c r="Y53" s="139"/>
      <c r="Z53" s="139"/>
      <c r="AA53" s="139"/>
      <c r="AB53" s="139"/>
      <c r="AC53" s="139"/>
      <c r="AD53" s="139"/>
      <c r="AE53" s="139" t="s">
        <v>104</v>
      </c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</row>
    <row r="54" spans="1:60" ht="45" outlineLevel="1" x14ac:dyDescent="0.2">
      <c r="A54" s="140"/>
      <c r="B54" s="140"/>
      <c r="C54" s="232" t="s">
        <v>186</v>
      </c>
      <c r="D54" s="233"/>
      <c r="E54" s="234"/>
      <c r="F54" s="235"/>
      <c r="G54" s="236"/>
      <c r="H54" s="154"/>
      <c r="I54" s="154"/>
      <c r="J54" s="154"/>
      <c r="K54" s="154"/>
      <c r="L54" s="154"/>
      <c r="M54" s="154"/>
      <c r="N54" s="147"/>
      <c r="O54" s="147"/>
      <c r="P54" s="147"/>
      <c r="Q54" s="147"/>
      <c r="R54" s="147"/>
      <c r="S54" s="147"/>
      <c r="T54" s="148"/>
      <c r="U54" s="147"/>
      <c r="V54" s="139"/>
      <c r="W54" s="139"/>
      <c r="X54" s="139"/>
      <c r="Y54" s="139"/>
      <c r="Z54" s="139"/>
      <c r="AA54" s="139"/>
      <c r="AB54" s="139"/>
      <c r="AC54" s="139"/>
      <c r="AD54" s="139"/>
      <c r="AE54" s="139" t="s">
        <v>174</v>
      </c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42" t="str">
        <f>C54</f>
        <v>Snímání povlaků pevně spojených s povrchem (tmavé depozity). Použité materiály a technologie: nízkotlaké mikroabrazívní čištění, mobilní tryskací zařízení: COBRA, pracovní tlak: 0,2 - 2 Bar. Použití vhodných inertních abraziv dle provedených zkoušek (přírodní granát, zrnitost 200). Alternativně chemické dočištění. Předpokl. 30% plochy</v>
      </c>
      <c r="BB54" s="139"/>
      <c r="BC54" s="139"/>
      <c r="BD54" s="139"/>
      <c r="BE54" s="139"/>
      <c r="BF54" s="139"/>
      <c r="BG54" s="139"/>
      <c r="BH54" s="139"/>
    </row>
    <row r="55" spans="1:60" outlineLevel="1" x14ac:dyDescent="0.2">
      <c r="A55" s="140">
        <v>36</v>
      </c>
      <c r="B55" s="140" t="s">
        <v>187</v>
      </c>
      <c r="C55" s="173" t="s">
        <v>188</v>
      </c>
      <c r="D55" s="147" t="s">
        <v>152</v>
      </c>
      <c r="E55" s="151">
        <v>1</v>
      </c>
      <c r="F55" s="153">
        <f>H55+J55</f>
        <v>0</v>
      </c>
      <c r="G55" s="154">
        <f>ROUND(E55*F55,2)</f>
        <v>0</v>
      </c>
      <c r="H55" s="154"/>
      <c r="I55" s="154">
        <f>ROUND(E55*H55,2)</f>
        <v>0</v>
      </c>
      <c r="J55" s="154"/>
      <c r="K55" s="154">
        <f>ROUND(E55*J55,2)</f>
        <v>0</v>
      </c>
      <c r="L55" s="154">
        <v>21</v>
      </c>
      <c r="M55" s="154">
        <f>G55*(1+L55/100)</f>
        <v>0</v>
      </c>
      <c r="N55" s="147">
        <v>0</v>
      </c>
      <c r="O55" s="147">
        <f>ROUND(E55*N55,5)</f>
        <v>0</v>
      </c>
      <c r="P55" s="147">
        <v>0</v>
      </c>
      <c r="Q55" s="147">
        <f>ROUND(E55*P55,5)</f>
        <v>0</v>
      </c>
      <c r="R55" s="147"/>
      <c r="S55" s="147"/>
      <c r="T55" s="148">
        <v>0</v>
      </c>
      <c r="U55" s="147">
        <f>ROUND(E55*T55,2)</f>
        <v>0</v>
      </c>
      <c r="V55" s="139"/>
      <c r="W55" s="139"/>
      <c r="X55" s="139"/>
      <c r="Y55" s="139"/>
      <c r="Z55" s="139"/>
      <c r="AA55" s="139"/>
      <c r="AB55" s="139"/>
      <c r="AC55" s="139"/>
      <c r="AD55" s="139"/>
      <c r="AE55" s="139" t="s">
        <v>104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</row>
    <row r="56" spans="1:60" ht="22.5" outlineLevel="1" x14ac:dyDescent="0.2">
      <c r="A56" s="140"/>
      <c r="B56" s="140"/>
      <c r="C56" s="232" t="s">
        <v>189</v>
      </c>
      <c r="D56" s="233"/>
      <c r="E56" s="234"/>
      <c r="F56" s="235"/>
      <c r="G56" s="236"/>
      <c r="H56" s="154"/>
      <c r="I56" s="154"/>
      <c r="J56" s="154"/>
      <c r="K56" s="154"/>
      <c r="L56" s="154"/>
      <c r="M56" s="154"/>
      <c r="N56" s="147"/>
      <c r="O56" s="147"/>
      <c r="P56" s="147"/>
      <c r="Q56" s="147"/>
      <c r="R56" s="147"/>
      <c r="S56" s="147"/>
      <c r="T56" s="148"/>
      <c r="U56" s="147"/>
      <c r="V56" s="139"/>
      <c r="W56" s="139"/>
      <c r="X56" s="139"/>
      <c r="Y56" s="139"/>
      <c r="Z56" s="139"/>
      <c r="AA56" s="139"/>
      <c r="AB56" s="139"/>
      <c r="AC56" s="139"/>
      <c r="AD56" s="139"/>
      <c r="AE56" s="139" t="s">
        <v>174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42" t="str">
        <f>C56</f>
        <v>Naměkčení nátěrem látkami s rozpouštědly olejových nátěrů se zábalem fólií, následným citlyvým odstraněním s pomocí skalpelů a jemných škrabek a omytím povrchu mokrou metodou.</v>
      </c>
      <c r="BB56" s="139"/>
      <c r="BC56" s="139"/>
      <c r="BD56" s="139"/>
      <c r="BE56" s="139"/>
      <c r="BF56" s="139"/>
      <c r="BG56" s="139"/>
      <c r="BH56" s="139"/>
    </row>
    <row r="57" spans="1:60" outlineLevel="1" x14ac:dyDescent="0.2">
      <c r="A57" s="140">
        <v>37</v>
      </c>
      <c r="B57" s="140" t="s">
        <v>190</v>
      </c>
      <c r="C57" s="173" t="s">
        <v>191</v>
      </c>
      <c r="D57" s="147" t="s">
        <v>152</v>
      </c>
      <c r="E57" s="151">
        <v>1</v>
      </c>
      <c r="F57" s="153">
        <f>H57+J57</f>
        <v>0</v>
      </c>
      <c r="G57" s="154">
        <f>ROUND(E57*F57,2)</f>
        <v>0</v>
      </c>
      <c r="H57" s="154"/>
      <c r="I57" s="154">
        <f>ROUND(E57*H57,2)</f>
        <v>0</v>
      </c>
      <c r="J57" s="154"/>
      <c r="K57" s="154">
        <f>ROUND(E57*J57,2)</f>
        <v>0</v>
      </c>
      <c r="L57" s="154">
        <v>21</v>
      </c>
      <c r="M57" s="154">
        <f>G57*(1+L57/100)</f>
        <v>0</v>
      </c>
      <c r="N57" s="147">
        <v>0</v>
      </c>
      <c r="O57" s="147">
        <f>ROUND(E57*N57,5)</f>
        <v>0</v>
      </c>
      <c r="P57" s="147">
        <v>0</v>
      </c>
      <c r="Q57" s="147">
        <f>ROUND(E57*P57,5)</f>
        <v>0</v>
      </c>
      <c r="R57" s="147"/>
      <c r="S57" s="147"/>
      <c r="T57" s="148">
        <v>0</v>
      </c>
      <c r="U57" s="147">
        <f>ROUND(E57*T57,2)</f>
        <v>0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 t="s">
        <v>104</v>
      </c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</row>
    <row r="58" spans="1:60" ht="22.5" outlineLevel="1" x14ac:dyDescent="0.2">
      <c r="A58" s="140"/>
      <c r="B58" s="140"/>
      <c r="C58" s="232" t="s">
        <v>192</v>
      </c>
      <c r="D58" s="233"/>
      <c r="E58" s="234"/>
      <c r="F58" s="235"/>
      <c r="G58" s="236"/>
      <c r="H58" s="154"/>
      <c r="I58" s="154"/>
      <c r="J58" s="154"/>
      <c r="K58" s="154"/>
      <c r="L58" s="154"/>
      <c r="M58" s="154"/>
      <c r="N58" s="147"/>
      <c r="O58" s="147"/>
      <c r="P58" s="147"/>
      <c r="Q58" s="147"/>
      <c r="R58" s="147"/>
      <c r="S58" s="147"/>
      <c r="T58" s="148"/>
      <c r="U58" s="147"/>
      <c r="V58" s="139"/>
      <c r="W58" s="139"/>
      <c r="X58" s="139"/>
      <c r="Y58" s="139"/>
      <c r="Z58" s="139"/>
      <c r="AA58" s="139"/>
      <c r="AB58" s="139"/>
      <c r="AC58" s="139"/>
      <c r="AD58" s="139"/>
      <c r="AE58" s="139" t="s">
        <v>174</v>
      </c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42" t="str">
        <f>C58</f>
        <v>Kompletní omytí povrchu po předchozích krocích procesu čištění. Použité technologie: omytí povrchu regulovanou tlakovou vodou: tlak do 100 bar.</v>
      </c>
      <c r="BB58" s="139"/>
      <c r="BC58" s="139"/>
      <c r="BD58" s="139"/>
      <c r="BE58" s="139"/>
      <c r="BF58" s="139"/>
      <c r="BG58" s="139"/>
      <c r="BH58" s="139"/>
    </row>
    <row r="59" spans="1:60" outlineLevel="1" x14ac:dyDescent="0.2">
      <c r="A59" s="140">
        <v>38</v>
      </c>
      <c r="B59" s="140" t="s">
        <v>193</v>
      </c>
      <c r="C59" s="173" t="s">
        <v>194</v>
      </c>
      <c r="D59" s="147" t="s">
        <v>152</v>
      </c>
      <c r="E59" s="151">
        <v>1</v>
      </c>
      <c r="F59" s="153">
        <f>H59+J59</f>
        <v>0</v>
      </c>
      <c r="G59" s="154">
        <f>ROUND(E59*F59,2)</f>
        <v>0</v>
      </c>
      <c r="H59" s="154"/>
      <c r="I59" s="154">
        <f>ROUND(E59*H59,2)</f>
        <v>0</v>
      </c>
      <c r="J59" s="154"/>
      <c r="K59" s="154">
        <f>ROUND(E59*J59,2)</f>
        <v>0</v>
      </c>
      <c r="L59" s="154">
        <v>21</v>
      </c>
      <c r="M59" s="154">
        <f>G59*(1+L59/100)</f>
        <v>0</v>
      </c>
      <c r="N59" s="147">
        <v>0</v>
      </c>
      <c r="O59" s="147">
        <f>ROUND(E59*N59,5)</f>
        <v>0</v>
      </c>
      <c r="P59" s="147">
        <v>0</v>
      </c>
      <c r="Q59" s="147">
        <f>ROUND(E59*P59,5)</f>
        <v>0</v>
      </c>
      <c r="R59" s="147"/>
      <c r="S59" s="147"/>
      <c r="T59" s="148">
        <v>0</v>
      </c>
      <c r="U59" s="147">
        <f>ROUND(E59*T59,2)</f>
        <v>0</v>
      </c>
      <c r="V59" s="139"/>
      <c r="W59" s="139"/>
      <c r="X59" s="139"/>
      <c r="Y59" s="139"/>
      <c r="Z59" s="139"/>
      <c r="AA59" s="139"/>
      <c r="AB59" s="139"/>
      <c r="AC59" s="139"/>
      <c r="AD59" s="139"/>
      <c r="AE59" s="139" t="s">
        <v>104</v>
      </c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</row>
    <row r="60" spans="1:60" ht="22.5" outlineLevel="1" x14ac:dyDescent="0.2">
      <c r="A60" s="140"/>
      <c r="B60" s="140"/>
      <c r="C60" s="232" t="s">
        <v>195</v>
      </c>
      <c r="D60" s="233"/>
      <c r="E60" s="234"/>
      <c r="F60" s="235"/>
      <c r="G60" s="236"/>
      <c r="H60" s="154"/>
      <c r="I60" s="154"/>
      <c r="J60" s="154"/>
      <c r="K60" s="154"/>
      <c r="L60" s="154"/>
      <c r="M60" s="154"/>
      <c r="N60" s="147"/>
      <c r="O60" s="147"/>
      <c r="P60" s="147"/>
      <c r="Q60" s="147"/>
      <c r="R60" s="147"/>
      <c r="S60" s="147"/>
      <c r="T60" s="148"/>
      <c r="U60" s="147"/>
      <c r="V60" s="139"/>
      <c r="W60" s="139"/>
      <c r="X60" s="139"/>
      <c r="Y60" s="139"/>
      <c r="Z60" s="139"/>
      <c r="AA60" s="139"/>
      <c r="AB60" s="139"/>
      <c r="AC60" s="139"/>
      <c r="AD60" s="139"/>
      <c r="AE60" s="139" t="s">
        <v>174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42" t="str">
        <f>C60</f>
        <v>Lokání strukturální zpevnění kamene prostředky na bázi esterů kyseliny křemičité. Předpokl. 100% plochy</v>
      </c>
      <c r="BB60" s="139"/>
      <c r="BC60" s="139"/>
      <c r="BD60" s="139"/>
      <c r="BE60" s="139"/>
      <c r="BF60" s="139"/>
      <c r="BG60" s="139"/>
      <c r="BH60" s="139"/>
    </row>
    <row r="61" spans="1:60" outlineLevel="1" x14ac:dyDescent="0.2">
      <c r="A61" s="140">
        <v>39</v>
      </c>
      <c r="B61" s="140" t="s">
        <v>196</v>
      </c>
      <c r="C61" s="173" t="s">
        <v>197</v>
      </c>
      <c r="D61" s="147" t="s">
        <v>152</v>
      </c>
      <c r="E61" s="151">
        <v>1</v>
      </c>
      <c r="F61" s="153">
        <f>H61+J61</f>
        <v>0</v>
      </c>
      <c r="G61" s="154">
        <f>ROUND(E61*F61,2)</f>
        <v>0</v>
      </c>
      <c r="H61" s="154"/>
      <c r="I61" s="154">
        <f>ROUND(E61*H61,2)</f>
        <v>0</v>
      </c>
      <c r="J61" s="154"/>
      <c r="K61" s="154">
        <f>ROUND(E61*J61,2)</f>
        <v>0</v>
      </c>
      <c r="L61" s="154">
        <v>21</v>
      </c>
      <c r="M61" s="154">
        <f>G61*(1+L61/100)</f>
        <v>0</v>
      </c>
      <c r="N61" s="147">
        <v>0</v>
      </c>
      <c r="O61" s="147">
        <f>ROUND(E61*N61,5)</f>
        <v>0</v>
      </c>
      <c r="P61" s="147">
        <v>0</v>
      </c>
      <c r="Q61" s="147">
        <f>ROUND(E61*P61,5)</f>
        <v>0</v>
      </c>
      <c r="R61" s="147"/>
      <c r="S61" s="147"/>
      <c r="T61" s="148">
        <v>0</v>
      </c>
      <c r="U61" s="147">
        <f>ROUND(E61*T61,2)</f>
        <v>0</v>
      </c>
      <c r="V61" s="139"/>
      <c r="W61" s="139"/>
      <c r="X61" s="139"/>
      <c r="Y61" s="139"/>
      <c r="Z61" s="139"/>
      <c r="AA61" s="139"/>
      <c r="AB61" s="139"/>
      <c r="AC61" s="139"/>
      <c r="AD61" s="139"/>
      <c r="AE61" s="139" t="s">
        <v>104</v>
      </c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</row>
    <row r="62" spans="1:60" outlineLevel="1" x14ac:dyDescent="0.2">
      <c r="A62" s="140"/>
      <c r="B62" s="140"/>
      <c r="C62" s="232" t="s">
        <v>198</v>
      </c>
      <c r="D62" s="233"/>
      <c r="E62" s="234"/>
      <c r="F62" s="235"/>
      <c r="G62" s="236"/>
      <c r="H62" s="154"/>
      <c r="I62" s="154"/>
      <c r="J62" s="154"/>
      <c r="K62" s="154"/>
      <c r="L62" s="154"/>
      <c r="M62" s="154"/>
      <c r="N62" s="147"/>
      <c r="O62" s="147"/>
      <c r="P62" s="147"/>
      <c r="Q62" s="147"/>
      <c r="R62" s="147"/>
      <c r="S62" s="147"/>
      <c r="T62" s="148"/>
      <c r="U62" s="147"/>
      <c r="V62" s="139"/>
      <c r="W62" s="139"/>
      <c r="X62" s="139"/>
      <c r="Y62" s="139"/>
      <c r="Z62" s="139"/>
      <c r="AA62" s="139"/>
      <c r="AB62" s="139"/>
      <c r="AC62" s="139"/>
      <c r="AD62" s="139"/>
      <c r="AE62" s="139" t="s">
        <v>174</v>
      </c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42" t="str">
        <f>C62</f>
        <v>Zajištění trhlin pomocí injektáže a slepení oddělených částí s použitím nerez kotevního materiálu.</v>
      </c>
      <c r="BB62" s="139"/>
      <c r="BC62" s="139"/>
      <c r="BD62" s="139"/>
      <c r="BE62" s="139"/>
      <c r="BF62" s="139"/>
      <c r="BG62" s="139"/>
      <c r="BH62" s="139"/>
    </row>
    <row r="63" spans="1:60" outlineLevel="1" x14ac:dyDescent="0.2">
      <c r="A63" s="140">
        <v>40</v>
      </c>
      <c r="B63" s="140" t="s">
        <v>199</v>
      </c>
      <c r="C63" s="173" t="s">
        <v>200</v>
      </c>
      <c r="D63" s="147" t="s">
        <v>152</v>
      </c>
      <c r="E63" s="151">
        <v>1</v>
      </c>
      <c r="F63" s="153">
        <f>H63+J63</f>
        <v>0</v>
      </c>
      <c r="G63" s="154">
        <f>ROUND(E63*F63,2)</f>
        <v>0</v>
      </c>
      <c r="H63" s="154"/>
      <c r="I63" s="154">
        <f>ROUND(E63*H63,2)</f>
        <v>0</v>
      </c>
      <c r="J63" s="154"/>
      <c r="K63" s="154">
        <f>ROUND(E63*J63,2)</f>
        <v>0</v>
      </c>
      <c r="L63" s="154">
        <v>21</v>
      </c>
      <c r="M63" s="154">
        <f>G63*(1+L63/100)</f>
        <v>0</v>
      </c>
      <c r="N63" s="147">
        <v>0</v>
      </c>
      <c r="O63" s="147">
        <f>ROUND(E63*N63,5)</f>
        <v>0</v>
      </c>
      <c r="P63" s="147">
        <v>0</v>
      </c>
      <c r="Q63" s="147">
        <f>ROUND(E63*P63,5)</f>
        <v>0</v>
      </c>
      <c r="R63" s="147"/>
      <c r="S63" s="147"/>
      <c r="T63" s="148">
        <v>0</v>
      </c>
      <c r="U63" s="147">
        <f>ROUND(E63*T63,2)</f>
        <v>0</v>
      </c>
      <c r="V63" s="139"/>
      <c r="W63" s="139"/>
      <c r="X63" s="139"/>
      <c r="Y63" s="139"/>
      <c r="Z63" s="139"/>
      <c r="AA63" s="139"/>
      <c r="AB63" s="139"/>
      <c r="AC63" s="139"/>
      <c r="AD63" s="139"/>
      <c r="AE63" s="139" t="s">
        <v>104</v>
      </c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</row>
    <row r="64" spans="1:60" ht="33.75" outlineLevel="1" x14ac:dyDescent="0.2">
      <c r="A64" s="140"/>
      <c r="B64" s="140"/>
      <c r="C64" s="232" t="s">
        <v>201</v>
      </c>
      <c r="D64" s="233"/>
      <c r="E64" s="234"/>
      <c r="F64" s="235"/>
      <c r="G64" s="236"/>
      <c r="H64" s="154"/>
      <c r="I64" s="154"/>
      <c r="J64" s="154"/>
      <c r="K64" s="154"/>
      <c r="L64" s="154"/>
      <c r="M64" s="154"/>
      <c r="N64" s="147"/>
      <c r="O64" s="147"/>
      <c r="P64" s="147"/>
      <c r="Q64" s="147"/>
      <c r="R64" s="147"/>
      <c r="S64" s="147"/>
      <c r="T64" s="148"/>
      <c r="U64" s="147"/>
      <c r="V64" s="139"/>
      <c r="W64" s="139"/>
      <c r="X64" s="139"/>
      <c r="Y64" s="139"/>
      <c r="Z64" s="139"/>
      <c r="AA64" s="139"/>
      <c r="AB64" s="139"/>
      <c r="AC64" s="139"/>
      <c r="AD64" s="139"/>
      <c r="AE64" s="139" t="s">
        <v>174</v>
      </c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42" t="str">
        <f>C64</f>
        <v>Vytmelení poškozených partií minerální maltou, barevností a strukturou odpovídající okolnímu materiálu. Vyplnění spárování vápennou maltou s hydraulickou příměsí, barevností a strukturou odpovídající zachovalému spárování.</v>
      </c>
      <c r="BB64" s="139"/>
      <c r="BC64" s="139"/>
      <c r="BD64" s="139"/>
      <c r="BE64" s="139"/>
      <c r="BF64" s="139"/>
      <c r="BG64" s="139"/>
      <c r="BH64" s="139"/>
    </row>
    <row r="65" spans="1:60" outlineLevel="1" x14ac:dyDescent="0.2">
      <c r="A65" s="140">
        <v>41</v>
      </c>
      <c r="B65" s="140" t="s">
        <v>202</v>
      </c>
      <c r="C65" s="173" t="s">
        <v>203</v>
      </c>
      <c r="D65" s="147" t="s">
        <v>152</v>
      </c>
      <c r="E65" s="151">
        <v>1</v>
      </c>
      <c r="F65" s="153">
        <f>H65+J65</f>
        <v>0</v>
      </c>
      <c r="G65" s="154">
        <f>ROUND(E65*F65,2)</f>
        <v>0</v>
      </c>
      <c r="H65" s="154"/>
      <c r="I65" s="154">
        <f>ROUND(E65*H65,2)</f>
        <v>0</v>
      </c>
      <c r="J65" s="154"/>
      <c r="K65" s="154">
        <f>ROUND(E65*J65,2)</f>
        <v>0</v>
      </c>
      <c r="L65" s="154">
        <v>21</v>
      </c>
      <c r="M65" s="154">
        <f>G65*(1+L65/100)</f>
        <v>0</v>
      </c>
      <c r="N65" s="147">
        <v>0</v>
      </c>
      <c r="O65" s="147">
        <f>ROUND(E65*N65,5)</f>
        <v>0</v>
      </c>
      <c r="P65" s="147">
        <v>0</v>
      </c>
      <c r="Q65" s="147">
        <f>ROUND(E65*P65,5)</f>
        <v>0</v>
      </c>
      <c r="R65" s="147"/>
      <c r="S65" s="147"/>
      <c r="T65" s="148">
        <v>0</v>
      </c>
      <c r="U65" s="147">
        <f>ROUND(E65*T65,2)</f>
        <v>0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 t="s">
        <v>104</v>
      </c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</row>
    <row r="66" spans="1:60" outlineLevel="1" x14ac:dyDescent="0.2">
      <c r="A66" s="140"/>
      <c r="B66" s="140"/>
      <c r="C66" s="232" t="s">
        <v>204</v>
      </c>
      <c r="D66" s="233"/>
      <c r="E66" s="234"/>
      <c r="F66" s="235"/>
      <c r="G66" s="236"/>
      <c r="H66" s="154"/>
      <c r="I66" s="154"/>
      <c r="J66" s="154"/>
      <c r="K66" s="154"/>
      <c r="L66" s="154"/>
      <c r="M66" s="154"/>
      <c r="N66" s="147"/>
      <c r="O66" s="147"/>
      <c r="P66" s="147"/>
      <c r="Q66" s="147"/>
      <c r="R66" s="147"/>
      <c r="S66" s="147"/>
      <c r="T66" s="148"/>
      <c r="U66" s="147"/>
      <c r="V66" s="139"/>
      <c r="W66" s="139"/>
      <c r="X66" s="139"/>
      <c r="Y66" s="139"/>
      <c r="Z66" s="139"/>
      <c r="AA66" s="139"/>
      <c r="AB66" s="139"/>
      <c r="AC66" s="139"/>
      <c r="AD66" s="139"/>
      <c r="AE66" s="139" t="s">
        <v>174</v>
      </c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42" t="str">
        <f>C66</f>
        <v>Lokální lazur. barev. retuš tmelených partií a vizuálně rušivých míst. Předpokl. 30% plochy</v>
      </c>
      <c r="BB66" s="139"/>
      <c r="BC66" s="139"/>
      <c r="BD66" s="139"/>
      <c r="BE66" s="139"/>
      <c r="BF66" s="139"/>
      <c r="BG66" s="139"/>
      <c r="BH66" s="139"/>
    </row>
    <row r="67" spans="1:60" outlineLevel="1" x14ac:dyDescent="0.2">
      <c r="A67" s="140">
        <v>42</v>
      </c>
      <c r="B67" s="140" t="s">
        <v>205</v>
      </c>
      <c r="C67" s="173" t="s">
        <v>206</v>
      </c>
      <c r="D67" s="147" t="s">
        <v>152</v>
      </c>
      <c r="E67" s="151">
        <v>1</v>
      </c>
      <c r="F67" s="153">
        <f>H67+J67</f>
        <v>0</v>
      </c>
      <c r="G67" s="154">
        <f>ROUND(E67*F67,2)</f>
        <v>0</v>
      </c>
      <c r="H67" s="154"/>
      <c r="I67" s="154">
        <f>ROUND(E67*H67,2)</f>
        <v>0</v>
      </c>
      <c r="J67" s="154"/>
      <c r="K67" s="154">
        <f>ROUND(E67*J67,2)</f>
        <v>0</v>
      </c>
      <c r="L67" s="154">
        <v>21</v>
      </c>
      <c r="M67" s="154">
        <f>G67*(1+L67/100)</f>
        <v>0</v>
      </c>
      <c r="N67" s="147">
        <v>0</v>
      </c>
      <c r="O67" s="147">
        <f>ROUND(E67*N67,5)</f>
        <v>0</v>
      </c>
      <c r="P67" s="147">
        <v>0</v>
      </c>
      <c r="Q67" s="147">
        <f>ROUND(E67*P67,5)</f>
        <v>0</v>
      </c>
      <c r="R67" s="147"/>
      <c r="S67" s="147"/>
      <c r="T67" s="148">
        <v>0</v>
      </c>
      <c r="U67" s="147">
        <f>ROUND(E67*T67,2)</f>
        <v>0</v>
      </c>
      <c r="V67" s="139"/>
      <c r="W67" s="139"/>
      <c r="X67" s="139"/>
      <c r="Y67" s="139"/>
      <c r="Z67" s="139"/>
      <c r="AA67" s="139"/>
      <c r="AB67" s="139"/>
      <c r="AC67" s="139"/>
      <c r="AD67" s="139"/>
      <c r="AE67" s="139" t="s">
        <v>104</v>
      </c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</row>
    <row r="68" spans="1:60" outlineLevel="1" x14ac:dyDescent="0.2">
      <c r="A68" s="140"/>
      <c r="B68" s="140"/>
      <c r="C68" s="232" t="s">
        <v>207</v>
      </c>
      <c r="D68" s="233"/>
      <c r="E68" s="234"/>
      <c r="F68" s="235"/>
      <c r="G68" s="236"/>
      <c r="H68" s="154"/>
      <c r="I68" s="154"/>
      <c r="J68" s="154"/>
      <c r="K68" s="154"/>
      <c r="L68" s="154"/>
      <c r="M68" s="154"/>
      <c r="N68" s="147"/>
      <c r="O68" s="147"/>
      <c r="P68" s="147"/>
      <c r="Q68" s="147"/>
      <c r="R68" s="147"/>
      <c r="S68" s="147"/>
      <c r="T68" s="148"/>
      <c r="U68" s="147"/>
      <c r="V68" s="139"/>
      <c r="W68" s="139"/>
      <c r="X68" s="139"/>
      <c r="Y68" s="139"/>
      <c r="Z68" s="139"/>
      <c r="AA68" s="139"/>
      <c r="AB68" s="139"/>
      <c r="AC68" s="139"/>
      <c r="AD68" s="139"/>
      <c r="AE68" s="139" t="s">
        <v>174</v>
      </c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42" t="str">
        <f>C68</f>
        <v>Vyzlacení nápisu 23,75 kar. plátkovým zlatem na mixtion vč. podkladní vrstvy olejovou žlutou barvou.</v>
      </c>
      <c r="BB68" s="139"/>
      <c r="BC68" s="139"/>
      <c r="BD68" s="139"/>
      <c r="BE68" s="139"/>
      <c r="BF68" s="139"/>
      <c r="BG68" s="139"/>
      <c r="BH68" s="139"/>
    </row>
    <row r="69" spans="1:60" outlineLevel="1" x14ac:dyDescent="0.2">
      <c r="A69" s="140">
        <v>43</v>
      </c>
      <c r="B69" s="140" t="s">
        <v>208</v>
      </c>
      <c r="C69" s="173" t="s">
        <v>209</v>
      </c>
      <c r="D69" s="147" t="s">
        <v>152</v>
      </c>
      <c r="E69" s="151">
        <v>1</v>
      </c>
      <c r="F69" s="153">
        <f>H69+J69</f>
        <v>0</v>
      </c>
      <c r="G69" s="154">
        <f>ROUND(E69*F69,2)</f>
        <v>0</v>
      </c>
      <c r="H69" s="154"/>
      <c r="I69" s="154">
        <f>ROUND(E69*H69,2)</f>
        <v>0</v>
      </c>
      <c r="J69" s="154"/>
      <c r="K69" s="154">
        <f>ROUND(E69*J69,2)</f>
        <v>0</v>
      </c>
      <c r="L69" s="154">
        <v>21</v>
      </c>
      <c r="M69" s="154">
        <f>G69*(1+L69/100)</f>
        <v>0</v>
      </c>
      <c r="N69" s="147">
        <v>0</v>
      </c>
      <c r="O69" s="147">
        <f>ROUND(E69*N69,5)</f>
        <v>0</v>
      </c>
      <c r="P69" s="147">
        <v>0</v>
      </c>
      <c r="Q69" s="147">
        <f>ROUND(E69*P69,5)</f>
        <v>0</v>
      </c>
      <c r="R69" s="147"/>
      <c r="S69" s="147"/>
      <c r="T69" s="148">
        <v>0</v>
      </c>
      <c r="U69" s="147">
        <f>ROUND(E69*T69,2)</f>
        <v>0</v>
      </c>
      <c r="V69" s="139"/>
      <c r="W69" s="139"/>
      <c r="X69" s="139"/>
      <c r="Y69" s="139"/>
      <c r="Z69" s="139"/>
      <c r="AA69" s="139"/>
      <c r="AB69" s="139"/>
      <c r="AC69" s="139"/>
      <c r="AD69" s="139"/>
      <c r="AE69" s="139" t="s">
        <v>104</v>
      </c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</row>
    <row r="70" spans="1:60" outlineLevel="1" x14ac:dyDescent="0.2">
      <c r="A70" s="140"/>
      <c r="B70" s="140"/>
      <c r="C70" s="232" t="s">
        <v>210</v>
      </c>
      <c r="D70" s="233"/>
      <c r="E70" s="234"/>
      <c r="F70" s="235"/>
      <c r="G70" s="236"/>
      <c r="H70" s="154"/>
      <c r="I70" s="154"/>
      <c r="J70" s="154"/>
      <c r="K70" s="154"/>
      <c r="L70" s="154"/>
      <c r="M70" s="154"/>
      <c r="N70" s="147"/>
      <c r="O70" s="147"/>
      <c r="P70" s="147"/>
      <c r="Q70" s="147"/>
      <c r="R70" s="147"/>
      <c r="S70" s="147"/>
      <c r="T70" s="148"/>
      <c r="U70" s="147"/>
      <c r="V70" s="139"/>
      <c r="W70" s="139"/>
      <c r="X70" s="139"/>
      <c r="Y70" s="139"/>
      <c r="Z70" s="139"/>
      <c r="AA70" s="139"/>
      <c r="AB70" s="139"/>
      <c r="AC70" s="139"/>
      <c r="AD70" s="139"/>
      <c r="AE70" s="139" t="s">
        <v>174</v>
      </c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42" t="str">
        <f>C70</f>
        <v>Lazurní barevná retuš - zvýraznění nápisu materiálu na bázi akrylátové pryskyřice Paraloid B72.</v>
      </c>
      <c r="BB70" s="139"/>
      <c r="BC70" s="139"/>
      <c r="BD70" s="139"/>
      <c r="BE70" s="139"/>
      <c r="BF70" s="139"/>
      <c r="BG70" s="139"/>
      <c r="BH70" s="139"/>
    </row>
    <row r="71" spans="1:60" outlineLevel="1" x14ac:dyDescent="0.2">
      <c r="A71" s="140">
        <v>44</v>
      </c>
      <c r="B71" s="140" t="s">
        <v>211</v>
      </c>
      <c r="C71" s="173" t="s">
        <v>212</v>
      </c>
      <c r="D71" s="147" t="s">
        <v>152</v>
      </c>
      <c r="E71" s="151">
        <v>1</v>
      </c>
      <c r="F71" s="153">
        <f>H71+J71</f>
        <v>0</v>
      </c>
      <c r="G71" s="154">
        <f>ROUND(E71*F71,2)</f>
        <v>0</v>
      </c>
      <c r="H71" s="154"/>
      <c r="I71" s="154">
        <f>ROUND(E71*H71,2)</f>
        <v>0</v>
      </c>
      <c r="J71" s="154"/>
      <c r="K71" s="154">
        <f>ROUND(E71*J71,2)</f>
        <v>0</v>
      </c>
      <c r="L71" s="154">
        <v>21</v>
      </c>
      <c r="M71" s="154">
        <f>G71*(1+L71/100)</f>
        <v>0</v>
      </c>
      <c r="N71" s="147">
        <v>0</v>
      </c>
      <c r="O71" s="147">
        <f>ROUND(E71*N71,5)</f>
        <v>0</v>
      </c>
      <c r="P71" s="147">
        <v>0</v>
      </c>
      <c r="Q71" s="147">
        <f>ROUND(E71*P71,5)</f>
        <v>0</v>
      </c>
      <c r="R71" s="147"/>
      <c r="S71" s="147"/>
      <c r="T71" s="148">
        <v>0</v>
      </c>
      <c r="U71" s="147">
        <f>ROUND(E71*T71,2)</f>
        <v>0</v>
      </c>
      <c r="V71" s="139"/>
      <c r="W71" s="139"/>
      <c r="X71" s="139"/>
      <c r="Y71" s="139"/>
      <c r="Z71" s="139"/>
      <c r="AA71" s="139"/>
      <c r="AB71" s="139"/>
      <c r="AC71" s="139"/>
      <c r="AD71" s="139"/>
      <c r="AE71" s="139" t="s">
        <v>104</v>
      </c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</row>
    <row r="72" spans="1:60" outlineLevel="1" x14ac:dyDescent="0.2">
      <c r="A72" s="140"/>
      <c r="B72" s="140"/>
      <c r="C72" s="232" t="s">
        <v>213</v>
      </c>
      <c r="D72" s="233"/>
      <c r="E72" s="234"/>
      <c r="F72" s="235"/>
      <c r="G72" s="236"/>
      <c r="H72" s="154"/>
      <c r="I72" s="154"/>
      <c r="J72" s="154"/>
      <c r="K72" s="154"/>
      <c r="L72" s="154"/>
      <c r="M72" s="154"/>
      <c r="N72" s="147"/>
      <c r="O72" s="147"/>
      <c r="P72" s="147"/>
      <c r="Q72" s="147"/>
      <c r="R72" s="147"/>
      <c r="S72" s="147"/>
      <c r="T72" s="148"/>
      <c r="U72" s="147"/>
      <c r="V72" s="139"/>
      <c r="W72" s="139"/>
      <c r="X72" s="139"/>
      <c r="Y72" s="139"/>
      <c r="Z72" s="139"/>
      <c r="AA72" s="139"/>
      <c r="AB72" s="139"/>
      <c r="AC72" s="139"/>
      <c r="AD72" s="139"/>
      <c r="AE72" s="139" t="s">
        <v>174</v>
      </c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42" t="str">
        <f>C72</f>
        <v>Lokální hydrofobizace exponovaných povrchů. Předpokl. 70% plochy</v>
      </c>
      <c r="BB72" s="139"/>
      <c r="BC72" s="139"/>
      <c r="BD72" s="139"/>
      <c r="BE72" s="139"/>
      <c r="BF72" s="139"/>
      <c r="BG72" s="139"/>
      <c r="BH72" s="139"/>
    </row>
    <row r="73" spans="1:60" outlineLevel="1" x14ac:dyDescent="0.2">
      <c r="A73" s="140">
        <v>45</v>
      </c>
      <c r="B73" s="140" t="s">
        <v>214</v>
      </c>
      <c r="C73" s="173" t="s">
        <v>215</v>
      </c>
      <c r="D73" s="147" t="s">
        <v>146</v>
      </c>
      <c r="E73" s="151">
        <v>14.4</v>
      </c>
      <c r="F73" s="153">
        <f>H73+J73</f>
        <v>0</v>
      </c>
      <c r="G73" s="154">
        <f>ROUND(E73*F73,2)</f>
        <v>0</v>
      </c>
      <c r="H73" s="154"/>
      <c r="I73" s="154">
        <f>ROUND(E73*H73,2)</f>
        <v>0</v>
      </c>
      <c r="J73" s="154"/>
      <c r="K73" s="154">
        <f>ROUND(E73*J73,2)</f>
        <v>0</v>
      </c>
      <c r="L73" s="154">
        <v>21</v>
      </c>
      <c r="M73" s="154">
        <f>G73*(1+L73/100)</f>
        <v>0</v>
      </c>
      <c r="N73" s="147">
        <v>5.5000000000000003E-4</v>
      </c>
      <c r="O73" s="147">
        <f>ROUND(E73*N73,5)</f>
        <v>7.92E-3</v>
      </c>
      <c r="P73" s="147">
        <v>0</v>
      </c>
      <c r="Q73" s="147">
        <f>ROUND(E73*P73,5)</f>
        <v>0</v>
      </c>
      <c r="R73" s="147"/>
      <c r="S73" s="147"/>
      <c r="T73" s="148">
        <v>0.47499999999999998</v>
      </c>
      <c r="U73" s="147">
        <f>ROUND(E73*T73,2)</f>
        <v>6.84</v>
      </c>
      <c r="V73" s="139"/>
      <c r="W73" s="139"/>
      <c r="X73" s="139"/>
      <c r="Y73" s="139"/>
      <c r="Z73" s="139"/>
      <c r="AA73" s="139"/>
      <c r="AB73" s="139"/>
      <c r="AC73" s="139"/>
      <c r="AD73" s="139"/>
      <c r="AE73" s="139" t="s">
        <v>104</v>
      </c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</row>
    <row r="74" spans="1:60" outlineLevel="1" x14ac:dyDescent="0.2">
      <c r="A74" s="140"/>
      <c r="B74" s="140"/>
      <c r="C74" s="232" t="s">
        <v>216</v>
      </c>
      <c r="D74" s="233"/>
      <c r="E74" s="234"/>
      <c r="F74" s="235"/>
      <c r="G74" s="236"/>
      <c r="H74" s="154"/>
      <c r="I74" s="154"/>
      <c r="J74" s="154"/>
      <c r="K74" s="154"/>
      <c r="L74" s="154"/>
      <c r="M74" s="154"/>
      <c r="N74" s="147"/>
      <c r="O74" s="147"/>
      <c r="P74" s="147"/>
      <c r="Q74" s="147"/>
      <c r="R74" s="147"/>
      <c r="S74" s="147"/>
      <c r="T74" s="148"/>
      <c r="U74" s="147"/>
      <c r="V74" s="139"/>
      <c r="W74" s="139"/>
      <c r="X74" s="139"/>
      <c r="Y74" s="139"/>
      <c r="Z74" s="139"/>
      <c r="AA74" s="139"/>
      <c r="AB74" s="139"/>
      <c r="AC74" s="139"/>
      <c r="AD74" s="139"/>
      <c r="AE74" s="139" t="s">
        <v>174</v>
      </c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42" t="str">
        <f>C74</f>
        <v>- osazení pískovcové obruby do minerální malty</v>
      </c>
      <c r="BB74" s="139"/>
      <c r="BC74" s="139"/>
      <c r="BD74" s="139"/>
      <c r="BE74" s="139"/>
      <c r="BF74" s="139"/>
      <c r="BG74" s="139"/>
      <c r="BH74" s="139"/>
    </row>
    <row r="75" spans="1:60" outlineLevel="1" x14ac:dyDescent="0.2">
      <c r="A75" s="140"/>
      <c r="B75" s="140"/>
      <c r="C75" s="232" t="s">
        <v>217</v>
      </c>
      <c r="D75" s="233"/>
      <c r="E75" s="234"/>
      <c r="F75" s="235"/>
      <c r="G75" s="236"/>
      <c r="H75" s="154"/>
      <c r="I75" s="154"/>
      <c r="J75" s="154"/>
      <c r="K75" s="154"/>
      <c r="L75" s="154"/>
      <c r="M75" s="154"/>
      <c r="N75" s="147"/>
      <c r="O75" s="147"/>
      <c r="P75" s="147"/>
      <c r="Q75" s="147"/>
      <c r="R75" s="147"/>
      <c r="S75" s="147"/>
      <c r="T75" s="148"/>
      <c r="U75" s="147"/>
      <c r="V75" s="139"/>
      <c r="W75" s="139"/>
      <c r="X75" s="139"/>
      <c r="Y75" s="139"/>
      <c r="Z75" s="139"/>
      <c r="AA75" s="139"/>
      <c r="AB75" s="139"/>
      <c r="AC75" s="139"/>
      <c r="AD75" s="139"/>
      <c r="AE75" s="139" t="s">
        <v>174</v>
      </c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42" t="str">
        <f>C75</f>
        <v>- součástí ceny je formátování kusů</v>
      </c>
      <c r="BB75" s="139"/>
      <c r="BC75" s="139"/>
      <c r="BD75" s="139"/>
      <c r="BE75" s="139"/>
      <c r="BF75" s="139"/>
      <c r="BG75" s="139"/>
      <c r="BH75" s="139"/>
    </row>
    <row r="76" spans="1:60" ht="22.5" outlineLevel="1" x14ac:dyDescent="0.2">
      <c r="A76" s="140">
        <v>46</v>
      </c>
      <c r="B76" s="140" t="s">
        <v>218</v>
      </c>
      <c r="C76" s="173" t="s">
        <v>219</v>
      </c>
      <c r="D76" s="147" t="s">
        <v>220</v>
      </c>
      <c r="E76" s="151">
        <v>15.9</v>
      </c>
      <c r="F76" s="153">
        <f>H76+J76</f>
        <v>0</v>
      </c>
      <c r="G76" s="154">
        <f>ROUND(E76*F76,2)</f>
        <v>0</v>
      </c>
      <c r="H76" s="154"/>
      <c r="I76" s="154">
        <f>ROUND(E76*H76,2)</f>
        <v>0</v>
      </c>
      <c r="J76" s="154"/>
      <c r="K76" s="154">
        <f>ROUND(E76*J76,2)</f>
        <v>0</v>
      </c>
      <c r="L76" s="154">
        <v>21</v>
      </c>
      <c r="M76" s="154">
        <f>G76*(1+L76/100)</f>
        <v>0</v>
      </c>
      <c r="N76" s="147">
        <v>0.105</v>
      </c>
      <c r="O76" s="147">
        <f>ROUND(E76*N76,5)</f>
        <v>1.6695</v>
      </c>
      <c r="P76" s="147">
        <v>0</v>
      </c>
      <c r="Q76" s="147">
        <f>ROUND(E76*P76,5)</f>
        <v>0</v>
      </c>
      <c r="R76" s="147"/>
      <c r="S76" s="147"/>
      <c r="T76" s="148">
        <v>0.47499999999999998</v>
      </c>
      <c r="U76" s="147">
        <f>ROUND(E76*T76,2)</f>
        <v>7.55</v>
      </c>
      <c r="V76" s="139"/>
      <c r="W76" s="139"/>
      <c r="X76" s="139"/>
      <c r="Y76" s="139"/>
      <c r="Z76" s="139"/>
      <c r="AA76" s="139"/>
      <c r="AB76" s="139"/>
      <c r="AC76" s="139"/>
      <c r="AD76" s="139"/>
      <c r="AE76" s="139" t="s">
        <v>104</v>
      </c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</row>
    <row r="77" spans="1:60" outlineLevel="1" x14ac:dyDescent="0.2">
      <c r="A77" s="140"/>
      <c r="B77" s="140"/>
      <c r="C77" s="232" t="s">
        <v>221</v>
      </c>
      <c r="D77" s="233"/>
      <c r="E77" s="234"/>
      <c r="F77" s="235"/>
      <c r="G77" s="236"/>
      <c r="H77" s="154"/>
      <c r="I77" s="154"/>
      <c r="J77" s="154"/>
      <c r="K77" s="154"/>
      <c r="L77" s="154"/>
      <c r="M77" s="154"/>
      <c r="N77" s="147"/>
      <c r="O77" s="147"/>
      <c r="P77" s="147"/>
      <c r="Q77" s="147"/>
      <c r="R77" s="147"/>
      <c r="S77" s="147"/>
      <c r="T77" s="148"/>
      <c r="U77" s="147"/>
      <c r="V77" s="139"/>
      <c r="W77" s="139"/>
      <c r="X77" s="139"/>
      <c r="Y77" s="139"/>
      <c r="Z77" s="139"/>
      <c r="AA77" s="139"/>
      <c r="AB77" s="139"/>
      <c r="AC77" s="139"/>
      <c r="AD77" s="139"/>
      <c r="AE77" s="139" t="s">
        <v>174</v>
      </c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42" t="str">
        <f>C77</f>
        <v>- použitý střednězrnitý pískovec (např. Božanov alt. obdobné pískovce z lomů v Polsku)</v>
      </c>
      <c r="BB77" s="139"/>
      <c r="BC77" s="139"/>
      <c r="BD77" s="139"/>
      <c r="BE77" s="139"/>
      <c r="BF77" s="139"/>
      <c r="BG77" s="139"/>
      <c r="BH77" s="139"/>
    </row>
    <row r="78" spans="1:60" outlineLevel="1" x14ac:dyDescent="0.2">
      <c r="A78" s="140"/>
      <c r="B78" s="140"/>
      <c r="C78" s="232" t="s">
        <v>222</v>
      </c>
      <c r="D78" s="233"/>
      <c r="E78" s="234"/>
      <c r="F78" s="235"/>
      <c r="G78" s="236"/>
      <c r="H78" s="154"/>
      <c r="I78" s="154"/>
      <c r="J78" s="154"/>
      <c r="K78" s="154"/>
      <c r="L78" s="154"/>
      <c r="M78" s="154"/>
      <c r="N78" s="147"/>
      <c r="O78" s="147"/>
      <c r="P78" s="147"/>
      <c r="Q78" s="147"/>
      <c r="R78" s="147"/>
      <c r="S78" s="147"/>
      <c r="T78" s="148"/>
      <c r="U78" s="147"/>
      <c r="V78" s="139"/>
      <c r="W78" s="139"/>
      <c r="X78" s="139"/>
      <c r="Y78" s="139"/>
      <c r="Z78" s="139"/>
      <c r="AA78" s="139"/>
      <c r="AB78" s="139"/>
      <c r="AC78" s="139"/>
      <c r="AD78" s="139"/>
      <c r="AE78" s="139" t="s">
        <v>174</v>
      </c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42" t="str">
        <f>C78</f>
        <v>- povrch kamenicky opracován tryskáním/jehličkováním</v>
      </c>
      <c r="BB78" s="139"/>
      <c r="BC78" s="139"/>
      <c r="BD78" s="139"/>
      <c r="BE78" s="139"/>
      <c r="BF78" s="139"/>
      <c r="BG78" s="139"/>
      <c r="BH78" s="139"/>
    </row>
    <row r="79" spans="1:60" ht="22.5" outlineLevel="1" x14ac:dyDescent="0.2">
      <c r="A79" s="140">
        <v>47</v>
      </c>
      <c r="B79" s="140" t="s">
        <v>223</v>
      </c>
      <c r="C79" s="173" t="s">
        <v>224</v>
      </c>
      <c r="D79" s="147" t="s">
        <v>149</v>
      </c>
      <c r="E79" s="151">
        <v>1</v>
      </c>
      <c r="F79" s="153">
        <f>H79+J79</f>
        <v>0</v>
      </c>
      <c r="G79" s="154">
        <f>ROUND(E79*F79,2)</f>
        <v>0</v>
      </c>
      <c r="H79" s="154"/>
      <c r="I79" s="154">
        <f>ROUND(E79*H79,2)</f>
        <v>0</v>
      </c>
      <c r="J79" s="154"/>
      <c r="K79" s="154">
        <f>ROUND(E79*J79,2)</f>
        <v>0</v>
      </c>
      <c r="L79" s="154">
        <v>21</v>
      </c>
      <c r="M79" s="154">
        <f>G79*(1+L79/100)</f>
        <v>0</v>
      </c>
      <c r="N79" s="147">
        <v>5.5000000000000003E-4</v>
      </c>
      <c r="O79" s="147">
        <f>ROUND(E79*N79,5)</f>
        <v>5.5000000000000003E-4</v>
      </c>
      <c r="P79" s="147">
        <v>0</v>
      </c>
      <c r="Q79" s="147">
        <f>ROUND(E79*P79,5)</f>
        <v>0</v>
      </c>
      <c r="R79" s="147"/>
      <c r="S79" s="147"/>
      <c r="T79" s="148">
        <v>0.47499999999999998</v>
      </c>
      <c r="U79" s="147">
        <f>ROUND(E79*T79,2)</f>
        <v>0.48</v>
      </c>
      <c r="V79" s="139"/>
      <c r="W79" s="139"/>
      <c r="X79" s="139"/>
      <c r="Y79" s="139"/>
      <c r="Z79" s="139"/>
      <c r="AA79" s="139"/>
      <c r="AB79" s="139"/>
      <c r="AC79" s="139"/>
      <c r="AD79" s="139"/>
      <c r="AE79" s="139" t="s">
        <v>104</v>
      </c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</row>
    <row r="80" spans="1:60" x14ac:dyDescent="0.2">
      <c r="A80" s="141" t="s">
        <v>99</v>
      </c>
      <c r="B80" s="141" t="s">
        <v>72</v>
      </c>
      <c r="C80" s="174" t="s">
        <v>26</v>
      </c>
      <c r="D80" s="149"/>
      <c r="E80" s="152"/>
      <c r="F80" s="155"/>
      <c r="G80" s="155">
        <f>SUMIF(AE81:AE81,"&lt;&gt;NOR",G81:G81)</f>
        <v>0</v>
      </c>
      <c r="H80" s="155"/>
      <c r="I80" s="155">
        <f>SUM(I81:I81)</f>
        <v>0</v>
      </c>
      <c r="J80" s="155"/>
      <c r="K80" s="155">
        <f>SUM(K81:K81)</f>
        <v>0</v>
      </c>
      <c r="L80" s="155"/>
      <c r="M80" s="155">
        <f>SUM(M81:M81)</f>
        <v>0</v>
      </c>
      <c r="N80" s="149"/>
      <c r="O80" s="149">
        <f>SUM(O81:O81)</f>
        <v>0</v>
      </c>
      <c r="P80" s="149"/>
      <c r="Q80" s="149">
        <f>SUM(Q81:Q81)</f>
        <v>0</v>
      </c>
      <c r="R80" s="149"/>
      <c r="S80" s="149"/>
      <c r="T80" s="150"/>
      <c r="U80" s="149">
        <f>SUM(U81:U81)</f>
        <v>0</v>
      </c>
      <c r="AE80" t="s">
        <v>100</v>
      </c>
    </row>
    <row r="81" spans="1:60" outlineLevel="1" x14ac:dyDescent="0.2">
      <c r="A81" s="163">
        <v>48</v>
      </c>
      <c r="B81" s="163" t="s">
        <v>225</v>
      </c>
      <c r="C81" s="175" t="s">
        <v>226</v>
      </c>
      <c r="D81" s="164" t="s">
        <v>0</v>
      </c>
      <c r="E81" s="165">
        <v>3.5</v>
      </c>
      <c r="F81" s="166">
        <f>H81+J81</f>
        <v>0</v>
      </c>
      <c r="G81" s="167">
        <f>ROUND(E81*F81,2)</f>
        <v>0</v>
      </c>
      <c r="H81" s="167"/>
      <c r="I81" s="167">
        <f>ROUND(E81*H81,2)</f>
        <v>0</v>
      </c>
      <c r="J81" s="167"/>
      <c r="K81" s="167">
        <f>ROUND(E81*J81,2)</f>
        <v>0</v>
      </c>
      <c r="L81" s="167">
        <v>21</v>
      </c>
      <c r="M81" s="167">
        <f>G81*(1+L81/100)</f>
        <v>0</v>
      </c>
      <c r="N81" s="164">
        <v>0</v>
      </c>
      <c r="O81" s="164">
        <f>ROUND(E81*N81,5)</f>
        <v>0</v>
      </c>
      <c r="P81" s="164">
        <v>0</v>
      </c>
      <c r="Q81" s="164">
        <f>ROUND(E81*P81,5)</f>
        <v>0</v>
      </c>
      <c r="R81" s="164"/>
      <c r="S81" s="164"/>
      <c r="T81" s="168">
        <v>0</v>
      </c>
      <c r="U81" s="164">
        <f>ROUND(E81*T81,2)</f>
        <v>0</v>
      </c>
      <c r="V81" s="139"/>
      <c r="W81" s="139"/>
      <c r="X81" s="139"/>
      <c r="Y81" s="139"/>
      <c r="Z81" s="139"/>
      <c r="AA81" s="139"/>
      <c r="AB81" s="139"/>
      <c r="AC81" s="139"/>
      <c r="AD81" s="139"/>
      <c r="AE81" s="139" t="s">
        <v>104</v>
      </c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</row>
    <row r="82" spans="1:60" x14ac:dyDescent="0.2">
      <c r="A82" s="4"/>
      <c r="B82" s="5" t="s">
        <v>227</v>
      </c>
      <c r="C82" s="176" t="s">
        <v>227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AC82">
        <v>12</v>
      </c>
      <c r="AD82">
        <v>21</v>
      </c>
    </row>
    <row r="83" spans="1:60" x14ac:dyDescent="0.2">
      <c r="A83" s="169"/>
      <c r="B83" s="170" t="s">
        <v>28</v>
      </c>
      <c r="C83" s="177" t="s">
        <v>227</v>
      </c>
      <c r="D83" s="171"/>
      <c r="E83" s="171"/>
      <c r="F83" s="171"/>
      <c r="G83" s="172">
        <f>G8+G16+G20+G25+G29+G31+G43+G80</f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AC83">
        <f>SUMIF(L7:L81,AC82,G7:G81)</f>
        <v>0</v>
      </c>
      <c r="AD83">
        <f>SUMIF(L7:L81,AD82,G7:G81)</f>
        <v>0</v>
      </c>
      <c r="AE83" t="s">
        <v>228</v>
      </c>
    </row>
    <row r="84" spans="1:60" x14ac:dyDescent="0.2">
      <c r="A84" s="4"/>
      <c r="B84" s="5" t="s">
        <v>227</v>
      </c>
      <c r="C84" s="176" t="s">
        <v>227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60" x14ac:dyDescent="0.2">
      <c r="A85" s="4"/>
      <c r="B85" s="5" t="s">
        <v>227</v>
      </c>
      <c r="C85" s="176" t="s">
        <v>227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60" x14ac:dyDescent="0.2">
      <c r="A86" s="237" t="s">
        <v>229</v>
      </c>
      <c r="B86" s="237"/>
      <c r="C86" s="23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60" x14ac:dyDescent="0.2">
      <c r="A87" s="239"/>
      <c r="B87" s="240"/>
      <c r="C87" s="241"/>
      <c r="D87" s="240"/>
      <c r="E87" s="240"/>
      <c r="F87" s="240"/>
      <c r="G87" s="24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AE87" t="s">
        <v>230</v>
      </c>
    </row>
    <row r="88" spans="1:60" x14ac:dyDescent="0.2">
      <c r="A88" s="243"/>
      <c r="B88" s="244"/>
      <c r="C88" s="245"/>
      <c r="D88" s="244"/>
      <c r="E88" s="244"/>
      <c r="F88" s="244"/>
      <c r="G88" s="24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60" x14ac:dyDescent="0.2">
      <c r="A89" s="243"/>
      <c r="B89" s="244"/>
      <c r="C89" s="245"/>
      <c r="D89" s="244"/>
      <c r="E89" s="244"/>
      <c r="F89" s="244"/>
      <c r="G89" s="24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60" x14ac:dyDescent="0.2">
      <c r="A90" s="243"/>
      <c r="B90" s="244"/>
      <c r="C90" s="245"/>
      <c r="D90" s="244"/>
      <c r="E90" s="244"/>
      <c r="F90" s="244"/>
      <c r="G90" s="24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60" x14ac:dyDescent="0.2">
      <c r="A91" s="247"/>
      <c r="B91" s="248"/>
      <c r="C91" s="249"/>
      <c r="D91" s="248"/>
      <c r="E91" s="248"/>
      <c r="F91" s="248"/>
      <c r="G91" s="25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60" x14ac:dyDescent="0.2">
      <c r="A92" s="4"/>
      <c r="B92" s="5" t="s">
        <v>227</v>
      </c>
      <c r="C92" s="176" t="s">
        <v>227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60" x14ac:dyDescent="0.2">
      <c r="C93" s="178"/>
      <c r="AE93" t="s">
        <v>231</v>
      </c>
    </row>
  </sheetData>
  <mergeCells count="24">
    <mergeCell ref="C60:G60"/>
    <mergeCell ref="A1:G1"/>
    <mergeCell ref="C2:G2"/>
    <mergeCell ref="C3:G3"/>
    <mergeCell ref="C4:G4"/>
    <mergeCell ref="C46:G46"/>
    <mergeCell ref="C48:G48"/>
    <mergeCell ref="C50:G50"/>
    <mergeCell ref="C52:G52"/>
    <mergeCell ref="C54:G54"/>
    <mergeCell ref="C56:G56"/>
    <mergeCell ref="C58:G58"/>
    <mergeCell ref="A87:G91"/>
    <mergeCell ref="C62:G62"/>
    <mergeCell ref="C64:G64"/>
    <mergeCell ref="C66:G66"/>
    <mergeCell ref="C68:G68"/>
    <mergeCell ref="C70:G70"/>
    <mergeCell ref="C72:G72"/>
    <mergeCell ref="C74:G74"/>
    <mergeCell ref="C75:G75"/>
    <mergeCell ref="C77:G77"/>
    <mergeCell ref="C78:G78"/>
    <mergeCell ref="A86:C86"/>
  </mergeCells>
  <pageMargins left="0.39370078740157499" right="0.19685039370078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 Hlavatý</dc:creator>
  <cp:lastModifiedBy>Radka Schejbalová</cp:lastModifiedBy>
  <cp:lastPrinted>2014-02-28T09:52:57Z</cp:lastPrinted>
  <dcterms:created xsi:type="dcterms:W3CDTF">2009-04-08T07:15:50Z</dcterms:created>
  <dcterms:modified xsi:type="dcterms:W3CDTF">2024-03-18T06:57:18Z</dcterms:modified>
</cp:coreProperties>
</file>