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pstudecka\Documents\AAA_DATA\2015\A18011_ZS_Smecno_pristavba\_PROVÁDĚČKA\E-Rozpocet\"/>
    </mc:Choice>
  </mc:AlternateContent>
  <bookViews>
    <workbookView xWindow="-30" yWindow="-15" windowWidth="12405" windowHeight="11760" tabRatio="943" firstSheet="4" activeTab="12"/>
  </bookViews>
  <sheets>
    <sheet name="KRYCÍ LIST" sheetId="92" r:id="rId1"/>
    <sheet name="VŠEOBECNÉ PODMÍNKY" sheetId="23" r:id="rId2"/>
    <sheet name="REKAPITULACE" sheetId="29" r:id="rId3"/>
    <sheet name="D1.1 ARCHITEKT. STAVEBNÍ ČÁST" sheetId="18" r:id="rId4"/>
    <sheet name="D1.2 STATICKÁ ČÁST" sheetId="59" r:id="rId5"/>
    <sheet name="D1.3 Požárně bezp. řešení" sheetId="87" r:id="rId6"/>
    <sheet name="D1.4 Zdravotně tech.instalace" sheetId="89" r:id="rId7"/>
    <sheet name="D1.4 Vytápění" sheetId="120" r:id="rId8"/>
    <sheet name="D1.4 Elektroinstalace" sheetId="117" r:id="rId9"/>
    <sheet name="D1.4 Plyn.zařízení" sheetId="91" r:id="rId10"/>
    <sheet name="D1.4 MaR" sheetId="121" r:id="rId11"/>
    <sheet name="D1.4 VZT" sheetId="122" r:id="rId12"/>
    <sheet name="D2.0 Venk.úpravy parkoviště" sheetId="123" r:id="rId13"/>
  </sheets>
  <definedNames>
    <definedName name="AccessDatabase" hidden="1">"C:\Marek\ex - nab99\Czg 990.mdb"</definedName>
    <definedName name="_xlnm.Print_Titles" localSheetId="3">'D1.1 ARCHITEKT. STAVEBNÍ ČÁST'!$1:$2</definedName>
    <definedName name="_xlnm.Print_Titles" localSheetId="4">'D1.2 STATICKÁ ČÁST'!$1:$2</definedName>
    <definedName name="_xlnm.Print_Titles" localSheetId="5">'D1.3 Požárně bezp. řešení'!$1:$2</definedName>
    <definedName name="_xlnm.Print_Titles" localSheetId="8">'D1.4 Elektroinstalace'!$1:$2</definedName>
    <definedName name="_xlnm.Print_Titles" localSheetId="9">'D1.4 Plyn.zařízení'!$1:$2</definedName>
    <definedName name="_xlnm.Print_Titles" localSheetId="7">'D1.4 Vytápění'!$1:$2</definedName>
    <definedName name="_xlnm.Print_Titles" localSheetId="6">'D1.4 Zdravotně tech.instalace'!$1:$2</definedName>
    <definedName name="_xlnm.Print_Area" localSheetId="3">'D1.1 ARCHITEKT. STAVEBNÍ ČÁST'!$A$1:$G$298</definedName>
    <definedName name="_xlnm.Print_Area" localSheetId="4">'D1.2 STATICKÁ ČÁST'!$A$1:$G$93</definedName>
    <definedName name="_xlnm.Print_Area" localSheetId="5">'D1.3 Požárně bezp. řešení'!$A$1:$F$6</definedName>
    <definedName name="_xlnm.Print_Area" localSheetId="8">'D1.4 Elektroinstalace'!$A$1:$G$117</definedName>
    <definedName name="_xlnm.Print_Area" localSheetId="10">'D1.4 MaR'!$A$1:$G$25</definedName>
    <definedName name="_xlnm.Print_Area" localSheetId="9">'D1.4 Plyn.zařízení'!$A$1:$G$26</definedName>
    <definedName name="_xlnm.Print_Area" localSheetId="7">'D1.4 Vytápění'!$A$1:$G$119</definedName>
    <definedName name="_xlnm.Print_Area" localSheetId="11">'D1.4 VZT'!$A$1:$G$73</definedName>
    <definedName name="_xlnm.Print_Area" localSheetId="6">'D1.4 Zdravotně tech.instalace'!$A$1:$G$146</definedName>
    <definedName name="_xlnm.Print_Area" localSheetId="12">'D2.0 Venk.úpravy parkoviště'!$A$1:$G$71</definedName>
    <definedName name="_xlnm.Print_Area" localSheetId="2">REKAPITULACE!$A$1:$F$15</definedName>
    <definedName name="_xlnm.Print_Area" localSheetId="1">'VŠEOBECNÉ PODMÍNKY'!$A$1:$G$39</definedName>
    <definedName name="wrn.Tisk." hidden="1">{#N/A,#N/A,FALSE,"Nabídka";#N/A,#N/A,FALSE,"Specifikace"}</definedName>
    <definedName name="Z_0216E4A3_6182_11D6_9494_000102FA4DF4_.wvu.Cols" hidden="1">#REF!</definedName>
    <definedName name="Z_0216E4A3_6182_11D6_9494_000102FA4DF4_.wvu.PrintArea" hidden="1">#REF!</definedName>
    <definedName name="Z_0216E4A3_6182_11D6_9494_000102FA4DF4_.wvu.PrintTitles" hidden="1">#REF!</definedName>
    <definedName name="Z_A6D38DCC_6184_11D6_8FBA_000476959415_.wvu.Cols" hidden="1">#REF!</definedName>
    <definedName name="Z_A6D38DCC_6184_11D6_8FBA_000476959415_.wvu.PrintArea" hidden="1">#REF!</definedName>
    <definedName name="Z_A6D38DCC_6184_11D6_8FBA_000476959415_.wvu.PrintTitles" hidden="1">#REF!</definedName>
  </definedNames>
  <calcPr calcId="152511"/>
</workbook>
</file>

<file path=xl/calcChain.xml><?xml version="1.0" encoding="utf-8"?>
<calcChain xmlns="http://schemas.openxmlformats.org/spreadsheetml/2006/main">
  <c r="G114" i="117" l="1"/>
  <c r="G199" i="18"/>
  <c r="G200" i="18"/>
  <c r="G289" i="18" l="1"/>
  <c r="G241" i="18"/>
  <c r="G242" i="18"/>
  <c r="G24" i="18"/>
  <c r="G36" i="117" l="1"/>
  <c r="E32" i="123" l="1"/>
  <c r="E9" i="18" l="1"/>
  <c r="E10" i="18"/>
  <c r="E12" i="18"/>
  <c r="E11" i="18"/>
  <c r="E7" i="18"/>
  <c r="E6" i="18"/>
  <c r="E5" i="18" l="1"/>
  <c r="G294" i="18"/>
  <c r="G293" i="18"/>
  <c r="E28" i="18"/>
  <c r="E27" i="18"/>
  <c r="G12" i="18" l="1"/>
  <c r="E47" i="18"/>
  <c r="G47" i="18" s="1"/>
  <c r="E84" i="18"/>
  <c r="E101" i="18" s="1"/>
  <c r="G101" i="18" s="1"/>
  <c r="E14" i="18"/>
  <c r="E46" i="18"/>
  <c r="G10" i="18"/>
  <c r="E13" i="18"/>
  <c r="E17" i="18"/>
  <c r="E15" i="18"/>
  <c r="G16" i="18"/>
  <c r="E8" i="18"/>
  <c r="G15" i="123"/>
  <c r="G14" i="123"/>
  <c r="G8" i="123"/>
  <c r="G6" i="123"/>
  <c r="G28" i="18"/>
  <c r="G18" i="18" l="1"/>
  <c r="G19" i="18"/>
  <c r="E138" i="18"/>
  <c r="E140" i="18" s="1"/>
  <c r="G140" i="18" s="1"/>
  <c r="E136" i="18"/>
  <c r="G136" i="18" s="1"/>
  <c r="E109" i="18"/>
  <c r="G138" i="18"/>
  <c r="E111" i="18"/>
  <c r="G111" i="18" s="1"/>
  <c r="E110" i="18"/>
  <c r="G290" i="18"/>
  <c r="G113" i="18"/>
  <c r="E114" i="18"/>
  <c r="E115" i="18" s="1"/>
  <c r="E117" i="18"/>
  <c r="E119" i="18" s="1"/>
  <c r="E124" i="18"/>
  <c r="E123" i="18"/>
  <c r="E122" i="18"/>
  <c r="E121" i="18"/>
  <c r="E127" i="18"/>
  <c r="E128" i="18" s="1"/>
  <c r="E130" i="18" s="1"/>
  <c r="G126" i="18"/>
  <c r="E270" i="18"/>
  <c r="E269" i="18"/>
  <c r="E271" i="18"/>
  <c r="E272" i="18"/>
  <c r="E273" i="18"/>
  <c r="E274" i="18"/>
  <c r="E281" i="18"/>
  <c r="G281" i="18" s="1"/>
  <c r="G280" i="18"/>
  <c r="E276" i="18"/>
  <c r="E278" i="18"/>
  <c r="E279" i="18"/>
  <c r="E167" i="18"/>
  <c r="E22" i="59"/>
  <c r="E23" i="59" s="1"/>
  <c r="E12" i="59"/>
  <c r="G44" i="59"/>
  <c r="G22" i="59"/>
  <c r="E287" i="18"/>
  <c r="G288" i="18"/>
  <c r="E54" i="18"/>
  <c r="G54" i="18" s="1"/>
  <c r="E52" i="18"/>
  <c r="G52" i="18" s="1"/>
  <c r="E58" i="18"/>
  <c r="E60" i="18"/>
  <c r="G60" i="18" s="1"/>
  <c r="E56" i="18"/>
  <c r="G56" i="18" s="1"/>
  <c r="E43" i="18"/>
  <c r="E44" i="18"/>
  <c r="E45" i="18"/>
  <c r="G45" i="18" s="1"/>
  <c r="E62" i="18"/>
  <c r="G62" i="18" s="1"/>
  <c r="G58" i="18"/>
  <c r="E38" i="18"/>
  <c r="E35" i="18"/>
  <c r="E39" i="18"/>
  <c r="G39" i="18" s="1"/>
  <c r="E64" i="18"/>
  <c r="E37" i="18"/>
  <c r="G37" i="18" s="1"/>
  <c r="E20" i="59"/>
  <c r="E21" i="59" s="1"/>
  <c r="E11" i="59"/>
  <c r="E44" i="59" s="1"/>
  <c r="E30" i="59"/>
  <c r="E31" i="59" s="1"/>
  <c r="E16" i="59"/>
  <c r="E15" i="59"/>
  <c r="E28" i="59"/>
  <c r="E29" i="59" s="1"/>
  <c r="E26" i="59"/>
  <c r="E27" i="59" s="1"/>
  <c r="E14" i="59"/>
  <c r="E24" i="59"/>
  <c r="E25" i="59" s="1"/>
  <c r="E13" i="59"/>
  <c r="E18" i="59"/>
  <c r="E19" i="59" s="1"/>
  <c r="E7" i="59"/>
  <c r="E6" i="59"/>
  <c r="G6" i="59" s="1"/>
  <c r="E55" i="123"/>
  <c r="G55" i="123" s="1"/>
  <c r="G32" i="123"/>
  <c r="G29" i="123"/>
  <c r="G28" i="123"/>
  <c r="G25" i="123"/>
  <c r="G69" i="123"/>
  <c r="G68" i="123"/>
  <c r="G67" i="123"/>
  <c r="G65" i="123"/>
  <c r="G64" i="123"/>
  <c r="G63" i="123"/>
  <c r="G62" i="123"/>
  <c r="G61" i="123"/>
  <c r="G70" i="123" s="1"/>
  <c r="E43" i="123"/>
  <c r="G43" i="123" s="1"/>
  <c r="E46" i="123"/>
  <c r="G46" i="123" s="1"/>
  <c r="E51" i="123"/>
  <c r="G51" i="123" s="1"/>
  <c r="E50" i="123"/>
  <c r="G50" i="123" s="1"/>
  <c r="E47" i="123"/>
  <c r="E42" i="123"/>
  <c r="G42" i="123" s="1"/>
  <c r="E39" i="123"/>
  <c r="G39" i="123" s="1"/>
  <c r="E38" i="123"/>
  <c r="G38" i="123" s="1"/>
  <c r="G56" i="123"/>
  <c r="G54" i="123"/>
  <c r="G53" i="123"/>
  <c r="G47" i="123"/>
  <c r="G45" i="123"/>
  <c r="G49" i="123"/>
  <c r="G41" i="123"/>
  <c r="G37" i="123"/>
  <c r="G24" i="123"/>
  <c r="G23" i="123"/>
  <c r="G22" i="123"/>
  <c r="G21" i="123"/>
  <c r="G18" i="123"/>
  <c r="G19" i="123" s="1"/>
  <c r="G176" i="18"/>
  <c r="E74" i="18"/>
  <c r="E75" i="18"/>
  <c r="E72" i="18"/>
  <c r="G76" i="18"/>
  <c r="G12" i="59" l="1"/>
  <c r="E45" i="59"/>
  <c r="G45" i="59" s="1"/>
  <c r="G33" i="123"/>
  <c r="E118" i="18"/>
  <c r="G118" i="18" s="1"/>
  <c r="E129" i="18"/>
  <c r="E139" i="18"/>
  <c r="G139" i="18" s="1"/>
  <c r="G23" i="59"/>
  <c r="G57" i="123"/>
  <c r="E92" i="18"/>
  <c r="G92" i="18" s="1"/>
  <c r="E89" i="18"/>
  <c r="E90" i="18" s="1"/>
  <c r="G90" i="18" s="1"/>
  <c r="E95" i="18"/>
  <c r="G89" i="18"/>
  <c r="E85" i="18"/>
  <c r="E100" i="18"/>
  <c r="G100" i="18" s="1"/>
  <c r="G102" i="18"/>
  <c r="E157" i="18"/>
  <c r="G157" i="18" s="1"/>
  <c r="G146" i="18"/>
  <c r="E86" i="18"/>
  <c r="E97" i="18"/>
  <c r="G97" i="18" s="1"/>
  <c r="G86" i="18"/>
  <c r="E134" i="18"/>
  <c r="G134" i="18" s="1"/>
  <c r="E133" i="18"/>
  <c r="G133" i="18" s="1"/>
  <c r="G132" i="18"/>
  <c r="E148" i="18"/>
  <c r="E154" i="18"/>
  <c r="E155" i="18" s="1"/>
  <c r="G155" i="18" s="1"/>
  <c r="E164" i="18"/>
  <c r="G164" i="18" s="1"/>
  <c r="G171" i="18"/>
  <c r="E151" i="18"/>
  <c r="G151" i="18" s="1"/>
  <c r="E152" i="18"/>
  <c r="E150" i="18"/>
  <c r="E252" i="18"/>
  <c r="E251" i="18"/>
  <c r="E250" i="18"/>
  <c r="E249" i="18"/>
  <c r="E248" i="18"/>
  <c r="E247" i="18"/>
  <c r="E256" i="18"/>
  <c r="G256" i="18" s="1"/>
  <c r="E255" i="18"/>
  <c r="G255" i="18" s="1"/>
  <c r="E254" i="18"/>
  <c r="G254" i="18" s="1"/>
  <c r="E259" i="18"/>
  <c r="G259" i="18" s="1"/>
  <c r="E258" i="18"/>
  <c r="G258" i="18" s="1"/>
  <c r="E257" i="18"/>
  <c r="G257" i="18" s="1"/>
  <c r="E261" i="18"/>
  <c r="E262" i="18"/>
  <c r="G262" i="18" s="1"/>
  <c r="E264" i="18"/>
  <c r="G264" i="18" s="1"/>
  <c r="E263" i="18"/>
  <c r="G263" i="18" s="1"/>
  <c r="G261" i="18"/>
  <c r="G122" i="18"/>
  <c r="G121" i="18"/>
  <c r="G128" i="18"/>
  <c r="G127" i="18"/>
  <c r="G94" i="18"/>
  <c r="G129" i="18"/>
  <c r="G130" i="18"/>
  <c r="G124" i="18"/>
  <c r="G123" i="18"/>
  <c r="G119" i="18"/>
  <c r="G117" i="18"/>
  <c r="G115" i="18"/>
  <c r="G114" i="18"/>
  <c r="G109" i="18"/>
  <c r="G165" i="18"/>
  <c r="G170" i="18"/>
  <c r="G169" i="18"/>
  <c r="G162" i="18"/>
  <c r="G161" i="18"/>
  <c r="G159" i="18"/>
  <c r="G158" i="18"/>
  <c r="G276" i="18"/>
  <c r="G275" i="18"/>
  <c r="G274" i="18"/>
  <c r="G273" i="18"/>
  <c r="G272" i="18"/>
  <c r="G271" i="18"/>
  <c r="G270" i="18"/>
  <c r="G269" i="18"/>
  <c r="G9" i="123"/>
  <c r="G7" i="123"/>
  <c r="G5" i="123"/>
  <c r="G13" i="123"/>
  <c r="G12" i="123"/>
  <c r="G11" i="123"/>
  <c r="G10" i="123"/>
  <c r="G113" i="117"/>
  <c r="G112" i="117"/>
  <c r="G111" i="117"/>
  <c r="G110" i="117"/>
  <c r="G109" i="117"/>
  <c r="G108" i="117"/>
  <c r="G107" i="117"/>
  <c r="G106" i="117"/>
  <c r="G105" i="117"/>
  <c r="G104" i="117"/>
  <c r="G103" i="117"/>
  <c r="G102" i="117"/>
  <c r="G101" i="117"/>
  <c r="G100" i="117"/>
  <c r="G99" i="117"/>
  <c r="G98" i="117"/>
  <c r="G97" i="117"/>
  <c r="G96" i="117"/>
  <c r="G95" i="117"/>
  <c r="G94" i="117"/>
  <c r="G93" i="117"/>
  <c r="G92" i="117"/>
  <c r="G91" i="117"/>
  <c r="G90" i="117"/>
  <c r="G89" i="117"/>
  <c r="G88" i="117"/>
  <c r="G87" i="117"/>
  <c r="G86" i="117"/>
  <c r="G85" i="117"/>
  <c r="G84" i="117"/>
  <c r="G83" i="117"/>
  <c r="G82" i="117"/>
  <c r="G81" i="117"/>
  <c r="G32" i="117"/>
  <c r="G30" i="117"/>
  <c r="G26" i="117"/>
  <c r="G22" i="117"/>
  <c r="G20" i="117"/>
  <c r="G18" i="117"/>
  <c r="G14" i="117"/>
  <c r="G12" i="117"/>
  <c r="G10" i="117"/>
  <c r="G8" i="117"/>
  <c r="G6" i="117"/>
  <c r="G35" i="117"/>
  <c r="G34" i="117"/>
  <c r="G33" i="117"/>
  <c r="G31" i="117"/>
  <c r="G29" i="117"/>
  <c r="G28" i="117"/>
  <c r="G27" i="117"/>
  <c r="G25" i="117"/>
  <c r="G24" i="117"/>
  <c r="G23" i="117"/>
  <c r="G21" i="117"/>
  <c r="G19" i="117"/>
  <c r="G17" i="117"/>
  <c r="G16" i="117"/>
  <c r="G15" i="117"/>
  <c r="G240" i="18"/>
  <c r="G239" i="18"/>
  <c r="G238" i="18"/>
  <c r="G237" i="18"/>
  <c r="G236" i="18"/>
  <c r="G235" i="18"/>
  <c r="G234" i="18"/>
  <c r="G233" i="18"/>
  <c r="G232" i="18"/>
  <c r="G221" i="18"/>
  <c r="G220" i="18"/>
  <c r="G219" i="18"/>
  <c r="G218" i="18"/>
  <c r="G217" i="18"/>
  <c r="G216" i="18"/>
  <c r="G215" i="18"/>
  <c r="G214" i="18"/>
  <c r="G213" i="18"/>
  <c r="G212" i="18"/>
  <c r="G211" i="18"/>
  <c r="G210" i="18"/>
  <c r="G209" i="18"/>
  <c r="G208" i="18"/>
  <c r="G207" i="18"/>
  <c r="G206" i="18"/>
  <c r="G205" i="18"/>
  <c r="G204" i="18"/>
  <c r="G230" i="18"/>
  <c r="G222" i="18"/>
  <c r="E90" i="59"/>
  <c r="G90" i="59" s="1"/>
  <c r="G91" i="59"/>
  <c r="E87" i="59"/>
  <c r="G87" i="59" s="1"/>
  <c r="E88" i="59"/>
  <c r="G88" i="59" s="1"/>
  <c r="E84" i="59"/>
  <c r="E83" i="59"/>
  <c r="E82" i="59"/>
  <c r="G82" i="59" s="1"/>
  <c r="E81" i="59"/>
  <c r="G81" i="59" s="1"/>
  <c r="G84" i="59"/>
  <c r="G83" i="59"/>
  <c r="G86" i="59"/>
  <c r="G85" i="59"/>
  <c r="E8" i="59"/>
  <c r="E9" i="59"/>
  <c r="E10" i="59"/>
  <c r="G50" i="89"/>
  <c r="G49" i="89"/>
  <c r="G79" i="117"/>
  <c r="G69" i="117"/>
  <c r="G49" i="117"/>
  <c r="E34" i="59"/>
  <c r="G34" i="59" s="1"/>
  <c r="E33" i="59"/>
  <c r="G33" i="59" s="1"/>
  <c r="E35" i="59"/>
  <c r="E37" i="59"/>
  <c r="G37" i="59" s="1"/>
  <c r="G39" i="59"/>
  <c r="G36" i="59"/>
  <c r="G35" i="59"/>
  <c r="E40" i="59"/>
  <c r="E41" i="59"/>
  <c r="E42" i="59"/>
  <c r="E43" i="59"/>
  <c r="G77" i="59"/>
  <c r="G76" i="59"/>
  <c r="G75" i="59"/>
  <c r="G74" i="59"/>
  <c r="G73" i="59"/>
  <c r="G72" i="59"/>
  <c r="G71" i="59"/>
  <c r="G70" i="59"/>
  <c r="G69" i="59"/>
  <c r="G65" i="59"/>
  <c r="G64" i="59"/>
  <c r="G63" i="59"/>
  <c r="G62" i="59"/>
  <c r="G61" i="59"/>
  <c r="G60" i="59"/>
  <c r="G58" i="59"/>
  <c r="G57" i="59"/>
  <c r="G56" i="59"/>
  <c r="G55" i="59"/>
  <c r="G54" i="59"/>
  <c r="G53" i="59"/>
  <c r="G52" i="59"/>
  <c r="G51" i="59"/>
  <c r="G50" i="59"/>
  <c r="G62" i="122"/>
  <c r="G60" i="122"/>
  <c r="G58" i="122"/>
  <c r="G54" i="122"/>
  <c r="G52" i="122"/>
  <c r="G50" i="122"/>
  <c r="G48" i="122"/>
  <c r="G44" i="122"/>
  <c r="G42" i="122"/>
  <c r="G38" i="122"/>
  <c r="G36" i="122"/>
  <c r="G34" i="122"/>
  <c r="G32" i="122"/>
  <c r="G28" i="122"/>
  <c r="G26" i="122"/>
  <c r="G24" i="122"/>
  <c r="G22" i="122"/>
  <c r="G20" i="122"/>
  <c r="G18" i="122"/>
  <c r="G12" i="122"/>
  <c r="G10" i="122"/>
  <c r="G8" i="122"/>
  <c r="G6" i="122"/>
  <c r="G64" i="122"/>
  <c r="G56" i="122"/>
  <c r="G46" i="122"/>
  <c r="G40" i="122"/>
  <c r="G30" i="122"/>
  <c r="G16" i="122"/>
  <c r="G14" i="122"/>
  <c r="G68" i="122"/>
  <c r="G49" i="122"/>
  <c r="G72" i="122"/>
  <c r="G71" i="122"/>
  <c r="G70" i="122"/>
  <c r="G69" i="122"/>
  <c r="G67" i="122"/>
  <c r="G66" i="122"/>
  <c r="G65" i="122"/>
  <c r="G63" i="122"/>
  <c r="G61" i="122"/>
  <c r="G59" i="122"/>
  <c r="G57" i="122"/>
  <c r="G55" i="122"/>
  <c r="G53" i="122"/>
  <c r="G51" i="122"/>
  <c r="G47" i="122"/>
  <c r="G45" i="122"/>
  <c r="G43" i="122"/>
  <c r="G41" i="122"/>
  <c r="G39" i="122"/>
  <c r="G37" i="122"/>
  <c r="G35" i="122"/>
  <c r="G33" i="122"/>
  <c r="G31" i="122"/>
  <c r="G29" i="122"/>
  <c r="G27" i="122"/>
  <c r="G25" i="122"/>
  <c r="G23" i="122"/>
  <c r="G21" i="122"/>
  <c r="G19" i="122"/>
  <c r="G17" i="122"/>
  <c r="G15" i="122"/>
  <c r="G13" i="122"/>
  <c r="G11" i="122"/>
  <c r="G9" i="122"/>
  <c r="G7" i="122"/>
  <c r="G5" i="122"/>
  <c r="G24" i="121"/>
  <c r="G22" i="121"/>
  <c r="G20" i="121"/>
  <c r="G18" i="121"/>
  <c r="G16" i="121"/>
  <c r="G14" i="121"/>
  <c r="G12" i="121"/>
  <c r="G10" i="121"/>
  <c r="G8" i="121"/>
  <c r="G21" i="121"/>
  <c r="G19" i="121"/>
  <c r="G17" i="121"/>
  <c r="G15" i="121"/>
  <c r="G13" i="121"/>
  <c r="G23" i="121"/>
  <c r="G11" i="121"/>
  <c r="G9" i="121"/>
  <c r="G7" i="121"/>
  <c r="G5" i="121"/>
  <c r="G25" i="91"/>
  <c r="G23" i="91"/>
  <c r="G21" i="91"/>
  <c r="G16" i="91"/>
  <c r="G24" i="91"/>
  <c r="G22" i="91"/>
  <c r="G20" i="91"/>
  <c r="G18" i="91"/>
  <c r="G17" i="91"/>
  <c r="G15" i="91"/>
  <c r="G73" i="122" l="1"/>
  <c r="F11" i="29" s="1"/>
  <c r="G16" i="123"/>
  <c r="G71" i="123" s="1"/>
  <c r="F12" i="29" s="1"/>
  <c r="G92" i="59"/>
  <c r="E99" i="18"/>
  <c r="G74" i="18"/>
  <c r="G75" i="18"/>
  <c r="G14" i="91"/>
  <c r="G13" i="91"/>
  <c r="G12" i="91"/>
  <c r="G11" i="91"/>
  <c r="G9" i="91"/>
  <c r="G8" i="91"/>
  <c r="G7" i="91"/>
  <c r="G144" i="89"/>
  <c r="G145" i="89" s="1"/>
  <c r="G141" i="89"/>
  <c r="G140" i="89"/>
  <c r="G139" i="89"/>
  <c r="G138" i="89"/>
  <c r="G137" i="89"/>
  <c r="G136" i="89"/>
  <c r="G135" i="89"/>
  <c r="G134" i="89"/>
  <c r="G133" i="89"/>
  <c r="G131" i="89"/>
  <c r="G129" i="89"/>
  <c r="G127" i="89"/>
  <c r="G125" i="89"/>
  <c r="G123" i="89"/>
  <c r="G121" i="89"/>
  <c r="G119" i="89"/>
  <c r="G117" i="89"/>
  <c r="G132" i="89"/>
  <c r="G130" i="89"/>
  <c r="G128" i="89"/>
  <c r="G126" i="89"/>
  <c r="G124" i="89"/>
  <c r="G122" i="89"/>
  <c r="G120" i="89"/>
  <c r="G118" i="89"/>
  <c r="G116" i="89"/>
  <c r="G115" i="89"/>
  <c r="G114" i="89"/>
  <c r="G111" i="89"/>
  <c r="G110" i="89"/>
  <c r="G109" i="89"/>
  <c r="G108" i="89"/>
  <c r="G107" i="89"/>
  <c r="G106" i="89"/>
  <c r="G103" i="89"/>
  <c r="G102" i="89"/>
  <c r="G101" i="89"/>
  <c r="G100" i="89"/>
  <c r="G99" i="89"/>
  <c r="G98" i="89"/>
  <c r="G96" i="89"/>
  <c r="G95" i="89"/>
  <c r="G94" i="89"/>
  <c r="G93" i="89"/>
  <c r="G92" i="89"/>
  <c r="G91" i="89"/>
  <c r="G87" i="89"/>
  <c r="G86" i="89"/>
  <c r="G85" i="89"/>
  <c r="G84" i="89"/>
  <c r="G83" i="89"/>
  <c r="G82" i="89"/>
  <c r="G81" i="89"/>
  <c r="G80" i="89"/>
  <c r="G79" i="89"/>
  <c r="G78" i="89"/>
  <c r="G77" i="89"/>
  <c r="G76" i="89"/>
  <c r="G75" i="89"/>
  <c r="G74" i="89"/>
  <c r="G73" i="89"/>
  <c r="G72" i="89"/>
  <c r="G71" i="89"/>
  <c r="G70" i="89"/>
  <c r="G69" i="89"/>
  <c r="G68" i="89"/>
  <c r="G66" i="89"/>
  <c r="G65" i="89"/>
  <c r="G64" i="89"/>
  <c r="G63" i="89"/>
  <c r="G62" i="89"/>
  <c r="G61" i="89"/>
  <c r="G59" i="89"/>
  <c r="G58" i="89"/>
  <c r="G57" i="89"/>
  <c r="G56" i="89"/>
  <c r="G48" i="89"/>
  <c r="G47" i="89"/>
  <c r="G46" i="89"/>
  <c r="G45" i="89"/>
  <c r="G44" i="89"/>
  <c r="G43" i="89"/>
  <c r="G42" i="89"/>
  <c r="G41" i="89"/>
  <c r="G40" i="89"/>
  <c r="G39" i="89"/>
  <c r="G37" i="89"/>
  <c r="G36" i="89"/>
  <c r="G35" i="89"/>
  <c r="G34" i="89"/>
  <c r="G33" i="89"/>
  <c r="G32" i="89"/>
  <c r="G31" i="89"/>
  <c r="G30" i="89"/>
  <c r="G29" i="89"/>
  <c r="G28" i="89"/>
  <c r="G27" i="89"/>
  <c r="G26" i="89"/>
  <c r="G24" i="89"/>
  <c r="G22" i="89"/>
  <c r="G20" i="89"/>
  <c r="G23" i="89"/>
  <c r="G21" i="89"/>
  <c r="G19" i="89"/>
  <c r="G14" i="89"/>
  <c r="G112" i="89" l="1"/>
  <c r="G142" i="89"/>
  <c r="G104" i="89"/>
  <c r="G48" i="120"/>
  <c r="G46" i="120"/>
  <c r="G42" i="120"/>
  <c r="G40" i="120"/>
  <c r="G38" i="120"/>
  <c r="G30" i="120"/>
  <c r="G28" i="120"/>
  <c r="G26" i="120"/>
  <c r="G24" i="120"/>
  <c r="G20" i="120"/>
  <c r="G16" i="120"/>
  <c r="G93" i="120"/>
  <c r="G89" i="120"/>
  <c r="G85" i="120"/>
  <c r="G83" i="120"/>
  <c r="G81" i="120"/>
  <c r="G79" i="120"/>
  <c r="G69" i="120"/>
  <c r="G66" i="120"/>
  <c r="G64" i="120"/>
  <c r="G60" i="120"/>
  <c r="G57" i="120"/>
  <c r="G55" i="120"/>
  <c r="G51" i="120"/>
  <c r="G117" i="120"/>
  <c r="G113" i="120"/>
  <c r="G111" i="120"/>
  <c r="G109" i="120"/>
  <c r="G105" i="120"/>
  <c r="G103" i="120"/>
  <c r="G101" i="120"/>
  <c r="G112" i="120"/>
  <c r="G110" i="120"/>
  <c r="G108" i="120"/>
  <c r="G102" i="120"/>
  <c r="G100" i="120"/>
  <c r="G99" i="120"/>
  <c r="G98" i="120"/>
  <c r="G97" i="120"/>
  <c r="G96" i="120"/>
  <c r="G95" i="120"/>
  <c r="G94" i="120"/>
  <c r="G84" i="120"/>
  <c r="G82" i="120"/>
  <c r="G80" i="120"/>
  <c r="G78" i="120"/>
  <c r="G77" i="120"/>
  <c r="G76" i="120"/>
  <c r="G74" i="120"/>
  <c r="G73" i="120"/>
  <c r="G71" i="120"/>
  <c r="G70" i="120"/>
  <c r="G68" i="120"/>
  <c r="G65" i="120"/>
  <c r="G12" i="120"/>
  <c r="G8" i="120"/>
  <c r="G56" i="120"/>
  <c r="G54" i="120"/>
  <c r="G53" i="120"/>
  <c r="G52" i="120"/>
  <c r="G50" i="120"/>
  <c r="G47" i="120"/>
  <c r="G45" i="120"/>
  <c r="G44" i="120"/>
  <c r="G43" i="120"/>
  <c r="G41" i="120"/>
  <c r="G39" i="120"/>
  <c r="G37" i="120"/>
  <c r="G36" i="120"/>
  <c r="G35" i="120"/>
  <c r="G34" i="120"/>
  <c r="G33" i="120"/>
  <c r="G32" i="120"/>
  <c r="G31" i="120"/>
  <c r="G29" i="120"/>
  <c r="G27" i="120"/>
  <c r="G25" i="120"/>
  <c r="G23" i="120"/>
  <c r="G22" i="120"/>
  <c r="G21" i="120"/>
  <c r="G19" i="120"/>
  <c r="G18" i="120"/>
  <c r="G17" i="120"/>
  <c r="G15" i="120"/>
  <c r="G14" i="120"/>
  <c r="G13" i="120"/>
  <c r="G11" i="120"/>
  <c r="G10" i="120"/>
  <c r="G9" i="120"/>
  <c r="G7" i="120"/>
  <c r="G6" i="120"/>
  <c r="G118" i="120"/>
  <c r="G116" i="120"/>
  <c r="G115" i="120"/>
  <c r="G114" i="120"/>
  <c r="G107" i="120"/>
  <c r="G106" i="120"/>
  <c r="G104" i="120"/>
  <c r="G92" i="120"/>
  <c r="G91" i="120"/>
  <c r="G90" i="120"/>
  <c r="G88" i="120"/>
  <c r="G87" i="120"/>
  <c r="G86" i="120"/>
  <c r="G63" i="120"/>
  <c r="G62" i="120"/>
  <c r="G61" i="120"/>
  <c r="G59" i="120"/>
  <c r="G6" i="121"/>
  <c r="G25" i="121" s="1"/>
  <c r="F10" i="29" s="1"/>
  <c r="G78" i="117"/>
  <c r="G77" i="117"/>
  <c r="G76" i="117"/>
  <c r="G63" i="117"/>
  <c r="G62" i="117"/>
  <c r="G66" i="117"/>
  <c r="G67" i="117"/>
  <c r="G68" i="117"/>
  <c r="G80" i="117"/>
  <c r="G75" i="117"/>
  <c r="G74" i="117"/>
  <c r="G73" i="117"/>
  <c r="G72" i="117"/>
  <c r="G71" i="117"/>
  <c r="G70" i="117"/>
  <c r="G65" i="117"/>
  <c r="G64" i="117"/>
  <c r="G61" i="117"/>
  <c r="G60" i="117"/>
  <c r="G59" i="117"/>
  <c r="G58" i="117"/>
  <c r="G57" i="117"/>
  <c r="G56" i="117"/>
  <c r="G55" i="117"/>
  <c r="G54" i="117"/>
  <c r="G53" i="117"/>
  <c r="G52" i="117"/>
  <c r="G51" i="117"/>
  <c r="G50" i="117"/>
  <c r="G42" i="117"/>
  <c r="G45" i="117"/>
  <c r="G47" i="117"/>
  <c r="G46" i="117"/>
  <c r="G44" i="117"/>
  <c r="G41" i="117"/>
  <c r="G43" i="117"/>
  <c r="G9" i="117"/>
  <c r="G279" i="18"/>
  <c r="G7" i="18"/>
  <c r="G8" i="18"/>
  <c r="G80" i="18"/>
  <c r="G68" i="18"/>
  <c r="G64" i="18"/>
  <c r="G42" i="59"/>
  <c r="G9" i="59"/>
  <c r="G8" i="59"/>
  <c r="G23" i="18"/>
  <c r="G31" i="59"/>
  <c r="G16" i="59"/>
  <c r="G29" i="59"/>
  <c r="G287" i="18"/>
  <c r="G27" i="59"/>
  <c r="G26" i="59"/>
  <c r="G13" i="59"/>
  <c r="G11" i="59"/>
  <c r="G21" i="59"/>
  <c r="G20" i="59"/>
  <c r="G10" i="59"/>
  <c r="G28" i="59"/>
  <c r="G25" i="59"/>
  <c r="G24" i="59"/>
  <c r="G17" i="18"/>
  <c r="G13" i="18"/>
  <c r="G15" i="89"/>
  <c r="G9" i="89"/>
  <c r="G12" i="89"/>
  <c r="G8" i="89"/>
  <c r="G43" i="18"/>
  <c r="G49" i="18"/>
  <c r="G35" i="18"/>
  <c r="G38" i="18"/>
  <c r="G84" i="18"/>
  <c r="G95" i="18"/>
  <c r="G154" i="18"/>
  <c r="G150" i="18"/>
  <c r="G181" i="18"/>
  <c r="G180" i="18"/>
  <c r="G190" i="18"/>
  <c r="G189" i="18"/>
  <c r="G188" i="18"/>
  <c r="G187" i="18"/>
  <c r="G186" i="18"/>
  <c r="G185" i="18"/>
  <c r="G184" i="18"/>
  <c r="G183" i="18"/>
  <c r="G182" i="18"/>
  <c r="G231" i="18"/>
  <c r="G229" i="18"/>
  <c r="G15" i="18"/>
  <c r="G14" i="18"/>
  <c r="G11" i="18"/>
  <c r="G9" i="18"/>
  <c r="G6" i="18"/>
  <c r="G5" i="18"/>
  <c r="G6" i="91"/>
  <c r="G48" i="117"/>
  <c r="G40" i="117"/>
  <c r="G39" i="117"/>
  <c r="G27" i="18"/>
  <c r="G22" i="18"/>
  <c r="G43" i="59"/>
  <c r="G99" i="18"/>
  <c r="G197" i="18"/>
  <c r="G194" i="18"/>
  <c r="G7" i="117"/>
  <c r="G11" i="117"/>
  <c r="G13" i="117"/>
  <c r="F5" i="87"/>
  <c r="F6" i="87" s="1"/>
  <c r="G5" i="120"/>
  <c r="G7" i="59"/>
  <c r="G110" i="18"/>
  <c r="G141" i="18" s="1"/>
  <c r="G66" i="59"/>
  <c r="G26" i="18"/>
  <c r="G15" i="59"/>
  <c r="G41" i="59"/>
  <c r="G40" i="59"/>
  <c r="G46" i="18"/>
  <c r="G44" i="18"/>
  <c r="G38" i="59"/>
  <c r="G278" i="18"/>
  <c r="G152" i="18"/>
  <c r="G296" i="18"/>
  <c r="G297" i="18" s="1"/>
  <c r="G16" i="89"/>
  <c r="G17" i="89"/>
  <c r="G54" i="89"/>
  <c r="G55" i="89"/>
  <c r="G7" i="89"/>
  <c r="G10" i="89"/>
  <c r="G11" i="89"/>
  <c r="G248" i="18"/>
  <c r="G252" i="18"/>
  <c r="G251" i="18"/>
  <c r="G250" i="18"/>
  <c r="G249" i="18"/>
  <c r="G72" i="18"/>
  <c r="G77" i="18" s="1"/>
  <c r="G68" i="59"/>
  <c r="G193" i="18"/>
  <c r="G192" i="18"/>
  <c r="G286" i="18"/>
  <c r="G228" i="18"/>
  <c r="G227" i="18"/>
  <c r="G226" i="18"/>
  <c r="G225" i="18"/>
  <c r="G5" i="117"/>
  <c r="G168" i="18"/>
  <c r="G224" i="18"/>
  <c r="G223" i="18"/>
  <c r="G198" i="18"/>
  <c r="G196" i="18"/>
  <c r="G191" i="18"/>
  <c r="G277" i="18"/>
  <c r="G282" i="18" s="1"/>
  <c r="G285" i="18"/>
  <c r="G85" i="18"/>
  <c r="G167" i="18"/>
  <c r="G14" i="59"/>
  <c r="G67" i="59"/>
  <c r="G32" i="18"/>
  <c r="G30" i="59"/>
  <c r="G195" i="18"/>
  <c r="G18" i="59"/>
  <c r="G19" i="59"/>
  <c r="G247" i="18"/>
  <c r="G147" i="18"/>
  <c r="G148" i="18"/>
  <c r="G115" i="117" l="1"/>
  <c r="G20" i="18"/>
  <c r="G116" i="117"/>
  <c r="G29" i="18"/>
  <c r="G46" i="59"/>
  <c r="G291" i="18"/>
  <c r="G65" i="18"/>
  <c r="F5" i="29"/>
  <c r="G40" i="18"/>
  <c r="G103" i="18"/>
  <c r="G51" i="89"/>
  <c r="G172" i="18"/>
  <c r="G265" i="18"/>
  <c r="G37" i="117"/>
  <c r="G78" i="59"/>
  <c r="G26" i="91"/>
  <c r="F9" i="29" s="1"/>
  <c r="G88" i="89"/>
  <c r="G119" i="120"/>
  <c r="F7" i="29" s="1"/>
  <c r="G117" i="117" l="1"/>
  <c r="F8" i="29" s="1"/>
  <c r="G93" i="59"/>
  <c r="F4" i="29" s="1"/>
  <c r="G146" i="89"/>
  <c r="F6" i="29" s="1"/>
  <c r="G298" i="18"/>
  <c r="F3" i="29" s="1"/>
  <c r="F14" i="29" l="1"/>
</calcChain>
</file>

<file path=xl/sharedStrings.xml><?xml version="1.0" encoding="utf-8"?>
<sst xmlns="http://schemas.openxmlformats.org/spreadsheetml/2006/main" count="3070" uniqueCount="1191">
  <si>
    <t>veškerá zaměření, geotetické služby spojené s prováděním dila, projekční služby spojené s prováděním dila - dokumentace skutečného provedení, včetně dílenské dokumentace a dokumentace skutečného provedení veškerých profesí, zajištění kompletní dokumentace pro kolaudaci díla, revize</t>
  </si>
  <si>
    <t>Pozice č.</t>
  </si>
  <si>
    <t>712 Střešní pláště, střešní terasy, lodžie</t>
  </si>
  <si>
    <t xml:space="preserve">Bednění železobetonových konstrukcí, cena zahrnuje dopravu, nájem, očištění a odvoz bednících prvků,včetně podpůrných konstrukcí a doplnění atyp. míst dořezy,  veškeré chemické prostředky použité v rámci bednících prací, eventuální opotřebení a ztratné, příprava prostupů a průchodek pro instalace, bednění drážek. Množství je vykázáno celkovou plochou bedněných konstrukcí (bez rozdílu jednostrané x oboustrané bednění). </t>
  </si>
  <si>
    <t>Hrubé podlahová konstrukce dle skladeb až k nosné konstrukci</t>
  </si>
  <si>
    <t>632</t>
  </si>
  <si>
    <t>Skladba střechy vč. podkladních vrstev dle skladeb až k nosné betonové konstrukci</t>
  </si>
  <si>
    <t>31 Svislé konstrukce monolitické</t>
  </si>
  <si>
    <t>31 Svislé konstrukce monolitické CELKEM Kč:</t>
  </si>
  <si>
    <t>41 Vodorovné konstrukce monolitické</t>
  </si>
  <si>
    <t>41 Vodorovné konstrukce monolitické CELKEM Kč:</t>
  </si>
  <si>
    <t xml:space="preserve">Střešní plášť, cena zahrnuje veškeré kotvení, povrchové úpravy (nátěry), příponky a kotevní materiál, prořez a prostřih, přesuny, včetně všech ostatních samostatně nespecifikovaných vedlejších nákladů. </t>
  </si>
  <si>
    <t>Celkem MJ</t>
  </si>
  <si>
    <t>za MJ</t>
  </si>
  <si>
    <t>1</t>
  </si>
  <si>
    <t>2</t>
  </si>
  <si>
    <t>3</t>
  </si>
  <si>
    <t>4</t>
  </si>
  <si>
    <t>5</t>
  </si>
  <si>
    <t>6</t>
  </si>
  <si>
    <t>7</t>
  </si>
  <si>
    <t>8</t>
  </si>
  <si>
    <t>9</t>
  </si>
  <si>
    <t>10</t>
  </si>
  <si>
    <t>11</t>
  </si>
  <si>
    <t>12</t>
  </si>
  <si>
    <t>MJ</t>
  </si>
  <si>
    <t>m2</t>
  </si>
  <si>
    <t>m</t>
  </si>
  <si>
    <t>kus</t>
  </si>
  <si>
    <t>Číslo položky</t>
  </si>
  <si>
    <t>Popis položky</t>
  </si>
  <si>
    <t>61 Úpravy povrchů vnitřních</t>
  </si>
  <si>
    <t>9 Ostatní</t>
  </si>
  <si>
    <t>9 Ostatní CELKEM Kč:</t>
  </si>
  <si>
    <t>3 Svislé a komplet konstrukce CELKEM Kč:</t>
  </si>
  <si>
    <t>631 Podlahy a podlahové konstrukce a nášlapné vrtsvy - vnitřní CELKEM Kč:</t>
  </si>
  <si>
    <t>61 Úpravy povrchů vnitřních CELKEM Kč:</t>
  </si>
  <si>
    <t>4 Vodorovné konstrukce CELKEM Kč:</t>
  </si>
  <si>
    <t>Celkem</t>
  </si>
  <si>
    <t>3 Svislé a komplet konstrukce</t>
  </si>
  <si>
    <t>4 Vodorovné konstrukce</t>
  </si>
  <si>
    <t>Ceny v Kč</t>
  </si>
  <si>
    <t>764 Konstrukce klempířské</t>
  </si>
  <si>
    <t>764 Konstrukce klempířské CELKEM Kč:</t>
  </si>
  <si>
    <t>767 Konstrukce zámečnické</t>
  </si>
  <si>
    <t>767 Konstrukce zámečnické CELKEM Kč:</t>
  </si>
  <si>
    <t>m3</t>
  </si>
  <si>
    <t>2 Zakládání CELKEM Kč:</t>
  </si>
  <si>
    <t xml:space="preserve">2 Zakládání </t>
  </si>
  <si>
    <t xml:space="preserve">Skladba fasádního pláště vč. podkladních vrstev až k nosné konstrukci svislá část </t>
  </si>
  <si>
    <t>Všeobecné podmínky</t>
  </si>
  <si>
    <t>Podklad k popisu prací:</t>
  </si>
  <si>
    <t>A1</t>
  </si>
  <si>
    <t>Všeobecně:</t>
  </si>
  <si>
    <t>B1</t>
  </si>
  <si>
    <t>Podkladem pro ocenění, stavbu, technické řešení jednotlivých konstrukcí a objednávání materiálu je projekt jako celek, přičemž stačí, aby příslušné dodávky a práce byly zmíněny v některé z jeho částí. Uchazeč si je vědom, že je jeho povinností doplnit v případě nutnosti tuto specifikaci tak, aby jeho nabídka oceňovala všechny dodávky a práce v projektu předepsané.</t>
  </si>
  <si>
    <t>B2</t>
  </si>
  <si>
    <t xml:space="preserve">Uchazeč má právo navštívit staveniště. Doporučuje se, aby každý uchazeč před zpracováním nabídky budoucí staveniště navštívil a podrobně se seznámil se všemi podmínkami a okolnostmi staveniště, které mohou ovlivnit jeho nabídku. </t>
  </si>
  <si>
    <t>B3</t>
  </si>
  <si>
    <t>B4</t>
  </si>
  <si>
    <t>Veškeré případné vícenáklady, které vyplynou v průběhu stavby a pokud nebudou vyvolány dodatečnými požadavky objednatele jsou součástí celkové nabídkové ceny a nebudou zvlášť hrazeny.</t>
  </si>
  <si>
    <t>B5</t>
  </si>
  <si>
    <t>Dodatečné požadavky zejména na prodloužení lhůt, úpravu kvality prací, zvýšení ceny z titulu nedokonalého zhodnocení situace, či nedostatečných informací, nebudou akceptovány.</t>
  </si>
  <si>
    <t>B6</t>
  </si>
  <si>
    <t>Popis prací není vyčerpávající, je souhrnný, tzn. že poskytuje ucelený přehled o rozsahu dodávky pomocí položek, které mají vliv na celkovou a pevnou cenu díla. Je pouze částí dokumentace. Přiložený výpis prvků je informativní, případná neúplnost a nepřesnosti neovlivní celkovou cenu díla. Nabízející má povinnost upozornit na nepřesnosti výpisu prvků v rámci nabídkového řízení.</t>
  </si>
  <si>
    <t>B7</t>
  </si>
  <si>
    <t>Výměry uvedené v soupisu prací jsou uvedeny ve skutečných rozměrech hotové konstrukce. Veškeré prořezy je nutno zahrnout do nabídkové ceny a nebudou zvlášť hrazeny.</t>
  </si>
  <si>
    <t>B8</t>
  </si>
  <si>
    <t>Pokud uchazeč považuje za vhodné, může uvést případná alternativní řešení, která by podle jeho názoru vedla k úsporám nákladů, času, či ke zvýšení kvality díla. Alternativní návrhy musí být přiloženy k nabídce zásadně jako samostatná příloha s uvedením ceny nebo cenových podmínek.</t>
  </si>
  <si>
    <t>Cena díla:</t>
  </si>
  <si>
    <t>C1</t>
  </si>
  <si>
    <t xml:space="preserve">Cena díla zahrnuje veškeré náklady potřebné k provedení díla, tj. včetně věcí opatřených zhotovitelem k provedení díla, včetně nákladů na napojení na objekty stávající nebo budované, pomocných prací, výrobků, materiálů, revizí, kontrol, prohlídek, předepsaných zkoušek, posudků, nákladů na požární dohled apod. </t>
  </si>
  <si>
    <t>C2</t>
  </si>
  <si>
    <t xml:space="preserve">Cena díla zahrnuje dodávku a montáž materiálů a výrobků podle přiložené specifikace, vč. dopravy na staveniště a vnitrostaveništní dopravu a manipulaci, povinných zkoušek materiálů, vzorků a prací ve smyslu platných norem a předpisů. </t>
  </si>
  <si>
    <t>C3</t>
  </si>
  <si>
    <t>Cena díla zahrnuje potřebnou výrobní dokumentaci, která bude předkládána objednateli k posouzení a schválení.</t>
  </si>
  <si>
    <t>C4</t>
  </si>
  <si>
    <t xml:space="preserve">Cena díla zahrnuje náklady na dodání potřebných atestů výrobků, provedení provozních zkoušek včetně dodání protokolů a revizních zpráv a náklady na zaškolení obsluhy, zajištění kompletní dokumentace( veškeré výkresy) pro kolaudaci díla, revize. </t>
  </si>
  <si>
    <t>C5</t>
  </si>
  <si>
    <t>Cena díla zahrnuje vytyčení, ochranu a zajištění stávajících inženýrských sítí (křižujících nebo v souběhu s prováděnými pracemi). Tyto práce a dodávky  jsou součástí nabídky a nebudou zvlášť hrazeny.</t>
  </si>
  <si>
    <t>C6</t>
  </si>
  <si>
    <t>Cena díla zahrnuje všechny nezbytné režijní náklady stavby a náklady na závěrečný úklid stavby a okolí.</t>
  </si>
  <si>
    <t>C7</t>
  </si>
  <si>
    <t>Cena díla zahrnuje veškeré náklady spojené s úplným dokončením díla bez DPH, DPH bude účtováno dle platných předpisů v době realizace.</t>
  </si>
  <si>
    <t>C8</t>
  </si>
  <si>
    <t>Cena díla nebude v průběhu stavby zvyšována z titulu inflace nebo kurzovních rozdílů.</t>
  </si>
  <si>
    <t>C9</t>
  </si>
  <si>
    <t>V ceně díla budou zohledněny finanční náklady na vlastní stavební činnost a náklady na odstraňování vad po dobu záruky.</t>
  </si>
  <si>
    <t>C10</t>
  </si>
  <si>
    <t>Součástí jednotlivých položek je:</t>
  </si>
  <si>
    <t>D1</t>
  </si>
  <si>
    <t>D2</t>
  </si>
  <si>
    <t>zřízení, provoz a odstranění zařízení staveniště, potřebné zpevněné komunikace, oplocení staveniště a příslušného dopravního značení apod. , včetně přípojení na odběr jednotlivých médií, čištění přilehlých komunikací od nečistot způsobených stavbou, kancelář pro stavební dozor s veškerými potřebami na provoz dozoru - internet,vybavení kanceláře (stůl,židle, skříně....), kancelářské potřeby</t>
  </si>
  <si>
    <t>D3</t>
  </si>
  <si>
    <t>poplatky za odběr jednotlivých médií po dobu provádění díla</t>
  </si>
  <si>
    <t>D4</t>
  </si>
  <si>
    <t>provoz ostrahy staveniště</t>
  </si>
  <si>
    <t>D5</t>
  </si>
  <si>
    <t>pojištění proti poškození/ odcizení (po dobu výstavby, před převzetím díla objednatelem)</t>
  </si>
  <si>
    <t>D6</t>
  </si>
  <si>
    <t>pojištění rizik v průběhu provádění díla</t>
  </si>
  <si>
    <t>D7</t>
  </si>
  <si>
    <t>kompetní zajištění předpisů BOZP, tzn. veškerá zábradlí, ochranné pomůcky atd.</t>
  </si>
  <si>
    <t>D8</t>
  </si>
  <si>
    <t>příponky, veškeré kotvení, spojovací prvky, zatmelení, těsnění, pomocné konstrukce, stavební přípomoce a ostatní práce přímo nespecifikovaných v těchto podkladech a projektové dokumentaci ale nezbytných pro zhotovení a plnou  funkčnost a požadovanou kvalitu díla</t>
  </si>
  <si>
    <t>D9</t>
  </si>
  <si>
    <t>lešení lehká i fasádní po dobu montáže (montáž a demontáž lešení, včetně dopravy na a ze staveniště, pronájem)</t>
  </si>
  <si>
    <t>D10</t>
  </si>
  <si>
    <t>doprava materiálu na staveniště</t>
  </si>
  <si>
    <t>D11</t>
  </si>
  <si>
    <t>skladování materiálu na staveništi a se skladováním spojenými opatřeními</t>
  </si>
  <si>
    <t>D12</t>
  </si>
  <si>
    <t>přesun vodorovný i svislý - materiálu na staveništi k místu montáže (eventuální mechanizační prostředky – výtah, jeřáb,čerpadlo betonu plošina, paletové vozíky atd…), včetně dovozu, odvozu mechanizačního prostředku na staveniště</t>
  </si>
  <si>
    <t>D13</t>
  </si>
  <si>
    <t>řádná likvidace odpadu, včetně všech nákladů spojených s likvidací</t>
  </si>
  <si>
    <t>D14</t>
  </si>
  <si>
    <t>další blíže nespecifikované vedlejší náklady</t>
  </si>
  <si>
    <t>D15</t>
  </si>
  <si>
    <t xml:space="preserve">vámi uvažované prostřihy, prořezy a přesahy  </t>
  </si>
  <si>
    <t>64 Výplně otvorů - okna a fasádní prvky CELKEM Kč:</t>
  </si>
  <si>
    <t>13</t>
  </si>
  <si>
    <t>14</t>
  </si>
  <si>
    <t>15</t>
  </si>
  <si>
    <t>REKAPITULACE - CELKOVÁ</t>
  </si>
  <si>
    <t>Celkem [Kč]</t>
  </si>
  <si>
    <t>Celkem bez DPH</t>
  </si>
  <si>
    <t>16</t>
  </si>
  <si>
    <t>17</t>
  </si>
  <si>
    <t>18</t>
  </si>
  <si>
    <t>19</t>
  </si>
  <si>
    <t>20</t>
  </si>
  <si>
    <t>21</t>
  </si>
  <si>
    <t>22</t>
  </si>
  <si>
    <t>Cenou za MJ se rozumí cena za dodávku materiálu, včetně montáže, pokud není uvedeno jinak.</t>
  </si>
  <si>
    <t>61</t>
  </si>
  <si>
    <t>62</t>
  </si>
  <si>
    <t>64</t>
  </si>
  <si>
    <t>65</t>
  </si>
  <si>
    <t>712 Střešní pláště CELKEM Kč:</t>
  </si>
  <si>
    <t>62 Úpravy povrchů vnějších (FASÁDA)</t>
  </si>
  <si>
    <t xml:space="preserve">V nabídce musí být zohledněny výsledky veškerých dostupných průzkumů. </t>
  </si>
  <si>
    <t>62 Úpravy povrchů vnějších (FASÁDA) CELKEM Kč:</t>
  </si>
  <si>
    <t>Všeobecně pro položky oddílu 62, cena zahrnuje veškerá kotvení, povrchové úpravy (nátěry), příponky a kotevní materiál, prořez a prostřih a včetně všech ostatních samostatně nespecifikovaných vedlejších nákladů, provedení dle technologického předpisu výrobce atd... , lešení je součástíí jednotkové ceny (ad všeobecné podmínky bod D9), součástí jednotlivých úprav fasády je i úprava přilehlého ostění.</t>
  </si>
  <si>
    <t xml:space="preserve">Všeobecně pro položky oddílu 61, cena zahrnuje veškerá kotvení, povrchové úpravy (nátěry), příponky a kotevní materiál, prořez a prostřih a včetně všech ostatních samostatně nespecifikovaných vedlejších nákladů, provedení dle technologického předpisu výrobce atd...součástí jednotlivých položek je i cena za použítí pomocných lešení </t>
  </si>
  <si>
    <t xml:space="preserve">Svislá část </t>
  </si>
  <si>
    <t>Obklady</t>
  </si>
  <si>
    <t>631 Podlahy a podlahové konstrukce a nášlapné vrtsvy - vnitřní</t>
  </si>
  <si>
    <t>631</t>
  </si>
  <si>
    <t>767</t>
  </si>
  <si>
    <t>764</t>
  </si>
  <si>
    <t>712</t>
  </si>
  <si>
    <t>632 Podlahy a podlahové konstrukce a nášlapné vrtsvy - vnější</t>
  </si>
  <si>
    <t xml:space="preserve">Všeobecně pro položky oddílu 632, cena zahrnuje veškerá kotvení, povrchové úpravy (nátěry), příponky a kotevní materiál, prořez a prostřih, broušení, řezání a včetně všech ostatních samostatně nespecifikovaných vedlejších nákladů, provedení dle technologického předpisu výrobce atd... </t>
  </si>
  <si>
    <t>632 Podlahy a podlahové konstrukce a nášlapné vrtsvy - vnější CELKEM Kč:</t>
  </si>
  <si>
    <t>Stupeň PD</t>
  </si>
  <si>
    <t>Datum zprac.</t>
  </si>
  <si>
    <t>Vypracoval</t>
  </si>
  <si>
    <t>Stavba</t>
  </si>
  <si>
    <t>M20 s.r.o., Dělnická 13
170 00 Praha 7
tel: +420 776 110 216</t>
  </si>
  <si>
    <t>Zpracovatel</t>
  </si>
  <si>
    <t>Investor</t>
  </si>
  <si>
    <t>Všeobecně pro položky oddílu 631, cena zahrnuje veškerá kotvení, povrchové úpravy (nátěry), příponky a kotevní materiál, prořez a prostřih, broušení, řezání a včetně všech ostatních samostatně nespecifikovaných vedlejších nákladů, provedení dle technologického předpisu výrobce atd... , součástí nášlapných vrstev je i řešení soklu ( keramický sokl, soklová lišta atd...), včetně provedení hydroizolačních stěrek ve sprchových koutech a vlhkých provozech</t>
  </si>
  <si>
    <t>64 Výplně otvorů - okna a vnější výplně</t>
  </si>
  <si>
    <t>Dveře, vrata, včetně ev. nadsvětlíků, prosvětlovacích pásů, prosklené stěny, cena zahrnuje zhotovení ev. výrobní dokumentace pro odsouhlasení, dopravu na místo montáže a montáž dveří, zárubní (vč. ev. pomocných zárubní osazovaných do hrubého stavebního otvoru), pouzder pro posuvná dveře a kování, ev. elektrické ovládání včetně koordinace se zapojením elektroinstalace, veškeré potřebné kotvící prvky a veškeré příslušenství - prahy, doplňky dveří  (kukátka, prahové lišty atd..), ošetření návaznosti dveří na okolní konstrukce atd…</t>
  </si>
  <si>
    <t>Vyčištění budov bytové nebo občanské výstavby - zametení a umytí podlah, dlažeb, obkladů, schodů, vyčištění a umytí oken, dveří, zasklených a natíraných ploch a zařizovacích předmětů před předáním, výška podlaží &lt;4m, vztaženo k podlahové ploše objektu (včetně balkónů a teras), vyjma venkovních ploch</t>
  </si>
  <si>
    <t>1 Železobetonové konstrukce</t>
  </si>
  <si>
    <t>1 Železobetonové konstrukce CELKEM Kč:</t>
  </si>
  <si>
    <t xml:space="preserve">Železobetonové konstrukce, cena zahrnuje geodetické zaměření konstrukce, doprava betonu na stavbu a přesun betonu v rámci stavby (čerpadlo,bádie), vibrování betonu při ukládce, provedení smršťovacích pruhů, dodržení tolerancí dle ČSN atd... , součástí ceny jsou i veškeré ochrané konstrukce po dobu výstavby ŽB konstrukcí (provizorní zabradlí, schodiště atd...) </t>
  </si>
  <si>
    <t>1 Zemní práce</t>
  </si>
  <si>
    <t>1 Zemní práce CELKEM Kč:</t>
  </si>
  <si>
    <t>1.1 ARCHITEKTONICKO STAVEBNÍ ČÁST</t>
  </si>
  <si>
    <t>1.1 ARCHITEKTONICKO STAVEBNÍ ČÁST CELKEM Kč:</t>
  </si>
  <si>
    <t>21 Izolace pod úrovní terénu, sanace CELKEM Kč:</t>
  </si>
  <si>
    <t>Zámečnické konstrukce, cena zahrnuje kompletní provední dle tabulek, dopravu materiálu na místo montáže, veškeré kotvení, povrchové úpravy (nátěry, zinkování), příponky a kotevní materiál, prořez a prostřih, tmelení a všechny ostatní samostatně nespecifikované vedlejší náklady, drobné podpůrné konstrukce z betonu - patky atd.. . Označení jednotlivých prvků odpovídá části PD Tabulka zámečnických výrobků</t>
  </si>
  <si>
    <t xml:space="preserve">Klempířské konstrukce, cena zahrnuje kompletní provední dle tabulek, dopravu materiálu na místo montáže, veškeré kotvení, veškeré pomocné podkladní konstrukce (Cetris desky, osb desky...) povrchové úpravy (nátěry), příponky a kotevní materiál, tmelení a všechny ostatní samostatně nespecifikované vedlejší náklady. Označení jednotlivých prvků odpovídá části PD Tabulka klempířských výrobků </t>
  </si>
  <si>
    <t>Omítky</t>
  </si>
  <si>
    <t>V jednotlivých položkách je obsažena cena za zhotovení výrobní dokumentace, veškeré přípravné práce, godetické práce,  koordinace se stavebními pracemi na objektu, koordinace s budovanými přípojkami IS a se stávajícími IS, veškerý materiál - (kamenivo, obalované kamenivo, separační vrstvy, drenážné potrubí atd...), veškeré ruční práce, veškeré práce strojem, dovoz a odvoz strojů, hutnění dle ČSN, dopravu veškerého materiálu, veškeré pomocné podkladní konstrukce z betonu, úklid staveniště atd...</t>
  </si>
  <si>
    <t xml:space="preserve">                            </t>
  </si>
  <si>
    <t>1.2 STATICKÁ ČÁST</t>
  </si>
  <si>
    <t>1.2 STATICKÁ ČÁST CELKEM Kč:</t>
  </si>
  <si>
    <t>viz list 1.2 STATICKÁ ČÁST</t>
  </si>
  <si>
    <t>1.3 Požárně bezpečnostní řešení</t>
  </si>
  <si>
    <t>1.4 Zdravotně technické instalace CELKEM Kč:</t>
  </si>
  <si>
    <t>1.4 Zdravotně technické instalace</t>
  </si>
  <si>
    <t>1.3 Požárně bezpečnostní řešení CELKEM Kč:</t>
  </si>
  <si>
    <t xml:space="preserve">Sádrokartonový podhled - skladba a provedení dle PD , včetně eventuálních svislých čílek, cena zahrnuje provedení nosného systémového roštu na závěsech, kompletní provedení sádrokartonových konstrukcí dle platného výrobcem stanoveného technologického předpisu pro danný prostor a příslušné stavební přípomoci atd.. </t>
  </si>
  <si>
    <t>Malby, stěrky</t>
  </si>
  <si>
    <t>21 Izolace pod úrovní terénu</t>
  </si>
  <si>
    <t>Překlady</t>
  </si>
  <si>
    <t>0 Bourací práce</t>
  </si>
  <si>
    <t>0 Bourací práce CELKEM Kč:</t>
  </si>
  <si>
    <t>65 Výplně otvorů - vnitřní dveře</t>
  </si>
  <si>
    <t>65 Výplně otvorů - vnitřní dveře CELKEM KČ:</t>
  </si>
  <si>
    <t>Nášlapné vrstvy, včetně řešení soklu</t>
  </si>
  <si>
    <t>Hydroizolace</t>
  </si>
  <si>
    <t>Tepelná izolace</t>
  </si>
  <si>
    <t>Ztracené bednění</t>
  </si>
  <si>
    <t>23</t>
  </si>
  <si>
    <t>24</t>
  </si>
  <si>
    <t>25</t>
  </si>
  <si>
    <t>26</t>
  </si>
  <si>
    <t>27</t>
  </si>
  <si>
    <t>Kotelna</t>
  </si>
  <si>
    <t>kpl</t>
  </si>
  <si>
    <r>
      <t xml:space="preserve">Nástěnný kondenzační kotel: Geminox THRi 10-50C, 11-49 KW - </t>
    </r>
    <r>
      <rPr>
        <b/>
        <sz val="8"/>
        <rFont val="Arial Narrow"/>
        <family val="2"/>
        <charset val="238"/>
      </rPr>
      <t>MATERIÁL</t>
    </r>
  </si>
  <si>
    <r>
      <t xml:space="preserve">Nástěnný kondenzační kotel: Geminox THRi 10-50C, 11-49 KW - </t>
    </r>
    <r>
      <rPr>
        <b/>
        <sz val="8"/>
        <rFont val="Arial Narrow"/>
        <family val="2"/>
        <charset val="238"/>
      </rPr>
      <t>DODÁVKA</t>
    </r>
  </si>
  <si>
    <t>ks</t>
  </si>
  <si>
    <t>1a</t>
  </si>
  <si>
    <t>2a</t>
  </si>
  <si>
    <r>
      <t xml:space="preserve">Zpětný ventil DN32 - </t>
    </r>
    <r>
      <rPr>
        <b/>
        <sz val="8"/>
        <rFont val="Arial Narrow"/>
        <family val="2"/>
        <charset val="238"/>
      </rPr>
      <t>MATERIÁL</t>
    </r>
  </si>
  <si>
    <r>
      <t xml:space="preserve">Zpětný ventil DN32 - </t>
    </r>
    <r>
      <rPr>
        <b/>
        <sz val="8"/>
        <rFont val="Arial Narrow"/>
        <family val="2"/>
        <charset val="238"/>
      </rPr>
      <t>DODÁVKA</t>
    </r>
  </si>
  <si>
    <t>3a</t>
  </si>
  <si>
    <r>
      <t xml:space="preserve">Filtrball 32 - </t>
    </r>
    <r>
      <rPr>
        <b/>
        <sz val="8"/>
        <rFont val="Arial Narrow"/>
        <family val="2"/>
        <charset val="238"/>
      </rPr>
      <t>MATERIÁL</t>
    </r>
  </si>
  <si>
    <r>
      <t xml:space="preserve">Filtrball 32 - </t>
    </r>
    <r>
      <rPr>
        <b/>
        <sz val="8"/>
        <rFont val="Arial Narrow"/>
        <family val="2"/>
        <charset val="238"/>
      </rPr>
      <t>DODÁVKA</t>
    </r>
  </si>
  <si>
    <t>4a</t>
  </si>
  <si>
    <r>
      <t xml:space="preserve">VV DN15 - </t>
    </r>
    <r>
      <rPr>
        <b/>
        <sz val="8"/>
        <rFont val="Arial Narrow"/>
        <family val="2"/>
        <charset val="238"/>
      </rPr>
      <t>MATERIÁL</t>
    </r>
  </si>
  <si>
    <r>
      <t xml:space="preserve">VV DN15 - </t>
    </r>
    <r>
      <rPr>
        <b/>
        <sz val="8"/>
        <rFont val="Arial Narrow"/>
        <family val="2"/>
        <charset val="238"/>
      </rPr>
      <t>DODÁVKA</t>
    </r>
  </si>
  <si>
    <t>5a</t>
  </si>
  <si>
    <r>
      <t xml:space="preserve">KK DN32 - </t>
    </r>
    <r>
      <rPr>
        <b/>
        <sz val="8"/>
        <rFont val="Arial Narrow"/>
        <family val="2"/>
        <charset val="238"/>
      </rPr>
      <t>MATERIÁL</t>
    </r>
  </si>
  <si>
    <r>
      <t xml:space="preserve">KK DN32 - </t>
    </r>
    <r>
      <rPr>
        <b/>
        <sz val="8"/>
        <rFont val="Arial Narrow"/>
        <family val="2"/>
        <charset val="238"/>
      </rPr>
      <t>DODÁVKA</t>
    </r>
  </si>
  <si>
    <t>6a</t>
  </si>
  <si>
    <t>7a</t>
  </si>
  <si>
    <t>8a</t>
  </si>
  <si>
    <t>9a</t>
  </si>
  <si>
    <t>10a</t>
  </si>
  <si>
    <t>11a</t>
  </si>
  <si>
    <t>12a</t>
  </si>
  <si>
    <t>13a</t>
  </si>
  <si>
    <t>14a</t>
  </si>
  <si>
    <t>15a</t>
  </si>
  <si>
    <t>16a</t>
  </si>
  <si>
    <t>17a</t>
  </si>
  <si>
    <t>18a</t>
  </si>
  <si>
    <t>19a</t>
  </si>
  <si>
    <t>20a</t>
  </si>
  <si>
    <t>21a</t>
  </si>
  <si>
    <t>22a</t>
  </si>
  <si>
    <t>23a</t>
  </si>
  <si>
    <t>24a</t>
  </si>
  <si>
    <t>25a</t>
  </si>
  <si>
    <t>26a</t>
  </si>
  <si>
    <t>27a</t>
  </si>
  <si>
    <t>28a</t>
  </si>
  <si>
    <t>29a</t>
  </si>
  <si>
    <t>30a</t>
  </si>
  <si>
    <t>31a</t>
  </si>
  <si>
    <t>32a</t>
  </si>
  <si>
    <t>33a</t>
  </si>
  <si>
    <t>34a</t>
  </si>
  <si>
    <t>35a</t>
  </si>
  <si>
    <t>36a</t>
  </si>
  <si>
    <t>37a</t>
  </si>
  <si>
    <t>38a</t>
  </si>
  <si>
    <t>39a</t>
  </si>
  <si>
    <t>40a</t>
  </si>
  <si>
    <t>41a</t>
  </si>
  <si>
    <t>42a</t>
  </si>
  <si>
    <t>43a</t>
  </si>
  <si>
    <t>44a</t>
  </si>
  <si>
    <t>45a</t>
  </si>
  <si>
    <t>46a</t>
  </si>
  <si>
    <t>47a</t>
  </si>
  <si>
    <t>48a</t>
  </si>
  <si>
    <t>49a</t>
  </si>
  <si>
    <t>50a</t>
  </si>
  <si>
    <t>51a</t>
  </si>
  <si>
    <t>52a</t>
  </si>
  <si>
    <t>53a</t>
  </si>
  <si>
    <t>54a</t>
  </si>
  <si>
    <t>hod</t>
  </si>
  <si>
    <t>Topná zkouška a vyregulování systému</t>
  </si>
  <si>
    <r>
      <rPr>
        <sz val="8"/>
        <rFont val="Arial Narrow"/>
        <family val="2"/>
        <charset val="238"/>
      </rPr>
      <t>Anuloid 1B</t>
    </r>
    <r>
      <rPr>
        <b/>
        <sz val="8"/>
        <rFont val="Arial Narrow"/>
        <family val="2"/>
        <charset val="238"/>
      </rPr>
      <t xml:space="preserve"> - MATERIÁL</t>
    </r>
  </si>
  <si>
    <r>
      <rPr>
        <sz val="8"/>
        <rFont val="Arial Narrow"/>
        <family val="2"/>
        <charset val="238"/>
      </rPr>
      <t>Anuloid 1B -</t>
    </r>
    <r>
      <rPr>
        <b/>
        <sz val="8"/>
        <rFont val="Arial Narrow"/>
        <family val="2"/>
        <charset val="238"/>
      </rPr>
      <t xml:space="preserve"> DODÁVKA</t>
    </r>
  </si>
  <si>
    <r>
      <rPr>
        <sz val="8"/>
        <rFont val="Arial Narrow"/>
        <family val="2"/>
        <charset val="238"/>
      </rPr>
      <t>Regulační ventil STAD DN32</t>
    </r>
    <r>
      <rPr>
        <b/>
        <sz val="8"/>
        <rFont val="Arial Narrow"/>
        <family val="2"/>
        <charset val="238"/>
      </rPr>
      <t xml:space="preserve"> - MATERIÁL</t>
    </r>
  </si>
  <si>
    <r>
      <rPr>
        <sz val="8"/>
        <rFont val="Arial Narrow"/>
        <family val="2"/>
        <charset val="238"/>
      </rPr>
      <t>Regulační ventil STAD DN32</t>
    </r>
    <r>
      <rPr>
        <b/>
        <sz val="8"/>
        <rFont val="Arial Narrow"/>
        <family val="2"/>
        <charset val="238"/>
      </rPr>
      <t xml:space="preserve"> - DODÁVKA</t>
    </r>
  </si>
  <si>
    <r>
      <rPr>
        <sz val="8"/>
        <rFont val="Arial Narrow"/>
        <family val="2"/>
        <charset val="238"/>
      </rPr>
      <t>Regulační ventil STAD DN25</t>
    </r>
    <r>
      <rPr>
        <b/>
        <sz val="8"/>
        <rFont val="Arial Narrow"/>
        <family val="2"/>
        <charset val="238"/>
      </rPr>
      <t xml:space="preserve"> - MATERIÁL</t>
    </r>
  </si>
  <si>
    <r>
      <rPr>
        <sz val="8"/>
        <rFont val="Arial Narrow"/>
        <family val="2"/>
        <charset val="238"/>
      </rPr>
      <t>Regulační ventil STAD DN25</t>
    </r>
    <r>
      <rPr>
        <b/>
        <sz val="8"/>
        <rFont val="Arial Narrow"/>
        <family val="2"/>
        <charset val="238"/>
      </rPr>
      <t xml:space="preserve"> - DODÁVKA</t>
    </r>
  </si>
  <si>
    <r>
      <rPr>
        <sz val="8"/>
        <rFont val="Arial Narrow"/>
        <family val="2"/>
        <charset val="238"/>
      </rPr>
      <t xml:space="preserve">Kombinovaný RS kombi pro 4 okruhy DN32 - </t>
    </r>
    <r>
      <rPr>
        <b/>
        <sz val="8"/>
        <rFont val="Arial Narrow"/>
        <family val="2"/>
        <charset val="238"/>
      </rPr>
      <t>MATERIÁL</t>
    </r>
  </si>
  <si>
    <r>
      <rPr>
        <sz val="8"/>
        <rFont val="Arial Narrow"/>
        <family val="2"/>
        <charset val="238"/>
      </rPr>
      <t xml:space="preserve">Kombinovaný RS kombi pro 4 okruhy DN32 - </t>
    </r>
    <r>
      <rPr>
        <b/>
        <sz val="8"/>
        <rFont val="Arial Narrow"/>
        <family val="2"/>
        <charset val="238"/>
      </rPr>
      <t>DODÁVKA</t>
    </r>
  </si>
  <si>
    <r>
      <rPr>
        <sz val="8"/>
        <rFont val="Arial Narrow"/>
        <family val="2"/>
        <charset val="238"/>
      </rPr>
      <t xml:space="preserve">Expanze 200 l (stacionární) - </t>
    </r>
    <r>
      <rPr>
        <b/>
        <sz val="8"/>
        <rFont val="Arial Narrow"/>
        <family val="2"/>
        <charset val="238"/>
      </rPr>
      <t>MATERIÁL</t>
    </r>
  </si>
  <si>
    <r>
      <rPr>
        <sz val="8"/>
        <rFont val="Arial Narrow"/>
        <family val="2"/>
        <charset val="238"/>
      </rPr>
      <t xml:space="preserve">Expanze 200 l (stacionární) - </t>
    </r>
    <r>
      <rPr>
        <b/>
        <sz val="8"/>
        <rFont val="Arial Narrow"/>
        <family val="2"/>
        <charset val="238"/>
      </rPr>
      <t>DODÁVKA</t>
    </r>
  </si>
  <si>
    <r>
      <rPr>
        <sz val="8"/>
        <rFont val="Arial Narrow"/>
        <family val="2"/>
        <charset val="238"/>
      </rPr>
      <t>KK 25 s aretací pro revize EXP -</t>
    </r>
    <r>
      <rPr>
        <b/>
        <sz val="8"/>
        <rFont val="Arial Narrow"/>
        <family val="2"/>
        <charset val="238"/>
      </rPr>
      <t xml:space="preserve"> MATERIÁL</t>
    </r>
  </si>
  <si>
    <r>
      <rPr>
        <sz val="8"/>
        <rFont val="Arial Narrow"/>
        <family val="2"/>
        <charset val="238"/>
      </rPr>
      <t xml:space="preserve">KK 25 s aretací pro revize EXP </t>
    </r>
    <r>
      <rPr>
        <b/>
        <sz val="8"/>
        <rFont val="Arial Narrow"/>
        <family val="2"/>
        <charset val="238"/>
      </rPr>
      <t>- DODÁVKA</t>
    </r>
  </si>
  <si>
    <r>
      <rPr>
        <sz val="8"/>
        <rFont val="Arial Narrow"/>
        <family val="2"/>
        <charset val="238"/>
      </rPr>
      <t xml:space="preserve">Zařízení pro aut.doplňování např.Reflex včetně dopojení SV - </t>
    </r>
    <r>
      <rPr>
        <b/>
        <sz val="8"/>
        <rFont val="Arial Narrow"/>
        <family val="2"/>
        <charset val="238"/>
      </rPr>
      <t>MATERIÁL</t>
    </r>
  </si>
  <si>
    <r>
      <rPr>
        <sz val="8"/>
        <rFont val="Arial Narrow"/>
        <family val="2"/>
        <charset val="238"/>
      </rPr>
      <t xml:space="preserve">Zařízení pro aut.doplňování např.Reflex včetně dopojení SV - </t>
    </r>
    <r>
      <rPr>
        <b/>
        <sz val="8"/>
        <rFont val="Arial Narrow"/>
        <family val="2"/>
        <charset val="238"/>
      </rPr>
      <t>DODÁVKA</t>
    </r>
  </si>
  <si>
    <r>
      <rPr>
        <sz val="8"/>
        <rFont val="Arial Narrow"/>
        <family val="2"/>
        <charset val="238"/>
      </rPr>
      <t xml:space="preserve">Sestava úpravny vody např.Reflex RZF K1 Z - </t>
    </r>
    <r>
      <rPr>
        <b/>
        <sz val="8"/>
        <rFont val="Arial Narrow"/>
        <family val="2"/>
        <charset val="238"/>
      </rPr>
      <t>MATERIÁL</t>
    </r>
  </si>
  <si>
    <r>
      <rPr>
        <sz val="8"/>
        <rFont val="Arial Narrow"/>
        <family val="2"/>
        <charset val="238"/>
      </rPr>
      <t xml:space="preserve">Sestava úpravny vody např.Reflex RZF K1 Z - </t>
    </r>
    <r>
      <rPr>
        <b/>
        <sz val="8"/>
        <rFont val="Arial Narrow"/>
        <family val="2"/>
        <charset val="238"/>
      </rPr>
      <t>DODÁVKA</t>
    </r>
  </si>
  <si>
    <r>
      <rPr>
        <sz val="8"/>
        <rFont val="Arial Narrow"/>
        <family val="2"/>
        <charset val="238"/>
      </rPr>
      <t xml:space="preserve">Odvzdušňovací ventil DN15 - </t>
    </r>
    <r>
      <rPr>
        <b/>
        <sz val="8"/>
        <rFont val="Arial Narrow"/>
        <family val="2"/>
        <charset val="238"/>
      </rPr>
      <t>MATERIÁL</t>
    </r>
  </si>
  <si>
    <r>
      <rPr>
        <sz val="8"/>
        <rFont val="Arial Narrow"/>
        <family val="2"/>
        <charset val="238"/>
      </rPr>
      <t xml:space="preserve">Odvzdušňovací ventil DN15 - </t>
    </r>
    <r>
      <rPr>
        <b/>
        <sz val="8"/>
        <rFont val="Arial Narrow"/>
        <family val="2"/>
        <charset val="238"/>
      </rPr>
      <t>DODÁVKA</t>
    </r>
  </si>
  <si>
    <r>
      <rPr>
        <sz val="8"/>
        <rFont val="Arial Narrow"/>
        <family val="2"/>
        <charset val="238"/>
      </rPr>
      <t xml:space="preserve">Oběhové čerpadlo UPS 25-80 - </t>
    </r>
    <r>
      <rPr>
        <b/>
        <sz val="8"/>
        <rFont val="Arial Narrow"/>
        <family val="2"/>
        <charset val="238"/>
      </rPr>
      <t>MATERIÁL</t>
    </r>
  </si>
  <si>
    <r>
      <rPr>
        <sz val="8"/>
        <rFont val="Arial Narrow"/>
        <family val="2"/>
        <charset val="238"/>
      </rPr>
      <t xml:space="preserve">Oběhové čerpadlo UPS 25-80 - </t>
    </r>
    <r>
      <rPr>
        <b/>
        <sz val="8"/>
        <rFont val="Arial Narrow"/>
        <family val="2"/>
        <charset val="238"/>
      </rPr>
      <t>DODÁVKA</t>
    </r>
  </si>
  <si>
    <r>
      <rPr>
        <sz val="8"/>
        <rFont val="Arial Narrow"/>
        <family val="2"/>
        <charset val="238"/>
      </rPr>
      <t xml:space="preserve">Oběhové čerpadlo UPS 25-100 - </t>
    </r>
    <r>
      <rPr>
        <b/>
        <sz val="8"/>
        <rFont val="Arial Narrow"/>
        <family val="2"/>
        <charset val="238"/>
      </rPr>
      <t>MATERIÁL</t>
    </r>
  </si>
  <si>
    <r>
      <rPr>
        <sz val="8"/>
        <rFont val="Arial Narrow"/>
        <family val="2"/>
        <charset val="238"/>
      </rPr>
      <t xml:space="preserve">Oběhové čerpadlo UPS 25-100 - </t>
    </r>
    <r>
      <rPr>
        <b/>
        <sz val="8"/>
        <rFont val="Arial Narrow"/>
        <family val="2"/>
        <charset val="238"/>
      </rPr>
      <t>DODÁVKA</t>
    </r>
  </si>
  <si>
    <r>
      <rPr>
        <sz val="8"/>
        <rFont val="Arial Narrow"/>
        <family val="2"/>
        <charset val="238"/>
      </rPr>
      <t xml:space="preserve">Kombinovaný tlakoměr / teploměr - </t>
    </r>
    <r>
      <rPr>
        <b/>
        <sz val="8"/>
        <rFont val="Arial Narrow"/>
        <family val="2"/>
        <charset val="238"/>
      </rPr>
      <t>MATERIÁL</t>
    </r>
  </si>
  <si>
    <r>
      <rPr>
        <sz val="8"/>
        <rFont val="Arial Narrow"/>
        <family val="2"/>
        <charset val="238"/>
      </rPr>
      <t xml:space="preserve">Kombinovaný tlakoměr / teploměr - </t>
    </r>
    <r>
      <rPr>
        <b/>
        <sz val="8"/>
        <rFont val="Arial Narrow"/>
        <family val="2"/>
        <charset val="238"/>
      </rPr>
      <t>DODÁVKA</t>
    </r>
  </si>
  <si>
    <t>bm</t>
  </si>
  <si>
    <t>Podlahové vytápění:</t>
  </si>
  <si>
    <t>Armatury otopné tělesa KORALUX:</t>
  </si>
  <si>
    <t>Žebříková tělesa KORALUX:</t>
  </si>
  <si>
    <t>Tepelná izolace potrubních rozvodů Accotube HS - tl.9 mm:</t>
  </si>
  <si>
    <t>Potrubní rozvody z Cu trub včetně kotvení:</t>
  </si>
  <si>
    <r>
      <rPr>
        <sz val="8"/>
        <rFont val="Arial Narrow"/>
        <family val="2"/>
        <charset val="238"/>
      </rPr>
      <t xml:space="preserve">Rozdělovač UNI-MULTI I/11 okruhů - </t>
    </r>
    <r>
      <rPr>
        <b/>
        <sz val="8"/>
        <rFont val="Arial Narrow"/>
        <family val="2"/>
        <charset val="238"/>
      </rPr>
      <t>DODÁVKA</t>
    </r>
  </si>
  <si>
    <r>
      <rPr>
        <sz val="8"/>
        <rFont val="Arial Narrow"/>
        <family val="2"/>
        <charset val="238"/>
      </rPr>
      <t xml:space="preserve">Rozdělovač UNI-MULTI I/11 okruhů - </t>
    </r>
    <r>
      <rPr>
        <b/>
        <sz val="8"/>
        <rFont val="Arial Narrow"/>
        <family val="2"/>
        <charset val="238"/>
      </rPr>
      <t>MATERIÁL</t>
    </r>
  </si>
  <si>
    <r>
      <rPr>
        <sz val="8"/>
        <rFont val="Arial Narrow"/>
        <family val="2"/>
        <charset val="238"/>
      </rPr>
      <t xml:space="preserve">Rozdělovač 2010/16, var.I - 5 okruhů - </t>
    </r>
    <r>
      <rPr>
        <b/>
        <sz val="8"/>
        <rFont val="Arial Narrow"/>
        <family val="2"/>
        <charset val="238"/>
      </rPr>
      <t>MATERIÁL</t>
    </r>
  </si>
  <si>
    <r>
      <rPr>
        <sz val="8"/>
        <rFont val="Arial Narrow"/>
        <family val="2"/>
        <charset val="238"/>
      </rPr>
      <t>Rozdělovač 2010/16, var.I - 5 okruhů -</t>
    </r>
    <r>
      <rPr>
        <b/>
        <sz val="8"/>
        <rFont val="Arial Narrow"/>
        <family val="2"/>
        <charset val="238"/>
      </rPr>
      <t xml:space="preserve"> DODÁVKA</t>
    </r>
  </si>
  <si>
    <r>
      <rPr>
        <sz val="8"/>
        <rFont val="Arial Narrow"/>
        <family val="2"/>
        <charset val="238"/>
      </rPr>
      <t xml:space="preserve">Rozdělovač 2010/16, var.I - 7 okruhů - </t>
    </r>
    <r>
      <rPr>
        <b/>
        <sz val="8"/>
        <rFont val="Arial Narrow"/>
        <family val="2"/>
        <charset val="238"/>
      </rPr>
      <t>MATERIÁL</t>
    </r>
  </si>
  <si>
    <r>
      <rPr>
        <sz val="8"/>
        <rFont val="Arial Narrow"/>
        <family val="2"/>
        <charset val="238"/>
      </rPr>
      <t>Rozdělovač 2010/16, var.I - 7 okruhů -</t>
    </r>
    <r>
      <rPr>
        <b/>
        <sz val="8"/>
        <rFont val="Arial Narrow"/>
        <family val="2"/>
        <charset val="238"/>
      </rPr>
      <t xml:space="preserve"> DODÁVKA</t>
    </r>
  </si>
  <si>
    <r>
      <rPr>
        <sz val="8"/>
        <rFont val="Arial Narrow"/>
        <family val="2"/>
        <charset val="238"/>
      </rPr>
      <t xml:space="preserve">Rozdělovač 2010/16, var.I - 10 okruhů - </t>
    </r>
    <r>
      <rPr>
        <b/>
        <sz val="8"/>
        <rFont val="Arial Narrow"/>
        <family val="2"/>
        <charset val="238"/>
      </rPr>
      <t>MATERIÁL</t>
    </r>
  </si>
  <si>
    <r>
      <rPr>
        <sz val="8"/>
        <rFont val="Arial Narrow"/>
        <family val="2"/>
        <charset val="238"/>
      </rPr>
      <t>Rozdělovač 2010/16, var.I - 10 okruhů -</t>
    </r>
    <r>
      <rPr>
        <b/>
        <sz val="8"/>
        <rFont val="Arial Narrow"/>
        <family val="2"/>
        <charset val="238"/>
      </rPr>
      <t xml:space="preserve"> DODÁVKA</t>
    </r>
  </si>
  <si>
    <r>
      <rPr>
        <sz val="8"/>
        <rFont val="Arial Narrow"/>
        <family val="2"/>
        <charset val="238"/>
      </rPr>
      <t>Dodávka sdruženého kouřovodu a přívodu 160l / 110 (D=5,0) -</t>
    </r>
    <r>
      <rPr>
        <b/>
        <sz val="8"/>
        <rFont val="Arial Narrow"/>
        <family val="2"/>
        <charset val="238"/>
      </rPr>
      <t xml:space="preserve"> MATERIÁL</t>
    </r>
  </si>
  <si>
    <r>
      <rPr>
        <sz val="8"/>
        <rFont val="Arial Narrow"/>
        <family val="2"/>
        <charset val="238"/>
      </rPr>
      <t xml:space="preserve">Dodávka sdruženého kouřovodu a přívodu 160l / 110 (D=5,0) - </t>
    </r>
    <r>
      <rPr>
        <b/>
        <sz val="8"/>
        <rFont val="Arial Narrow"/>
        <family val="2"/>
        <charset val="238"/>
      </rPr>
      <t>DODÁVKA</t>
    </r>
  </si>
  <si>
    <r>
      <rPr>
        <sz val="8"/>
        <rFont val="Arial Narrow"/>
        <family val="2"/>
        <charset val="238"/>
      </rPr>
      <t xml:space="preserve">Čerpadlo kondenzátu a neutrální box včetně dopojení do kanalizace - </t>
    </r>
    <r>
      <rPr>
        <b/>
        <sz val="8"/>
        <rFont val="Arial Narrow"/>
        <family val="2"/>
        <charset val="238"/>
      </rPr>
      <t>MATERIÁL</t>
    </r>
  </si>
  <si>
    <r>
      <rPr>
        <sz val="8"/>
        <rFont val="Arial Narrow"/>
        <family val="2"/>
        <charset val="238"/>
      </rPr>
      <t xml:space="preserve">Čerpadlo kondenzátu a neutrální box včetně dopojení do kanalizace - </t>
    </r>
    <r>
      <rPr>
        <b/>
        <sz val="8"/>
        <rFont val="Arial Narrow"/>
        <family val="2"/>
        <charset val="238"/>
      </rPr>
      <t>DODÁVKA</t>
    </r>
  </si>
  <si>
    <r>
      <rPr>
        <sz val="8"/>
        <rFont val="Arial Narrow"/>
        <family val="2"/>
        <charset val="238"/>
      </rPr>
      <t xml:space="preserve">Trojcestný směšovač DN32 + ser. - </t>
    </r>
    <r>
      <rPr>
        <b/>
        <sz val="8"/>
        <rFont val="Arial Narrow"/>
        <family val="2"/>
        <charset val="238"/>
      </rPr>
      <t>MATERIÁL</t>
    </r>
  </si>
  <si>
    <r>
      <rPr>
        <sz val="8"/>
        <rFont val="Arial Narrow"/>
        <family val="2"/>
        <charset val="238"/>
      </rPr>
      <t>Trojcestný směšovač DN32 + ser. -</t>
    </r>
    <r>
      <rPr>
        <b/>
        <sz val="8"/>
        <rFont val="Arial Narrow"/>
        <family val="2"/>
        <charset val="238"/>
      </rPr>
      <t xml:space="preserve"> DODÁVKA</t>
    </r>
  </si>
  <si>
    <r>
      <rPr>
        <sz val="8"/>
        <rFont val="Arial Narrow"/>
        <family val="2"/>
        <charset val="238"/>
      </rPr>
      <t>Přepouštěcí ventil DN20 -</t>
    </r>
    <r>
      <rPr>
        <b/>
        <sz val="8"/>
        <rFont val="Arial Narrow"/>
        <family val="2"/>
        <charset val="238"/>
      </rPr>
      <t xml:space="preserve"> MATERIÁL</t>
    </r>
  </si>
  <si>
    <r>
      <rPr>
        <sz val="8"/>
        <rFont val="Arial Narrow"/>
        <family val="2"/>
        <charset val="238"/>
      </rPr>
      <t>Přepouštěcí ventil DN20 -</t>
    </r>
    <r>
      <rPr>
        <b/>
        <sz val="8"/>
        <rFont val="Arial Narrow"/>
        <family val="2"/>
        <charset val="238"/>
      </rPr>
      <t xml:space="preserve"> DODÁVKA</t>
    </r>
  </si>
  <si>
    <r>
      <rPr>
        <sz val="8"/>
        <rFont val="Arial Narrow"/>
        <family val="2"/>
        <charset val="238"/>
      </rPr>
      <t>Požární manžety 30min.do DN40 -</t>
    </r>
    <r>
      <rPr>
        <b/>
        <sz val="8"/>
        <rFont val="Arial Narrow"/>
        <family val="2"/>
        <charset val="238"/>
      </rPr>
      <t xml:space="preserve"> MATERIÁL</t>
    </r>
  </si>
  <si>
    <r>
      <t xml:space="preserve">Požární manžety 30min.do DN40 </t>
    </r>
    <r>
      <rPr>
        <b/>
        <sz val="8"/>
        <rFont val="Arial Narrow"/>
        <family val="2"/>
        <charset val="238"/>
      </rPr>
      <t>- DODÁVKA</t>
    </r>
  </si>
  <si>
    <r>
      <rPr>
        <sz val="8"/>
        <rFont val="Arial Narrow"/>
        <family val="2"/>
        <charset val="238"/>
      </rPr>
      <t>35x1,5 -</t>
    </r>
    <r>
      <rPr>
        <b/>
        <sz val="8"/>
        <rFont val="Arial Narrow"/>
        <family val="2"/>
        <charset val="238"/>
      </rPr>
      <t xml:space="preserve"> MATERIÁL</t>
    </r>
  </si>
  <si>
    <r>
      <rPr>
        <sz val="8"/>
        <rFont val="Arial Narrow"/>
        <family val="2"/>
        <charset val="238"/>
      </rPr>
      <t xml:space="preserve">35x1,5 - </t>
    </r>
    <r>
      <rPr>
        <b/>
        <sz val="8"/>
        <rFont val="Arial Narrow"/>
        <family val="2"/>
        <charset val="238"/>
      </rPr>
      <t>DODÁVKA</t>
    </r>
  </si>
  <si>
    <r>
      <rPr>
        <sz val="8"/>
        <rFont val="Arial Narrow"/>
        <family val="2"/>
        <charset val="238"/>
      </rPr>
      <t>28x1,5 -</t>
    </r>
    <r>
      <rPr>
        <b/>
        <sz val="8"/>
        <rFont val="Arial Narrow"/>
        <family val="2"/>
        <charset val="238"/>
      </rPr>
      <t xml:space="preserve"> MATERIÁL</t>
    </r>
  </si>
  <si>
    <r>
      <rPr>
        <sz val="8"/>
        <rFont val="Arial Narrow"/>
        <family val="2"/>
        <charset val="238"/>
      </rPr>
      <t xml:space="preserve">28x1,5 - </t>
    </r>
    <r>
      <rPr>
        <b/>
        <sz val="8"/>
        <rFont val="Arial Narrow"/>
        <family val="2"/>
        <charset val="238"/>
      </rPr>
      <t>DODÁVKA</t>
    </r>
  </si>
  <si>
    <r>
      <rPr>
        <sz val="8"/>
        <rFont val="Arial Narrow"/>
        <family val="2"/>
        <charset val="238"/>
      </rPr>
      <t>22x1 -</t>
    </r>
    <r>
      <rPr>
        <b/>
        <sz val="8"/>
        <rFont val="Arial Narrow"/>
        <family val="2"/>
        <charset val="238"/>
      </rPr>
      <t xml:space="preserve"> MATERIÁL</t>
    </r>
  </si>
  <si>
    <r>
      <rPr>
        <sz val="8"/>
        <rFont val="Arial Narrow"/>
        <family val="2"/>
        <charset val="238"/>
      </rPr>
      <t xml:space="preserve">22x1 - </t>
    </r>
    <r>
      <rPr>
        <b/>
        <sz val="8"/>
        <rFont val="Arial Narrow"/>
        <family val="2"/>
        <charset val="238"/>
      </rPr>
      <t>DODÁVKA</t>
    </r>
  </si>
  <si>
    <r>
      <rPr>
        <sz val="8"/>
        <rFont val="Arial Narrow"/>
        <family val="2"/>
        <charset val="238"/>
      </rPr>
      <t>16x1 -</t>
    </r>
    <r>
      <rPr>
        <b/>
        <sz val="8"/>
        <rFont val="Arial Narrow"/>
        <family val="2"/>
        <charset val="238"/>
      </rPr>
      <t xml:space="preserve"> MATERIÁL</t>
    </r>
  </si>
  <si>
    <r>
      <rPr>
        <sz val="8"/>
        <rFont val="Arial Narrow"/>
        <family val="2"/>
        <charset val="238"/>
      </rPr>
      <t xml:space="preserve">16x1 - </t>
    </r>
    <r>
      <rPr>
        <b/>
        <sz val="8"/>
        <rFont val="Arial Narrow"/>
        <family val="2"/>
        <charset val="238"/>
      </rPr>
      <t>DODÁVKA</t>
    </r>
  </si>
  <si>
    <r>
      <rPr>
        <sz val="8"/>
        <rFont val="Arial Narrow"/>
        <family val="2"/>
        <charset val="238"/>
      </rPr>
      <t>35/9 HS -</t>
    </r>
    <r>
      <rPr>
        <b/>
        <sz val="8"/>
        <rFont val="Arial Narrow"/>
        <family val="2"/>
        <charset val="238"/>
      </rPr>
      <t xml:space="preserve"> MATERIÁL</t>
    </r>
  </si>
  <si>
    <r>
      <rPr>
        <sz val="8"/>
        <rFont val="Arial Narrow"/>
        <family val="2"/>
        <charset val="238"/>
      </rPr>
      <t xml:space="preserve">35/9 HS - </t>
    </r>
    <r>
      <rPr>
        <b/>
        <sz val="8"/>
        <rFont val="Arial Narrow"/>
        <family val="2"/>
        <charset val="238"/>
      </rPr>
      <t>DODÁVKA</t>
    </r>
  </si>
  <si>
    <r>
      <rPr>
        <sz val="8"/>
        <rFont val="Arial Narrow"/>
        <family val="2"/>
        <charset val="238"/>
      </rPr>
      <t>28/9 HS -</t>
    </r>
    <r>
      <rPr>
        <b/>
        <sz val="8"/>
        <rFont val="Arial Narrow"/>
        <family val="2"/>
        <charset val="238"/>
      </rPr>
      <t xml:space="preserve"> MATERIÁL</t>
    </r>
  </si>
  <si>
    <r>
      <rPr>
        <sz val="8"/>
        <rFont val="Arial Narrow"/>
        <family val="2"/>
        <charset val="238"/>
      </rPr>
      <t xml:space="preserve">28/9 HS - </t>
    </r>
    <r>
      <rPr>
        <b/>
        <sz val="8"/>
        <rFont val="Arial Narrow"/>
        <family val="2"/>
        <charset val="238"/>
      </rPr>
      <t>DODÁVKA</t>
    </r>
  </si>
  <si>
    <r>
      <rPr>
        <sz val="8"/>
        <rFont val="Arial Narrow"/>
        <family val="2"/>
        <charset val="238"/>
      </rPr>
      <t>22/9 HS -</t>
    </r>
    <r>
      <rPr>
        <b/>
        <sz val="8"/>
        <rFont val="Arial Narrow"/>
        <family val="2"/>
        <charset val="238"/>
      </rPr>
      <t xml:space="preserve"> MATERIÁL</t>
    </r>
  </si>
  <si>
    <r>
      <rPr>
        <sz val="8"/>
        <rFont val="Arial Narrow"/>
        <family val="2"/>
        <charset val="238"/>
      </rPr>
      <t xml:space="preserve">22/9 HS - </t>
    </r>
    <r>
      <rPr>
        <b/>
        <sz val="8"/>
        <rFont val="Arial Narrow"/>
        <family val="2"/>
        <charset val="238"/>
      </rPr>
      <t>DODÁVKA</t>
    </r>
  </si>
  <si>
    <r>
      <rPr>
        <sz val="8"/>
        <rFont val="Arial Narrow"/>
        <family val="2"/>
        <charset val="238"/>
      </rPr>
      <t>15/9 HS -</t>
    </r>
    <r>
      <rPr>
        <b/>
        <sz val="8"/>
        <rFont val="Arial Narrow"/>
        <family val="2"/>
        <charset val="238"/>
      </rPr>
      <t xml:space="preserve"> MATERIÁL</t>
    </r>
  </si>
  <si>
    <r>
      <rPr>
        <sz val="8"/>
        <rFont val="Arial Narrow"/>
        <family val="2"/>
        <charset val="238"/>
      </rPr>
      <t xml:space="preserve">15/9 HS - </t>
    </r>
    <r>
      <rPr>
        <b/>
        <sz val="8"/>
        <rFont val="Arial Narrow"/>
        <family val="2"/>
        <charset val="238"/>
      </rPr>
      <t>DODÁVKA</t>
    </r>
  </si>
  <si>
    <r>
      <rPr>
        <sz val="8"/>
        <rFont val="Arial Narrow"/>
        <family val="2"/>
        <charset val="238"/>
      </rPr>
      <t xml:space="preserve">KL 1820.750 - </t>
    </r>
    <r>
      <rPr>
        <b/>
        <sz val="8"/>
        <rFont val="Arial Narrow"/>
        <family val="2"/>
        <charset val="238"/>
      </rPr>
      <t>MATERIÁL</t>
    </r>
  </si>
  <si>
    <r>
      <rPr>
        <sz val="8"/>
        <rFont val="Arial Narrow"/>
        <family val="2"/>
        <charset val="238"/>
      </rPr>
      <t xml:space="preserve">KL 1820.750 - </t>
    </r>
    <r>
      <rPr>
        <b/>
        <sz val="8"/>
        <rFont val="Arial Narrow"/>
        <family val="2"/>
        <charset val="238"/>
      </rPr>
      <t>DODÁVKA</t>
    </r>
  </si>
  <si>
    <r>
      <rPr>
        <sz val="8"/>
        <rFont val="Arial Narrow"/>
        <family val="2"/>
        <charset val="238"/>
      </rPr>
      <t xml:space="preserve">KL 1220.750 - </t>
    </r>
    <r>
      <rPr>
        <b/>
        <sz val="8"/>
        <rFont val="Arial Narrow"/>
        <family val="2"/>
        <charset val="238"/>
      </rPr>
      <t>MATERIÁL</t>
    </r>
  </si>
  <si>
    <r>
      <rPr>
        <sz val="8"/>
        <rFont val="Arial Narrow"/>
        <family val="2"/>
        <charset val="238"/>
      </rPr>
      <t xml:space="preserve">KL 1220.750 - </t>
    </r>
    <r>
      <rPr>
        <b/>
        <sz val="8"/>
        <rFont val="Arial Narrow"/>
        <family val="2"/>
        <charset val="238"/>
      </rPr>
      <t>DODÁVKA</t>
    </r>
  </si>
  <si>
    <r>
      <rPr>
        <sz val="8"/>
        <rFont val="Arial Narrow"/>
        <family val="2"/>
        <charset val="238"/>
      </rPr>
      <t xml:space="preserve">Připojovací sada šroubení + ventilový spodek s termohlavicí - </t>
    </r>
    <r>
      <rPr>
        <b/>
        <sz val="8"/>
        <rFont val="Arial Narrow"/>
        <family val="2"/>
        <charset val="238"/>
      </rPr>
      <t>MATERIÁL</t>
    </r>
  </si>
  <si>
    <r>
      <rPr>
        <sz val="8"/>
        <rFont val="Arial Narrow"/>
        <family val="2"/>
        <charset val="238"/>
      </rPr>
      <t xml:space="preserve">Připojovací sada šroubení + ventilový spodek s termohlavicí - </t>
    </r>
    <r>
      <rPr>
        <b/>
        <sz val="8"/>
        <rFont val="Arial Narrow"/>
        <family val="2"/>
        <charset val="238"/>
      </rPr>
      <t>DODÁVKA</t>
    </r>
  </si>
  <si>
    <r>
      <rPr>
        <sz val="8"/>
        <rFont val="Arial Narrow"/>
        <family val="2"/>
        <charset val="238"/>
      </rPr>
      <t xml:space="preserve">SILVERNOX PE-RT 21 x 2,5 mm 200 m - </t>
    </r>
    <r>
      <rPr>
        <b/>
        <sz val="8"/>
        <rFont val="Arial Narrow"/>
        <family val="2"/>
        <charset val="238"/>
      </rPr>
      <t>MATERIÁL</t>
    </r>
  </si>
  <si>
    <r>
      <rPr>
        <sz val="8"/>
        <rFont val="Arial Narrow"/>
        <family val="2"/>
        <charset val="238"/>
      </rPr>
      <t xml:space="preserve">SILVERNOX PE-RT 21 x 2,5 mm 200 m - </t>
    </r>
    <r>
      <rPr>
        <b/>
        <sz val="8"/>
        <rFont val="Arial Narrow"/>
        <family val="2"/>
        <charset val="238"/>
      </rPr>
      <t>DODÁVKA</t>
    </r>
  </si>
  <si>
    <r>
      <rPr>
        <sz val="8"/>
        <rFont val="Arial Narrow"/>
        <family val="2"/>
        <charset val="238"/>
      </rPr>
      <t xml:space="preserve">SILVERNOX PE-RT 21 x 2,5 mm 400 m - </t>
    </r>
    <r>
      <rPr>
        <b/>
        <sz val="8"/>
        <rFont val="Arial Narrow"/>
        <family val="2"/>
        <charset val="238"/>
      </rPr>
      <t>MATERIÁL</t>
    </r>
  </si>
  <si>
    <r>
      <rPr>
        <sz val="8"/>
        <rFont val="Arial Narrow"/>
        <family val="2"/>
        <charset val="238"/>
      </rPr>
      <t xml:space="preserve">SILVERNOX PE-RT 21 x 2,5 mm 400 m - </t>
    </r>
    <r>
      <rPr>
        <b/>
        <sz val="8"/>
        <rFont val="Arial Narrow"/>
        <family val="2"/>
        <charset val="238"/>
      </rPr>
      <t>DODÁVKA</t>
    </r>
  </si>
  <si>
    <r>
      <rPr>
        <sz val="8"/>
        <rFont val="Arial Narrow"/>
        <family val="2"/>
        <charset val="238"/>
      </rPr>
      <t>UNINOX PE-RT 16x2 mm 480 m -</t>
    </r>
    <r>
      <rPr>
        <b/>
        <sz val="8"/>
        <rFont val="Arial Narrow"/>
        <family val="2"/>
        <charset val="238"/>
      </rPr>
      <t xml:space="preserve"> MATERIÁL</t>
    </r>
  </si>
  <si>
    <r>
      <rPr>
        <sz val="8"/>
        <rFont val="Arial Narrow"/>
        <family val="2"/>
        <charset val="238"/>
      </rPr>
      <t xml:space="preserve">UNINOX PE-RT 16x2 mm 480 m </t>
    </r>
    <r>
      <rPr>
        <b/>
        <sz val="8"/>
        <rFont val="Arial Narrow"/>
        <family val="2"/>
        <charset val="238"/>
      </rPr>
      <t>- DODÁVKA</t>
    </r>
  </si>
  <si>
    <r>
      <rPr>
        <sz val="8"/>
        <rFont val="Arial Narrow"/>
        <family val="2"/>
        <charset val="238"/>
      </rPr>
      <t xml:space="preserve">Upínací lišta UNIFIX pro </t>
    </r>
    <r>
      <rPr>
        <sz val="8"/>
        <rFont val="Calibri"/>
        <family val="2"/>
        <charset val="238"/>
      </rPr>
      <t>Ø</t>
    </r>
    <r>
      <rPr>
        <sz val="8"/>
        <rFont val="Arial Narrow"/>
        <family val="2"/>
        <charset val="238"/>
      </rPr>
      <t xml:space="preserve">15-17 mm - </t>
    </r>
    <r>
      <rPr>
        <b/>
        <sz val="8"/>
        <rFont val="Arial Narrow"/>
        <family val="2"/>
        <charset val="238"/>
      </rPr>
      <t>MATERIÁL</t>
    </r>
  </si>
  <si>
    <r>
      <rPr>
        <sz val="8"/>
        <rFont val="Arial Narrow"/>
        <family val="2"/>
        <charset val="238"/>
      </rPr>
      <t xml:space="preserve">Upínací lišta UNIFIX pro </t>
    </r>
    <r>
      <rPr>
        <sz val="8"/>
        <rFont val="Calibri"/>
        <family val="2"/>
        <charset val="238"/>
      </rPr>
      <t>Ø21</t>
    </r>
    <r>
      <rPr>
        <sz val="8"/>
        <rFont val="Arial Narrow"/>
        <family val="2"/>
        <charset val="238"/>
      </rPr>
      <t xml:space="preserve"> mm - </t>
    </r>
    <r>
      <rPr>
        <b/>
        <sz val="8"/>
        <rFont val="Arial Narrow"/>
        <family val="2"/>
        <charset val="238"/>
      </rPr>
      <t>MATERIÁL</t>
    </r>
  </si>
  <si>
    <r>
      <rPr>
        <sz val="8"/>
        <rFont val="Arial Narrow"/>
        <family val="2"/>
        <charset val="238"/>
      </rPr>
      <t xml:space="preserve">Upínací lišta UNIFIX pro </t>
    </r>
    <r>
      <rPr>
        <sz val="8"/>
        <rFont val="Calibri"/>
        <family val="2"/>
        <charset val="238"/>
      </rPr>
      <t>Ø</t>
    </r>
    <r>
      <rPr>
        <sz val="8"/>
        <rFont val="Arial Narrow"/>
        <family val="2"/>
        <charset val="238"/>
      </rPr>
      <t xml:space="preserve">15-17 mm - </t>
    </r>
    <r>
      <rPr>
        <b/>
        <sz val="8"/>
        <rFont val="Arial Narrow"/>
        <family val="2"/>
        <charset val="238"/>
      </rPr>
      <t>DODÁVKA</t>
    </r>
  </si>
  <si>
    <r>
      <rPr>
        <sz val="8"/>
        <rFont val="Arial Narrow"/>
        <family val="2"/>
        <charset val="238"/>
      </rPr>
      <t xml:space="preserve">Upínací lišta UNIFIX pro </t>
    </r>
    <r>
      <rPr>
        <sz val="8"/>
        <rFont val="Calibri"/>
        <family val="2"/>
        <charset val="238"/>
      </rPr>
      <t>Ø21</t>
    </r>
    <r>
      <rPr>
        <sz val="8"/>
        <rFont val="Arial Narrow"/>
        <family val="2"/>
        <charset val="238"/>
      </rPr>
      <t xml:space="preserve"> mm - </t>
    </r>
    <r>
      <rPr>
        <b/>
        <sz val="8"/>
        <rFont val="Arial Narrow"/>
        <family val="2"/>
        <charset val="238"/>
      </rPr>
      <t>DODÁVKA</t>
    </r>
  </si>
  <si>
    <r>
      <rPr>
        <sz val="8"/>
        <rFont val="Arial Narrow"/>
        <family val="2"/>
        <charset val="238"/>
      </rPr>
      <t xml:space="preserve">PVC příchytky, dl.70 mm - </t>
    </r>
    <r>
      <rPr>
        <b/>
        <sz val="8"/>
        <rFont val="Arial Narrow"/>
        <family val="2"/>
        <charset val="238"/>
      </rPr>
      <t>MATERIÁL</t>
    </r>
  </si>
  <si>
    <r>
      <rPr>
        <sz val="8"/>
        <rFont val="Arial Narrow"/>
        <family val="2"/>
        <charset val="238"/>
      </rPr>
      <t xml:space="preserve">PVC příchytky, dl.70 mm - </t>
    </r>
    <r>
      <rPr>
        <b/>
        <sz val="8"/>
        <rFont val="Arial Narrow"/>
        <family val="2"/>
        <charset val="238"/>
      </rPr>
      <t>DODÁVKA</t>
    </r>
  </si>
  <si>
    <r>
      <rPr>
        <sz val="8"/>
        <rFont val="Arial Narrow"/>
        <family val="2"/>
        <charset val="238"/>
      </rPr>
      <t xml:space="preserve">Šroubení PB, PE-RT 21x2,5 mm - </t>
    </r>
    <r>
      <rPr>
        <b/>
        <sz val="8"/>
        <rFont val="Arial Narrow"/>
        <family val="2"/>
        <charset val="238"/>
      </rPr>
      <t>MATERIÁL</t>
    </r>
  </si>
  <si>
    <r>
      <rPr>
        <sz val="8"/>
        <rFont val="Arial Narrow"/>
        <family val="2"/>
        <charset val="238"/>
      </rPr>
      <t xml:space="preserve">Šroubení PB, PE-RT 21x2,5 mm - </t>
    </r>
    <r>
      <rPr>
        <b/>
        <sz val="8"/>
        <rFont val="Arial Narrow"/>
        <family val="2"/>
        <charset val="238"/>
      </rPr>
      <t>DODÁVKA</t>
    </r>
  </si>
  <si>
    <r>
      <rPr>
        <sz val="8"/>
        <rFont val="Arial Narrow"/>
        <family val="2"/>
        <charset val="238"/>
      </rPr>
      <t xml:space="preserve">Vyztužovací pouzdro pro 16x2,0 mm - </t>
    </r>
    <r>
      <rPr>
        <b/>
        <sz val="8"/>
        <rFont val="Arial Narrow"/>
        <family val="2"/>
        <charset val="238"/>
      </rPr>
      <t>MATERIÁL</t>
    </r>
  </si>
  <si>
    <r>
      <rPr>
        <sz val="8"/>
        <rFont val="Arial Narrow"/>
        <family val="2"/>
        <charset val="238"/>
      </rPr>
      <t xml:space="preserve">Vyztužovací pouzdro pro 16x2,0 mm - </t>
    </r>
    <r>
      <rPr>
        <b/>
        <sz val="8"/>
        <rFont val="Arial Narrow"/>
        <family val="2"/>
        <charset val="238"/>
      </rPr>
      <t>DODÁVKA</t>
    </r>
  </si>
  <si>
    <r>
      <rPr>
        <sz val="8"/>
        <rFont val="Arial Narrow"/>
        <family val="2"/>
        <charset val="238"/>
      </rPr>
      <t xml:space="preserve">Krycí folie - </t>
    </r>
    <r>
      <rPr>
        <b/>
        <sz val="8"/>
        <rFont val="Arial Narrow"/>
        <family val="2"/>
        <charset val="238"/>
      </rPr>
      <t>MATERIÁL</t>
    </r>
  </si>
  <si>
    <r>
      <rPr>
        <sz val="8"/>
        <rFont val="Arial Narrow"/>
        <family val="2"/>
        <charset val="238"/>
      </rPr>
      <t xml:space="preserve">Krycí folie - </t>
    </r>
    <r>
      <rPr>
        <b/>
        <sz val="8"/>
        <rFont val="Arial Narrow"/>
        <family val="2"/>
        <charset val="238"/>
      </rPr>
      <t>DODÁVKA</t>
    </r>
  </si>
  <si>
    <r>
      <rPr>
        <sz val="8"/>
        <rFont val="Arial Narrow"/>
        <family val="2"/>
        <charset val="238"/>
      </rPr>
      <t xml:space="preserve">Průchodka </t>
    </r>
    <r>
      <rPr>
        <sz val="8"/>
        <rFont val="Calibri"/>
        <family val="2"/>
        <charset val="238"/>
      </rPr>
      <t>Ø</t>
    </r>
    <r>
      <rPr>
        <sz val="8"/>
        <rFont val="Arial Narrow"/>
        <family val="2"/>
        <charset val="238"/>
      </rPr>
      <t xml:space="preserve">23 mm - </t>
    </r>
    <r>
      <rPr>
        <b/>
        <sz val="8"/>
        <rFont val="Arial Narrow"/>
        <family val="2"/>
        <charset val="238"/>
      </rPr>
      <t>MATERIÁL</t>
    </r>
  </si>
  <si>
    <r>
      <rPr>
        <sz val="8"/>
        <rFont val="Arial Narrow"/>
        <family val="2"/>
        <charset val="238"/>
      </rPr>
      <t xml:space="preserve">Průchodka Ø23 mm - </t>
    </r>
    <r>
      <rPr>
        <b/>
        <sz val="8"/>
        <rFont val="Arial Narrow"/>
        <family val="2"/>
        <charset val="238"/>
      </rPr>
      <t>DODÁVKA</t>
    </r>
  </si>
  <si>
    <r>
      <rPr>
        <sz val="8"/>
        <rFont val="Arial Narrow"/>
        <family val="2"/>
        <charset val="238"/>
      </rPr>
      <t xml:space="preserve">Dilatační páska 8 mm s folií - </t>
    </r>
    <r>
      <rPr>
        <b/>
        <sz val="8"/>
        <rFont val="Arial Narrow"/>
        <family val="2"/>
        <charset val="238"/>
      </rPr>
      <t>MATERIÁL</t>
    </r>
  </si>
  <si>
    <r>
      <rPr>
        <sz val="8"/>
        <rFont val="Arial Narrow"/>
        <family val="2"/>
        <charset val="238"/>
      </rPr>
      <t xml:space="preserve">Dilatační páska 8 mm s folií - </t>
    </r>
    <r>
      <rPr>
        <b/>
        <sz val="8"/>
        <rFont val="Arial Narrow"/>
        <family val="2"/>
        <charset val="238"/>
      </rPr>
      <t>DODÁVKA</t>
    </r>
  </si>
  <si>
    <r>
      <rPr>
        <sz val="8"/>
        <rFont val="Arial Narrow"/>
        <family val="2"/>
        <charset val="238"/>
      </rPr>
      <t xml:space="preserve">Rozdělovač UNI-MULTI l/10 okruhů - </t>
    </r>
    <r>
      <rPr>
        <b/>
        <sz val="8"/>
        <rFont val="Arial Narrow"/>
        <family val="2"/>
        <charset val="238"/>
      </rPr>
      <t>MATERIÁL</t>
    </r>
  </si>
  <si>
    <r>
      <rPr>
        <sz val="8"/>
        <rFont val="Arial Narrow"/>
        <family val="2"/>
        <charset val="238"/>
      </rPr>
      <t xml:space="preserve">Rozdělovač UNI-MULTI l/10 okruhů - </t>
    </r>
    <r>
      <rPr>
        <b/>
        <sz val="8"/>
        <rFont val="Arial Narrow"/>
        <family val="2"/>
        <charset val="238"/>
      </rPr>
      <t>DODÁVKA</t>
    </r>
  </si>
  <si>
    <r>
      <rPr>
        <sz val="8"/>
        <rFont val="Arial Narrow"/>
        <family val="2"/>
        <charset val="238"/>
      </rPr>
      <t xml:space="preserve">Kulový ventil 1" - </t>
    </r>
    <r>
      <rPr>
        <b/>
        <sz val="8"/>
        <rFont val="Arial Narrow"/>
        <family val="2"/>
        <charset val="238"/>
      </rPr>
      <t>MATERIÁL</t>
    </r>
  </si>
  <si>
    <r>
      <rPr>
        <sz val="8"/>
        <rFont val="Arial Narrow"/>
        <family val="2"/>
        <charset val="238"/>
      </rPr>
      <t xml:space="preserve">Kulový ventil 1" - </t>
    </r>
    <r>
      <rPr>
        <b/>
        <sz val="8"/>
        <rFont val="Arial Narrow"/>
        <family val="2"/>
        <charset val="238"/>
      </rPr>
      <t>DODÁVKA</t>
    </r>
  </si>
  <si>
    <r>
      <rPr>
        <sz val="8"/>
        <rFont val="Arial Narrow"/>
        <family val="2"/>
        <charset val="238"/>
      </rPr>
      <t xml:space="preserve">Skřínka pod omítkou s lak.lištou, typ 4 - </t>
    </r>
    <r>
      <rPr>
        <b/>
        <sz val="8"/>
        <rFont val="Arial Narrow"/>
        <family val="2"/>
        <charset val="238"/>
      </rPr>
      <t>MATERIÁL</t>
    </r>
  </si>
  <si>
    <r>
      <rPr>
        <sz val="8"/>
        <rFont val="Arial Narrow"/>
        <family val="2"/>
        <charset val="238"/>
      </rPr>
      <t xml:space="preserve">Skřínka pod omítkou s lak.lištou, typ 4 - </t>
    </r>
    <r>
      <rPr>
        <b/>
        <sz val="8"/>
        <rFont val="Arial Narrow"/>
        <family val="2"/>
        <charset val="238"/>
      </rPr>
      <t>DODÁVKA</t>
    </r>
  </si>
  <si>
    <r>
      <rPr>
        <sz val="8"/>
        <rFont val="Arial Narrow"/>
        <family val="2"/>
        <charset val="238"/>
      </rPr>
      <t xml:space="preserve">Skřínka pod omítkou s lak.lištou, typ 8 - </t>
    </r>
    <r>
      <rPr>
        <b/>
        <sz val="8"/>
        <rFont val="Arial Narrow"/>
        <family val="2"/>
        <charset val="238"/>
      </rPr>
      <t>MATERIÁL</t>
    </r>
  </si>
  <si>
    <r>
      <rPr>
        <sz val="8"/>
        <rFont val="Arial Narrow"/>
        <family val="2"/>
        <charset val="238"/>
      </rPr>
      <t xml:space="preserve">Skřínka pod omítkou s lak.lištou, typ 8 - </t>
    </r>
    <r>
      <rPr>
        <b/>
        <sz val="8"/>
        <rFont val="Arial Narrow"/>
        <family val="2"/>
        <charset val="238"/>
      </rPr>
      <t>DODÁVKA</t>
    </r>
  </si>
  <si>
    <r>
      <rPr>
        <sz val="8"/>
        <rFont val="Arial Narrow"/>
        <family val="2"/>
        <charset val="238"/>
      </rPr>
      <t xml:space="preserve">Skřínka pod omítkou s lak.lištou, typ 11 - </t>
    </r>
    <r>
      <rPr>
        <b/>
        <sz val="8"/>
        <rFont val="Arial Narrow"/>
        <family val="2"/>
        <charset val="238"/>
      </rPr>
      <t>MATERIÁL</t>
    </r>
  </si>
  <si>
    <r>
      <rPr>
        <sz val="8"/>
        <rFont val="Arial Narrow"/>
        <family val="2"/>
        <charset val="238"/>
      </rPr>
      <t xml:space="preserve">Skřínka pod omítkou s lak.lištou, typ 11 - </t>
    </r>
    <r>
      <rPr>
        <b/>
        <sz val="8"/>
        <rFont val="Arial Narrow"/>
        <family val="2"/>
        <charset val="238"/>
      </rPr>
      <t>DODÁVKA</t>
    </r>
  </si>
  <si>
    <r>
      <rPr>
        <sz val="8"/>
        <rFont val="Arial Narrow"/>
        <family val="2"/>
        <charset val="238"/>
      </rPr>
      <t xml:space="preserve">Koleno lisovací s chrom.trubkou 300 mm, 16-15 - </t>
    </r>
    <r>
      <rPr>
        <b/>
        <sz val="8"/>
        <rFont val="Arial Narrow"/>
        <family val="2"/>
        <charset val="238"/>
      </rPr>
      <t>MATERIÁL</t>
    </r>
  </si>
  <si>
    <r>
      <rPr>
        <sz val="8"/>
        <rFont val="Arial Narrow"/>
        <family val="2"/>
        <charset val="238"/>
      </rPr>
      <t xml:space="preserve">Koleno lisovací s chrom.trubkou 300 mm, 16-15 - </t>
    </r>
    <r>
      <rPr>
        <b/>
        <sz val="8"/>
        <rFont val="Arial Narrow"/>
        <family val="2"/>
        <charset val="238"/>
      </rPr>
      <t>DODÁVKA</t>
    </r>
  </si>
  <si>
    <t>Dokumentace pro provedení stavby</t>
  </si>
  <si>
    <t>Projektant</t>
  </si>
  <si>
    <t>1 Kanalizace</t>
  </si>
  <si>
    <t>Potrubí ležaté v zemi, plastové:</t>
  </si>
  <si>
    <r>
      <t>DN 125 -</t>
    </r>
    <r>
      <rPr>
        <b/>
        <sz val="8"/>
        <rFont val="Arial Narrow"/>
        <family val="2"/>
        <charset val="238"/>
      </rPr>
      <t xml:space="preserve"> MATERIÁL</t>
    </r>
  </si>
  <si>
    <r>
      <t>DN 125 -</t>
    </r>
    <r>
      <rPr>
        <b/>
        <sz val="8"/>
        <rFont val="Arial Narrow"/>
        <family val="2"/>
        <charset val="238"/>
      </rPr>
      <t xml:space="preserve"> DODÁVKA</t>
    </r>
  </si>
  <si>
    <r>
      <t>DN 150 -</t>
    </r>
    <r>
      <rPr>
        <b/>
        <sz val="8"/>
        <rFont val="Arial Narrow"/>
        <family val="2"/>
        <charset val="238"/>
      </rPr>
      <t xml:space="preserve"> MATERIÁL</t>
    </r>
  </si>
  <si>
    <r>
      <t>DN 150-</t>
    </r>
    <r>
      <rPr>
        <b/>
        <sz val="8"/>
        <rFont val="Arial Narrow"/>
        <family val="2"/>
        <charset val="238"/>
      </rPr>
      <t xml:space="preserve"> DODÁVKA</t>
    </r>
  </si>
  <si>
    <r>
      <t>DN 200 (drén - perforace) -</t>
    </r>
    <r>
      <rPr>
        <b/>
        <sz val="8"/>
        <rFont val="Arial Narrow"/>
        <family val="2"/>
        <charset val="238"/>
      </rPr>
      <t xml:space="preserve"> MATERIÁL</t>
    </r>
  </si>
  <si>
    <r>
      <t xml:space="preserve">DN 200 (drén - perforace) - </t>
    </r>
    <r>
      <rPr>
        <b/>
        <sz val="8"/>
        <rFont val="Arial Narrow"/>
        <family val="2"/>
        <charset val="238"/>
      </rPr>
      <t>DODÁVKA</t>
    </r>
  </si>
  <si>
    <t>Potrubí svislé a zavěšené plastové:</t>
  </si>
  <si>
    <r>
      <t>DN 75 -</t>
    </r>
    <r>
      <rPr>
        <b/>
        <sz val="8"/>
        <rFont val="Arial Narrow"/>
        <family val="2"/>
        <charset val="238"/>
      </rPr>
      <t xml:space="preserve"> MATERIÁL</t>
    </r>
  </si>
  <si>
    <r>
      <t>DN 75 -</t>
    </r>
    <r>
      <rPr>
        <b/>
        <sz val="8"/>
        <rFont val="Arial Narrow"/>
        <family val="2"/>
        <charset val="238"/>
      </rPr>
      <t xml:space="preserve"> DODÁVKA</t>
    </r>
  </si>
  <si>
    <r>
      <t>DN 100 -</t>
    </r>
    <r>
      <rPr>
        <b/>
        <sz val="8"/>
        <rFont val="Arial Narrow"/>
        <family val="2"/>
        <charset val="238"/>
      </rPr>
      <t xml:space="preserve"> MATERIÁL</t>
    </r>
  </si>
  <si>
    <r>
      <t>DN 100-</t>
    </r>
    <r>
      <rPr>
        <b/>
        <sz val="8"/>
        <rFont val="Arial Narrow"/>
        <family val="2"/>
        <charset val="238"/>
      </rPr>
      <t xml:space="preserve"> DODÁVKA</t>
    </r>
  </si>
  <si>
    <t>1 Kanalizace CELKEM Kč:</t>
  </si>
  <si>
    <t>Potrubí připojovací PVC:</t>
  </si>
  <si>
    <r>
      <t>DN 53 -</t>
    </r>
    <r>
      <rPr>
        <b/>
        <sz val="8"/>
        <rFont val="Arial Narrow"/>
        <family val="2"/>
        <charset val="238"/>
      </rPr>
      <t xml:space="preserve"> MATERIÁL</t>
    </r>
  </si>
  <si>
    <r>
      <t>DN 53 -</t>
    </r>
    <r>
      <rPr>
        <b/>
        <sz val="8"/>
        <rFont val="Arial Narrow"/>
        <family val="2"/>
        <charset val="238"/>
      </rPr>
      <t xml:space="preserve"> DODÁVKA</t>
    </r>
  </si>
  <si>
    <r>
      <t>DN 63 -</t>
    </r>
    <r>
      <rPr>
        <b/>
        <sz val="8"/>
        <rFont val="Arial Narrow"/>
        <family val="2"/>
        <charset val="238"/>
      </rPr>
      <t xml:space="preserve"> MATERIÁL</t>
    </r>
  </si>
  <si>
    <r>
      <t>DN 63 -</t>
    </r>
    <r>
      <rPr>
        <b/>
        <sz val="8"/>
        <rFont val="Arial Narrow"/>
        <family val="2"/>
        <charset val="238"/>
      </rPr>
      <t xml:space="preserve"> DODÁVKA</t>
    </r>
  </si>
  <si>
    <r>
      <rPr>
        <sz val="8"/>
        <rFont val="Arial Narrow"/>
        <family val="2"/>
        <charset val="238"/>
      </rPr>
      <t xml:space="preserve">Ventilační hlavice PVC - </t>
    </r>
    <r>
      <rPr>
        <b/>
        <sz val="8"/>
        <rFont val="Arial Narrow"/>
        <family val="2"/>
        <charset val="238"/>
      </rPr>
      <t>MATERIÁL</t>
    </r>
  </si>
  <si>
    <r>
      <rPr>
        <sz val="8"/>
        <rFont val="Arial Narrow"/>
        <family val="2"/>
        <charset val="238"/>
      </rPr>
      <t xml:space="preserve">Ventilační hlavice PVC - </t>
    </r>
    <r>
      <rPr>
        <b/>
        <sz val="8"/>
        <rFont val="Arial Narrow"/>
        <family val="2"/>
        <charset val="238"/>
      </rPr>
      <t>DODÁVKA</t>
    </r>
  </si>
  <si>
    <r>
      <rPr>
        <sz val="8"/>
        <rFont val="Arial Narrow"/>
        <family val="2"/>
        <charset val="238"/>
      </rPr>
      <t xml:space="preserve">HL 21 - </t>
    </r>
    <r>
      <rPr>
        <b/>
        <sz val="8"/>
        <rFont val="Arial Narrow"/>
        <family val="2"/>
        <charset val="238"/>
      </rPr>
      <t>MATERIÁL</t>
    </r>
  </si>
  <si>
    <r>
      <rPr>
        <sz val="8"/>
        <rFont val="Arial Narrow"/>
        <family val="2"/>
        <charset val="238"/>
      </rPr>
      <t xml:space="preserve">HL 21 - </t>
    </r>
    <r>
      <rPr>
        <b/>
        <sz val="8"/>
        <rFont val="Arial Narrow"/>
        <family val="2"/>
        <charset val="238"/>
      </rPr>
      <t>DODÁVKA</t>
    </r>
  </si>
  <si>
    <r>
      <rPr>
        <sz val="8"/>
        <rFont val="Arial Narrow"/>
        <family val="2"/>
        <charset val="238"/>
      </rPr>
      <t xml:space="preserve">HL 405E - </t>
    </r>
    <r>
      <rPr>
        <b/>
        <sz val="8"/>
        <rFont val="Arial Narrow"/>
        <family val="2"/>
        <charset val="238"/>
      </rPr>
      <t>MATERIÁL</t>
    </r>
  </si>
  <si>
    <r>
      <rPr>
        <sz val="8"/>
        <rFont val="Arial Narrow"/>
        <family val="2"/>
        <charset val="238"/>
      </rPr>
      <t xml:space="preserve">HL 405E - </t>
    </r>
    <r>
      <rPr>
        <b/>
        <sz val="8"/>
        <rFont val="Arial Narrow"/>
        <family val="2"/>
        <charset val="238"/>
      </rPr>
      <t>DODÁVKA</t>
    </r>
  </si>
  <si>
    <r>
      <rPr>
        <sz val="8"/>
        <rFont val="Arial Narrow"/>
        <family val="2"/>
        <charset val="238"/>
      </rPr>
      <t xml:space="preserve">Přivzdušňovací hlavice HL 900 - </t>
    </r>
    <r>
      <rPr>
        <b/>
        <sz val="8"/>
        <rFont val="Arial Narrow"/>
        <family val="2"/>
        <charset val="238"/>
      </rPr>
      <t>MATERIÁL</t>
    </r>
  </si>
  <si>
    <r>
      <rPr>
        <sz val="8"/>
        <rFont val="Arial Narrow"/>
        <family val="2"/>
        <charset val="238"/>
      </rPr>
      <t xml:space="preserve">Přivzdušňovací hlavice HL 900 - </t>
    </r>
    <r>
      <rPr>
        <b/>
        <sz val="8"/>
        <rFont val="Arial Narrow"/>
        <family val="2"/>
        <charset val="238"/>
      </rPr>
      <t>DODÁVKA</t>
    </r>
  </si>
  <si>
    <t>Zápachové uzavírky:</t>
  </si>
  <si>
    <r>
      <rPr>
        <sz val="8"/>
        <rFont val="Arial Narrow"/>
        <family val="2"/>
        <charset val="238"/>
      </rPr>
      <t xml:space="preserve">Podlahová vpusť DN100 - </t>
    </r>
    <r>
      <rPr>
        <b/>
        <sz val="8"/>
        <rFont val="Arial Narrow"/>
        <family val="2"/>
        <charset val="238"/>
      </rPr>
      <t>MATERIÁL</t>
    </r>
  </si>
  <si>
    <r>
      <rPr>
        <sz val="8"/>
        <rFont val="Arial Narrow"/>
        <family val="2"/>
        <charset val="238"/>
      </rPr>
      <t xml:space="preserve">Podlahová vpusť DN100 - </t>
    </r>
    <r>
      <rPr>
        <b/>
        <sz val="8"/>
        <rFont val="Arial Narrow"/>
        <family val="2"/>
        <charset val="238"/>
      </rPr>
      <t>DODÁVKA</t>
    </r>
  </si>
  <si>
    <r>
      <rPr>
        <sz val="8"/>
        <rFont val="Arial Narrow"/>
        <family val="2"/>
        <charset val="238"/>
      </rPr>
      <t xml:space="preserve">Bourání žumpy (žb) - </t>
    </r>
    <r>
      <rPr>
        <b/>
        <sz val="8"/>
        <rFont val="Arial Narrow"/>
        <family val="2"/>
        <charset val="238"/>
      </rPr>
      <t>MATERIÁL</t>
    </r>
  </si>
  <si>
    <r>
      <rPr>
        <sz val="8"/>
        <rFont val="Arial Narrow"/>
        <family val="2"/>
        <charset val="238"/>
      </rPr>
      <t xml:space="preserve">Bourání žumpy (žb) - </t>
    </r>
    <r>
      <rPr>
        <b/>
        <sz val="8"/>
        <rFont val="Arial Narrow"/>
        <family val="2"/>
        <charset val="238"/>
      </rPr>
      <t>DODÁVKA</t>
    </r>
  </si>
  <si>
    <r>
      <rPr>
        <sz val="8"/>
        <rFont val="Arial Narrow"/>
        <family val="2"/>
        <charset val="238"/>
      </rPr>
      <t xml:space="preserve">Vsakovací jáma (1,5x6x20 m) + geotextílie, kamenivo ostrohranné 80-100 mm - </t>
    </r>
    <r>
      <rPr>
        <b/>
        <sz val="8"/>
        <rFont val="Arial Narrow"/>
        <family val="2"/>
        <charset val="238"/>
      </rPr>
      <t>MATERIÁL</t>
    </r>
  </si>
  <si>
    <r>
      <rPr>
        <sz val="8"/>
        <rFont val="Arial Narrow"/>
        <family val="2"/>
        <charset val="238"/>
      </rPr>
      <t xml:space="preserve">Vsakovací jáma (1,5x6x20 m) + geotextílie, kamenivo ostrohranné 80-100 mm - </t>
    </r>
    <r>
      <rPr>
        <b/>
        <sz val="8"/>
        <rFont val="Arial Narrow"/>
        <family val="2"/>
        <charset val="238"/>
      </rPr>
      <t>DODÁVKA</t>
    </r>
  </si>
  <si>
    <t>Revizní šachta z PVC (vsak + SK):</t>
  </si>
  <si>
    <r>
      <rPr>
        <sz val="8"/>
        <rFont val="Arial Narrow"/>
        <family val="2"/>
        <charset val="238"/>
      </rPr>
      <t xml:space="preserve">DN 400 (hl.2,0 m) - </t>
    </r>
    <r>
      <rPr>
        <b/>
        <sz val="8"/>
        <rFont val="Arial Narrow"/>
        <family val="2"/>
        <charset val="238"/>
      </rPr>
      <t>MATERIÁL</t>
    </r>
  </si>
  <si>
    <r>
      <rPr>
        <sz val="8"/>
        <rFont val="Arial Narrow"/>
        <family val="2"/>
        <charset val="238"/>
      </rPr>
      <t xml:space="preserve">DN 400 (hl.2,0 m) - </t>
    </r>
    <r>
      <rPr>
        <b/>
        <sz val="8"/>
        <rFont val="Arial Narrow"/>
        <family val="2"/>
        <charset val="238"/>
      </rPr>
      <t>DODÁVKA</t>
    </r>
  </si>
  <si>
    <r>
      <rPr>
        <sz val="8"/>
        <rFont val="Arial Narrow"/>
        <family val="2"/>
        <charset val="238"/>
      </rPr>
      <t xml:space="preserve">DN 400 (hl.1,0 m) - </t>
    </r>
    <r>
      <rPr>
        <b/>
        <sz val="8"/>
        <rFont val="Arial Narrow"/>
        <family val="2"/>
        <charset val="238"/>
      </rPr>
      <t>MATERIÁL</t>
    </r>
  </si>
  <si>
    <r>
      <rPr>
        <sz val="8"/>
        <rFont val="Arial Narrow"/>
        <family val="2"/>
        <charset val="238"/>
      </rPr>
      <t xml:space="preserve">DN 400 (hl.1,0 m) - </t>
    </r>
    <r>
      <rPr>
        <b/>
        <sz val="8"/>
        <rFont val="Arial Narrow"/>
        <family val="2"/>
        <charset val="238"/>
      </rPr>
      <t>DODÁVKA</t>
    </r>
  </si>
  <si>
    <r>
      <rPr>
        <sz val="8"/>
        <rFont val="Arial Narrow"/>
        <family val="2"/>
        <charset val="238"/>
      </rPr>
      <t xml:space="preserve">Acco Drain 150 mm D=5,0 m - </t>
    </r>
    <r>
      <rPr>
        <b/>
        <sz val="8"/>
        <rFont val="Arial Narrow"/>
        <family val="2"/>
        <charset val="238"/>
      </rPr>
      <t>MATERIÁL</t>
    </r>
  </si>
  <si>
    <r>
      <rPr>
        <sz val="8"/>
        <rFont val="Arial Narrow"/>
        <family val="2"/>
        <charset val="238"/>
      </rPr>
      <t xml:space="preserve">Acco Drain 150 mm D=5,0 m - </t>
    </r>
    <r>
      <rPr>
        <b/>
        <sz val="8"/>
        <rFont val="Arial Narrow"/>
        <family val="2"/>
        <charset val="238"/>
      </rPr>
      <t>DODÁVKA</t>
    </r>
  </si>
  <si>
    <r>
      <rPr>
        <sz val="8"/>
        <rFont val="Arial Narrow"/>
        <family val="2"/>
        <charset val="238"/>
      </rPr>
      <t xml:space="preserve">Štěrbinová vpusť DN 150, spádovaná, čistící (připojovací) tvarovka s košem - </t>
    </r>
    <r>
      <rPr>
        <b/>
        <sz val="8"/>
        <rFont val="Arial Narrow"/>
        <family val="2"/>
        <charset val="238"/>
      </rPr>
      <t>MATERIÁL</t>
    </r>
  </si>
  <si>
    <r>
      <rPr>
        <sz val="8"/>
        <rFont val="Arial Narrow"/>
        <family val="2"/>
        <charset val="238"/>
      </rPr>
      <t xml:space="preserve">Štěrbinová vpusť DN 150, spádovaná, čistící (připojovací) tvarovka s košem - </t>
    </r>
    <r>
      <rPr>
        <b/>
        <sz val="8"/>
        <rFont val="Arial Narrow"/>
        <family val="2"/>
        <charset val="238"/>
      </rPr>
      <t>DODÁVKA</t>
    </r>
  </si>
  <si>
    <r>
      <rPr>
        <sz val="8"/>
        <rFont val="Arial Narrow"/>
        <family val="2"/>
        <charset val="238"/>
      </rPr>
      <t xml:space="preserve">Požární manžety 30 min. do DN 110 - </t>
    </r>
    <r>
      <rPr>
        <b/>
        <sz val="8"/>
        <rFont val="Arial Narrow"/>
        <family val="2"/>
        <charset val="238"/>
      </rPr>
      <t>MATERIÁL</t>
    </r>
  </si>
  <si>
    <r>
      <rPr>
        <sz val="8"/>
        <rFont val="Arial Narrow"/>
        <family val="2"/>
        <charset val="238"/>
      </rPr>
      <t xml:space="preserve">Požární manžety 30 min. do DN 110 - </t>
    </r>
    <r>
      <rPr>
        <b/>
        <sz val="8"/>
        <rFont val="Arial Narrow"/>
        <family val="2"/>
        <charset val="238"/>
      </rPr>
      <t>DODÁVKA</t>
    </r>
  </si>
  <si>
    <t>2 Vodovod</t>
  </si>
  <si>
    <t>2 Vodovod CELKEM Kč:</t>
  </si>
  <si>
    <t>3 Izolace tepelné CELKEM Kč:</t>
  </si>
  <si>
    <t>3 Izolace tepelné</t>
  </si>
  <si>
    <t>Potrubí Ekoplastik:</t>
  </si>
  <si>
    <r>
      <rPr>
        <sz val="8"/>
        <rFont val="Arial Narrow"/>
        <family val="2"/>
        <charset val="238"/>
      </rPr>
      <t xml:space="preserve">D 32x2,3 - </t>
    </r>
    <r>
      <rPr>
        <b/>
        <sz val="8"/>
        <rFont val="Arial Narrow"/>
        <family val="2"/>
        <charset val="238"/>
      </rPr>
      <t>MATERIÁL</t>
    </r>
  </si>
  <si>
    <r>
      <rPr>
        <sz val="8"/>
        <rFont val="Arial Narrow"/>
        <family val="2"/>
        <charset val="238"/>
      </rPr>
      <t xml:space="preserve">D 32x2,3 - </t>
    </r>
    <r>
      <rPr>
        <b/>
        <sz val="8"/>
        <rFont val="Arial Narrow"/>
        <family val="2"/>
        <charset val="238"/>
      </rPr>
      <t>DODÁVKA</t>
    </r>
  </si>
  <si>
    <r>
      <rPr>
        <sz val="8"/>
        <rFont val="Arial Narrow"/>
        <family val="2"/>
        <charset val="238"/>
      </rPr>
      <t xml:space="preserve">D 25x2,5 - </t>
    </r>
    <r>
      <rPr>
        <b/>
        <sz val="8"/>
        <rFont val="Arial Narrow"/>
        <family val="2"/>
        <charset val="238"/>
      </rPr>
      <t>MATERIÁL</t>
    </r>
  </si>
  <si>
    <r>
      <rPr>
        <sz val="8"/>
        <rFont val="Arial Narrow"/>
        <family val="2"/>
        <charset val="238"/>
      </rPr>
      <t xml:space="preserve">D 25x2,5 - </t>
    </r>
    <r>
      <rPr>
        <b/>
        <sz val="8"/>
        <rFont val="Arial Narrow"/>
        <family val="2"/>
        <charset val="238"/>
      </rPr>
      <t>DODÁVKA</t>
    </r>
  </si>
  <si>
    <r>
      <rPr>
        <sz val="8"/>
        <rFont val="Arial Narrow"/>
        <family val="2"/>
        <charset val="238"/>
      </rPr>
      <t xml:space="preserve">D 20x2,3 - </t>
    </r>
    <r>
      <rPr>
        <b/>
        <sz val="8"/>
        <rFont val="Arial Narrow"/>
        <family val="2"/>
        <charset val="238"/>
      </rPr>
      <t>MATERIÁL</t>
    </r>
  </si>
  <si>
    <r>
      <rPr>
        <sz val="8"/>
        <rFont val="Arial Narrow"/>
        <family val="2"/>
        <charset val="238"/>
      </rPr>
      <t xml:space="preserve">D 20x2,3 - </t>
    </r>
    <r>
      <rPr>
        <b/>
        <sz val="8"/>
        <rFont val="Arial Narrow"/>
        <family val="2"/>
        <charset val="238"/>
      </rPr>
      <t>DODÁVKA</t>
    </r>
  </si>
  <si>
    <t>Uzávěry (kulové kohouty) bez vypouštění:</t>
  </si>
  <si>
    <r>
      <rPr>
        <sz val="8"/>
        <rFont val="Arial Narrow"/>
        <family val="2"/>
        <charset val="238"/>
      </rPr>
      <t xml:space="preserve">DN 25 - </t>
    </r>
    <r>
      <rPr>
        <b/>
        <sz val="8"/>
        <rFont val="Arial Narrow"/>
        <family val="2"/>
        <charset val="238"/>
      </rPr>
      <t>MATERIÁL</t>
    </r>
  </si>
  <si>
    <r>
      <rPr>
        <sz val="8"/>
        <rFont val="Arial Narrow"/>
        <family val="2"/>
        <charset val="238"/>
      </rPr>
      <t xml:space="preserve">DN 25 - </t>
    </r>
    <r>
      <rPr>
        <b/>
        <sz val="8"/>
        <rFont val="Arial Narrow"/>
        <family val="2"/>
        <charset val="238"/>
      </rPr>
      <t>DODÁVKA</t>
    </r>
  </si>
  <si>
    <r>
      <rPr>
        <sz val="8"/>
        <rFont val="Arial Narrow"/>
        <family val="2"/>
        <charset val="238"/>
      </rPr>
      <t xml:space="preserve">DN 20 - </t>
    </r>
    <r>
      <rPr>
        <b/>
        <sz val="8"/>
        <rFont val="Arial Narrow"/>
        <family val="2"/>
        <charset val="238"/>
      </rPr>
      <t>MATERIÁL</t>
    </r>
  </si>
  <si>
    <r>
      <rPr>
        <sz val="8"/>
        <rFont val="Arial Narrow"/>
        <family val="2"/>
        <charset val="238"/>
      </rPr>
      <t xml:space="preserve">DN 20 - </t>
    </r>
    <r>
      <rPr>
        <b/>
        <sz val="8"/>
        <rFont val="Arial Narrow"/>
        <family val="2"/>
        <charset val="238"/>
      </rPr>
      <t>DODÁVKA</t>
    </r>
  </si>
  <si>
    <r>
      <rPr>
        <sz val="8"/>
        <rFont val="Arial Narrow"/>
        <family val="2"/>
        <charset val="238"/>
      </rPr>
      <t xml:space="preserve">DN 15 - </t>
    </r>
    <r>
      <rPr>
        <b/>
        <sz val="8"/>
        <rFont val="Arial Narrow"/>
        <family val="2"/>
        <charset val="238"/>
      </rPr>
      <t>MATERIÁL</t>
    </r>
  </si>
  <si>
    <r>
      <rPr>
        <sz val="8"/>
        <rFont val="Arial Narrow"/>
        <family val="2"/>
        <charset val="238"/>
      </rPr>
      <t xml:space="preserve">DN 15 - </t>
    </r>
    <r>
      <rPr>
        <b/>
        <sz val="8"/>
        <rFont val="Arial Narrow"/>
        <family val="2"/>
        <charset val="238"/>
      </rPr>
      <t>DODÁVKA</t>
    </r>
  </si>
  <si>
    <t>Uzávěry (kulové kohouty) s vypouštěním:</t>
  </si>
  <si>
    <r>
      <rPr>
        <sz val="8"/>
        <rFont val="Arial Narrow"/>
        <family val="2"/>
        <charset val="238"/>
      </rPr>
      <t xml:space="preserve">Ventily zpětné DN 25 - </t>
    </r>
    <r>
      <rPr>
        <b/>
        <sz val="8"/>
        <rFont val="Arial Narrow"/>
        <family val="2"/>
        <charset val="238"/>
      </rPr>
      <t>MATERIÁL</t>
    </r>
  </si>
  <si>
    <r>
      <rPr>
        <sz val="8"/>
        <rFont val="Arial Narrow"/>
        <family val="2"/>
        <charset val="238"/>
      </rPr>
      <t xml:space="preserve">Ventily zpětné DN 25 - </t>
    </r>
    <r>
      <rPr>
        <b/>
        <sz val="8"/>
        <rFont val="Arial Narrow"/>
        <family val="2"/>
        <charset val="238"/>
      </rPr>
      <t>DODÁVKA</t>
    </r>
  </si>
  <si>
    <r>
      <rPr>
        <sz val="8"/>
        <rFont val="Arial Narrow"/>
        <family val="2"/>
        <charset val="238"/>
      </rPr>
      <t xml:space="preserve">Regulátor tlaku (k  ohřívači TUV) DN 25 - </t>
    </r>
    <r>
      <rPr>
        <b/>
        <sz val="8"/>
        <rFont val="Arial Narrow"/>
        <family val="2"/>
        <charset val="238"/>
      </rPr>
      <t>MATERIÁL</t>
    </r>
  </si>
  <si>
    <r>
      <rPr>
        <sz val="8"/>
        <rFont val="Arial Narrow"/>
        <family val="2"/>
        <charset val="238"/>
      </rPr>
      <t xml:space="preserve">Regulátor tlaku (k  ohřívači TUV) DN 25 - </t>
    </r>
    <r>
      <rPr>
        <b/>
        <sz val="8"/>
        <rFont val="Arial Narrow"/>
        <family val="2"/>
        <charset val="238"/>
      </rPr>
      <t>DODÁVKA</t>
    </r>
  </si>
  <si>
    <r>
      <rPr>
        <sz val="8"/>
        <rFont val="Arial Narrow"/>
        <family val="2"/>
        <charset val="238"/>
      </rPr>
      <t xml:space="preserve">Ventil výtokový se šroubením  na hadici (např.T212-15) - </t>
    </r>
    <r>
      <rPr>
        <b/>
        <sz val="8"/>
        <rFont val="Arial Narrow"/>
        <family val="2"/>
        <charset val="238"/>
      </rPr>
      <t>MATERIÁL</t>
    </r>
  </si>
  <si>
    <r>
      <rPr>
        <sz val="8"/>
        <rFont val="Arial Narrow"/>
        <family val="2"/>
        <charset val="238"/>
      </rPr>
      <t xml:space="preserve">Ventil výtokový se šroubením  na hadici (např.T212-15) - </t>
    </r>
    <r>
      <rPr>
        <b/>
        <sz val="8"/>
        <rFont val="Arial Narrow"/>
        <family val="2"/>
        <charset val="238"/>
      </rPr>
      <t>DODÁVKA</t>
    </r>
  </si>
  <si>
    <r>
      <rPr>
        <sz val="8"/>
        <rFont val="Arial Narrow"/>
        <family val="2"/>
        <charset val="238"/>
      </rPr>
      <t xml:space="preserve">Vodotěsný, plynotěsný poklop 600 mm (vstup do studny) - </t>
    </r>
    <r>
      <rPr>
        <b/>
        <sz val="8"/>
        <rFont val="Arial Narrow"/>
        <family val="2"/>
        <charset val="238"/>
      </rPr>
      <t>MATERIÁL</t>
    </r>
  </si>
  <si>
    <r>
      <rPr>
        <sz val="8"/>
        <rFont val="Arial Narrow"/>
        <family val="2"/>
        <charset val="238"/>
      </rPr>
      <t xml:space="preserve">Vodotěsný, plynotěsný poklop 600 mm (vstup do studny) - </t>
    </r>
    <r>
      <rPr>
        <b/>
        <sz val="8"/>
        <rFont val="Arial Narrow"/>
        <family val="2"/>
        <charset val="238"/>
      </rPr>
      <t>DODÁVKA</t>
    </r>
  </si>
  <si>
    <r>
      <rPr>
        <sz val="8"/>
        <rFont val="Arial Narrow"/>
        <family val="2"/>
        <charset val="238"/>
      </rPr>
      <t xml:space="preserve">Zahradní kohout s vnitřním uzavíráním - </t>
    </r>
    <r>
      <rPr>
        <b/>
        <sz val="8"/>
        <rFont val="Arial Narrow"/>
        <family val="2"/>
        <charset val="238"/>
      </rPr>
      <t>MATERIÁL</t>
    </r>
  </si>
  <si>
    <r>
      <rPr>
        <sz val="8"/>
        <rFont val="Arial Narrow"/>
        <family val="2"/>
        <charset val="238"/>
      </rPr>
      <t xml:space="preserve">Zahradní kohout s vnitřním uzavíráním - </t>
    </r>
    <r>
      <rPr>
        <b/>
        <sz val="8"/>
        <rFont val="Arial Narrow"/>
        <family val="2"/>
        <charset val="238"/>
      </rPr>
      <t>DODÁVKA</t>
    </r>
  </si>
  <si>
    <r>
      <rPr>
        <sz val="8"/>
        <rFont val="Arial Narrow"/>
        <family val="2"/>
        <charset val="238"/>
      </rPr>
      <t xml:space="preserve">Potrubí PE 32 - přípojka ze studny - </t>
    </r>
    <r>
      <rPr>
        <b/>
        <sz val="8"/>
        <rFont val="Arial Narrow"/>
        <family val="2"/>
        <charset val="238"/>
      </rPr>
      <t>MATERIÁL</t>
    </r>
  </si>
  <si>
    <r>
      <rPr>
        <sz val="8"/>
        <rFont val="Arial Narrow"/>
        <family val="2"/>
        <charset val="238"/>
      </rPr>
      <t xml:space="preserve">Potrubí PE 32 - přípojka ze studny - </t>
    </r>
    <r>
      <rPr>
        <b/>
        <sz val="8"/>
        <rFont val="Arial Narrow"/>
        <family val="2"/>
        <charset val="238"/>
      </rPr>
      <t>DODÁVKA</t>
    </r>
  </si>
  <si>
    <r>
      <rPr>
        <sz val="8"/>
        <rFont val="Arial Narrow"/>
        <family val="2"/>
        <charset val="238"/>
      </rPr>
      <t xml:space="preserve">Potrubí požárního vodovodu DN 32 OC poz. - </t>
    </r>
    <r>
      <rPr>
        <b/>
        <sz val="8"/>
        <rFont val="Arial Narrow"/>
        <family val="2"/>
        <charset val="238"/>
      </rPr>
      <t>MATERIÁL</t>
    </r>
  </si>
  <si>
    <r>
      <rPr>
        <sz val="8"/>
        <rFont val="Arial Narrow"/>
        <family val="2"/>
        <charset val="238"/>
      </rPr>
      <t xml:space="preserve">Potrubí požárního vodovodu DN 32 OC poz. - </t>
    </r>
    <r>
      <rPr>
        <b/>
        <sz val="8"/>
        <rFont val="Arial Narrow"/>
        <family val="2"/>
        <charset val="238"/>
      </rPr>
      <t>DODÁVKA</t>
    </r>
  </si>
  <si>
    <r>
      <rPr>
        <sz val="8"/>
        <rFont val="Arial Narrow"/>
        <family val="2"/>
        <charset val="238"/>
      </rPr>
      <t xml:space="preserve">Požární manžety do DN 40 - </t>
    </r>
    <r>
      <rPr>
        <b/>
        <sz val="8"/>
        <rFont val="Arial Narrow"/>
        <family val="2"/>
        <charset val="238"/>
      </rPr>
      <t>MATERIÁL</t>
    </r>
  </si>
  <si>
    <r>
      <rPr>
        <sz val="8"/>
        <rFont val="Arial Narrow"/>
        <family val="2"/>
        <charset val="238"/>
      </rPr>
      <t xml:space="preserve">Požární manžety do DN 40 - </t>
    </r>
    <r>
      <rPr>
        <b/>
        <sz val="8"/>
        <rFont val="Arial Narrow"/>
        <family val="2"/>
        <charset val="238"/>
      </rPr>
      <t>DODÁVKA</t>
    </r>
  </si>
  <si>
    <t>Pěnové návlekové Mirelon, tl.9 mm:</t>
  </si>
  <si>
    <r>
      <rPr>
        <sz val="8"/>
        <rFont val="Arial Narrow"/>
        <family val="2"/>
        <charset val="238"/>
      </rPr>
      <t xml:space="preserve">DN 32 - </t>
    </r>
    <r>
      <rPr>
        <b/>
        <sz val="8"/>
        <rFont val="Arial Narrow"/>
        <family val="2"/>
        <charset val="238"/>
      </rPr>
      <t>MATERIÁL</t>
    </r>
  </si>
  <si>
    <r>
      <rPr>
        <sz val="8"/>
        <rFont val="Arial Narrow"/>
        <family val="2"/>
        <charset val="238"/>
      </rPr>
      <t xml:space="preserve">DN 32 - </t>
    </r>
    <r>
      <rPr>
        <b/>
        <sz val="8"/>
        <rFont val="Arial Narrow"/>
        <family val="2"/>
        <charset val="238"/>
      </rPr>
      <t>DODÁVKA</t>
    </r>
  </si>
  <si>
    <t>Pěnové návlekové Mirelon, tl.20-25 mm:</t>
  </si>
  <si>
    <t>4 Zařízení strojní</t>
  </si>
  <si>
    <t>4 Zařízení strojní CELKEM Kč:</t>
  </si>
  <si>
    <r>
      <rPr>
        <sz val="8"/>
        <rFont val="Arial Narrow"/>
        <family val="2"/>
        <charset val="238"/>
      </rPr>
      <t xml:space="preserve">Připojovací skupina zásobníků např.Reflex: expanze 25 l + průtočná armatura flowjet  - </t>
    </r>
    <r>
      <rPr>
        <b/>
        <sz val="8"/>
        <rFont val="Arial Narrow"/>
        <family val="2"/>
        <charset val="238"/>
      </rPr>
      <t>MATERIÁL</t>
    </r>
  </si>
  <si>
    <r>
      <rPr>
        <sz val="8"/>
        <rFont val="Arial Narrow"/>
        <family val="2"/>
        <charset val="238"/>
      </rPr>
      <t xml:space="preserve">Připojovací skupina zásobníků např.Reflex: expanze 25 l + průtočná armatura flowjet  - </t>
    </r>
    <r>
      <rPr>
        <b/>
        <sz val="8"/>
        <rFont val="Arial Narrow"/>
        <family val="2"/>
        <charset val="238"/>
      </rPr>
      <t>DODÁVKA</t>
    </r>
  </si>
  <si>
    <r>
      <rPr>
        <sz val="8"/>
        <rFont val="Arial Narrow"/>
        <family val="2"/>
        <charset val="238"/>
      </rPr>
      <t xml:space="preserve">Cirkulační čerpadlo TUV: UPS 25-60B -180 bronzové provedení - </t>
    </r>
    <r>
      <rPr>
        <b/>
        <sz val="8"/>
        <rFont val="Arial Narrow"/>
        <family val="2"/>
        <charset val="238"/>
      </rPr>
      <t>MATERIÁL</t>
    </r>
  </si>
  <si>
    <r>
      <rPr>
        <sz val="8"/>
        <rFont val="Arial Narrow"/>
        <family val="2"/>
        <charset val="238"/>
      </rPr>
      <t xml:space="preserve">Cirkulační čerpadlo TUV: UPS 25-60B -180 bronzové provedení - </t>
    </r>
    <r>
      <rPr>
        <b/>
        <sz val="8"/>
        <rFont val="Arial Narrow"/>
        <family val="2"/>
        <charset val="238"/>
      </rPr>
      <t>DODÁVKA</t>
    </r>
  </si>
  <si>
    <r>
      <rPr>
        <sz val="8"/>
        <rFont val="Arial Narrow"/>
        <family val="2"/>
        <charset val="238"/>
      </rPr>
      <t xml:space="preserve">Hydrantový systém do zdi: DN 25, tvarově stálá hadice 40 m, 0,2 Mpa, 0,3 I/s - </t>
    </r>
    <r>
      <rPr>
        <b/>
        <sz val="8"/>
        <rFont val="Arial Narrow"/>
        <family val="2"/>
        <charset val="238"/>
      </rPr>
      <t>MATERIÁL</t>
    </r>
  </si>
  <si>
    <r>
      <rPr>
        <sz val="8"/>
        <rFont val="Arial Narrow"/>
        <family val="2"/>
        <charset val="238"/>
      </rPr>
      <t xml:space="preserve">Hydrantový systém do zdi: DN 25, tvarově stálá hadice 40 m, 0,2 Mpa, 0,3 I/s - </t>
    </r>
    <r>
      <rPr>
        <b/>
        <sz val="8"/>
        <rFont val="Arial Narrow"/>
        <family val="2"/>
        <charset val="238"/>
      </rPr>
      <t>DODÁVKA</t>
    </r>
  </si>
  <si>
    <t>5 Armatury</t>
  </si>
  <si>
    <t>5 Armatury CELKEM Kč:</t>
  </si>
  <si>
    <t>6 Ostatní</t>
  </si>
  <si>
    <t>6 Ostatní CELKEM Kč:</t>
  </si>
  <si>
    <t>Tlakové zkoušky a vyregulování systému</t>
  </si>
  <si>
    <r>
      <rPr>
        <sz val="8"/>
        <rFont val="Arial Narrow"/>
        <family val="2"/>
        <charset val="238"/>
      </rPr>
      <t xml:space="preserve">WC diturvitové závěsné - s konstrukcí Geberit k osazení ve zdi či příčce + prkénko + ovl.tlačítko + konstrukce - </t>
    </r>
    <r>
      <rPr>
        <b/>
        <sz val="8"/>
        <rFont val="Arial Narrow"/>
        <family val="2"/>
        <charset val="238"/>
      </rPr>
      <t>MATERIÁL</t>
    </r>
  </si>
  <si>
    <r>
      <rPr>
        <sz val="8"/>
        <rFont val="Arial Narrow"/>
        <family val="2"/>
        <charset val="238"/>
      </rPr>
      <t xml:space="preserve">WC diturvitové závěsné - s konstrukcí Geberit k osazení ve zdi či příčce + prkénko + ovl.tlačítko + konstrukce - </t>
    </r>
    <r>
      <rPr>
        <b/>
        <sz val="8"/>
        <rFont val="Arial Narrow"/>
        <family val="2"/>
        <charset val="238"/>
      </rPr>
      <t>DODÁVKA</t>
    </r>
  </si>
  <si>
    <r>
      <rPr>
        <sz val="8"/>
        <rFont val="Arial Narrow"/>
        <family val="2"/>
        <charset val="238"/>
      </rPr>
      <t xml:space="preserve">WC diturvitové závěsné dětské - s konstrukcí Geberit k osazení ve zdi či příčce + prkénko + ovl.tlačítko + konstrukce - </t>
    </r>
    <r>
      <rPr>
        <b/>
        <sz val="8"/>
        <rFont val="Arial Narrow"/>
        <family val="2"/>
        <charset val="238"/>
      </rPr>
      <t>MATERIÁL</t>
    </r>
  </si>
  <si>
    <r>
      <rPr>
        <sz val="8"/>
        <rFont val="Arial Narrow"/>
        <family val="2"/>
        <charset val="238"/>
      </rPr>
      <t xml:space="preserve">WC diturvitové závěsné dětské - s konstrukcí Geberit k osazení ve zdi či příčce + prkénko + ovl.tlačítko + konstrukce - </t>
    </r>
    <r>
      <rPr>
        <b/>
        <sz val="8"/>
        <rFont val="Arial Narrow"/>
        <family val="2"/>
        <charset val="238"/>
      </rPr>
      <t>DODÁVKA</t>
    </r>
  </si>
  <si>
    <r>
      <rPr>
        <sz val="8"/>
        <rFont val="Arial Narrow"/>
        <family val="2"/>
        <charset val="238"/>
      </rPr>
      <t xml:space="preserve">WC diturvitové závěsné invalida - s konstrukcí Geberit k osazení ve zdi či příčce + prkénko + ovl.tlačítko + konstrukce + kpl včetně madel - </t>
    </r>
    <r>
      <rPr>
        <b/>
        <sz val="8"/>
        <rFont val="Arial Narrow"/>
        <family val="2"/>
        <charset val="238"/>
      </rPr>
      <t>MATERIÁL</t>
    </r>
  </si>
  <si>
    <r>
      <rPr>
        <sz val="8"/>
        <rFont val="Arial Narrow"/>
        <family val="2"/>
        <charset val="238"/>
      </rPr>
      <t xml:space="preserve">WC diturvitové závěsné invalida - s konstrukcí Geberit k osazení ve zdi či příčce + prkénko + ovl.tlačítko + konstrukce + kpl včetně madel - </t>
    </r>
    <r>
      <rPr>
        <b/>
        <sz val="8"/>
        <rFont val="Arial Narrow"/>
        <family val="2"/>
        <charset val="238"/>
      </rPr>
      <t>DODÁVKA</t>
    </r>
  </si>
  <si>
    <r>
      <rPr>
        <sz val="8"/>
        <rFont val="Arial Narrow"/>
        <family val="2"/>
        <charset val="238"/>
      </rPr>
      <t xml:space="preserve">Pisoár komplet s automatickým sonarovým splachovačem, s konstrukcí Geberit k osazení ve zdi či příčce - </t>
    </r>
    <r>
      <rPr>
        <b/>
        <sz val="8"/>
        <rFont val="Arial Narrow"/>
        <family val="2"/>
        <charset val="238"/>
      </rPr>
      <t>MATERIÁL</t>
    </r>
  </si>
  <si>
    <r>
      <rPr>
        <sz val="8"/>
        <rFont val="Arial Narrow"/>
        <family val="2"/>
        <charset val="238"/>
      </rPr>
      <t xml:space="preserve">Pisoár komplet s automatickým sonarovým splachovačem, s konstrukcí Geberit k osazení ve zdi či příčce - </t>
    </r>
    <r>
      <rPr>
        <b/>
        <sz val="8"/>
        <rFont val="Arial Narrow"/>
        <family val="2"/>
        <charset val="238"/>
      </rPr>
      <t>DODÁVKA</t>
    </r>
  </si>
  <si>
    <r>
      <rPr>
        <sz val="8"/>
        <rFont val="Arial Narrow"/>
        <family val="2"/>
        <charset val="238"/>
      </rPr>
      <t xml:space="preserve">Pisoár komplet s automatickým sonarovým splachovačem, s konstrukcí Geberit k osazení ve zdi či příčce - dětská velikost - </t>
    </r>
    <r>
      <rPr>
        <b/>
        <sz val="8"/>
        <rFont val="Arial Narrow"/>
        <family val="2"/>
        <charset val="238"/>
      </rPr>
      <t>MATERIÁL</t>
    </r>
  </si>
  <si>
    <r>
      <rPr>
        <sz val="8"/>
        <rFont val="Arial Narrow"/>
        <family val="2"/>
        <charset val="238"/>
      </rPr>
      <t xml:space="preserve">Pisoár komplet s automatickým sonarovým splachovačem, s konstrukcí Geberit k osazení ve zdi či příčce - dětská velikost - </t>
    </r>
    <r>
      <rPr>
        <b/>
        <sz val="8"/>
        <rFont val="Arial Narrow"/>
        <family val="2"/>
        <charset val="238"/>
      </rPr>
      <t>DODÁVKA</t>
    </r>
  </si>
  <si>
    <r>
      <rPr>
        <sz val="8"/>
        <rFont val="Arial Narrow"/>
        <family val="2"/>
        <charset val="238"/>
      </rPr>
      <t xml:space="preserve">Umyvadlo se stojánkovou baterií, včetně kotvení a nerez sifonu - </t>
    </r>
    <r>
      <rPr>
        <b/>
        <sz val="8"/>
        <rFont val="Arial Narrow"/>
        <family val="2"/>
        <charset val="238"/>
      </rPr>
      <t>MATERIÁL</t>
    </r>
  </si>
  <si>
    <r>
      <rPr>
        <sz val="8"/>
        <rFont val="Arial Narrow"/>
        <family val="2"/>
        <charset val="238"/>
      </rPr>
      <t xml:space="preserve">Umyvadlo se stojánkovou baterií, včetně kotvení a nerez sifonu - </t>
    </r>
    <r>
      <rPr>
        <b/>
        <sz val="8"/>
        <rFont val="Arial Narrow"/>
        <family val="2"/>
        <charset val="238"/>
      </rPr>
      <t>DODÁVKA</t>
    </r>
  </si>
  <si>
    <r>
      <rPr>
        <sz val="8"/>
        <rFont val="Arial Narrow"/>
        <family val="2"/>
        <charset val="238"/>
      </rPr>
      <t xml:space="preserve">Umyvadlo se stojánkovou baterií, včetně kotvení a nerez sifonu - invalida - </t>
    </r>
    <r>
      <rPr>
        <b/>
        <sz val="8"/>
        <rFont val="Arial Narrow"/>
        <family val="2"/>
        <charset val="238"/>
      </rPr>
      <t>MATERIÁL</t>
    </r>
  </si>
  <si>
    <r>
      <rPr>
        <sz val="8"/>
        <rFont val="Arial Narrow"/>
        <family val="2"/>
        <charset val="238"/>
      </rPr>
      <t xml:space="preserve">Umyvadlo se stojánkovou baterií, včetně kotvení a nerez sifonu - invalida - </t>
    </r>
    <r>
      <rPr>
        <b/>
        <sz val="8"/>
        <rFont val="Arial Narrow"/>
        <family val="2"/>
        <charset val="238"/>
      </rPr>
      <t>DODÁVKA</t>
    </r>
  </si>
  <si>
    <r>
      <rPr>
        <sz val="8"/>
        <rFont val="Arial Narrow"/>
        <family val="2"/>
        <charset val="238"/>
      </rPr>
      <t xml:space="preserve">Sprcha - žlábek nerez D=900 mm, podomítkové těleso a vrchní deska baterie, rozprašovač ve zdi - </t>
    </r>
    <r>
      <rPr>
        <b/>
        <sz val="8"/>
        <rFont val="Arial Narrow"/>
        <family val="2"/>
        <charset val="238"/>
      </rPr>
      <t>MATERIÁL</t>
    </r>
  </si>
  <si>
    <r>
      <rPr>
        <sz val="8"/>
        <rFont val="Arial Narrow"/>
        <family val="2"/>
        <charset val="238"/>
      </rPr>
      <t xml:space="preserve">Sprcha - žlábek nerez D=900 mm, podomítkové těleso a vrchní deska baterie, rozprašovač ve zdi - </t>
    </r>
    <r>
      <rPr>
        <b/>
        <sz val="8"/>
        <rFont val="Arial Narrow"/>
        <family val="2"/>
        <charset val="238"/>
      </rPr>
      <t>DODÁVKA</t>
    </r>
  </si>
  <si>
    <r>
      <rPr>
        <sz val="8"/>
        <rFont val="Arial Narrow"/>
        <family val="2"/>
        <charset val="238"/>
      </rPr>
      <t xml:space="preserve">Sprcha - žlábek nerez D=1100 mm, podomítkové těleso a vrchní deska baterie, rozprašovač ve zdi - </t>
    </r>
    <r>
      <rPr>
        <b/>
        <sz val="8"/>
        <rFont val="Arial Narrow"/>
        <family val="2"/>
        <charset val="238"/>
      </rPr>
      <t>MATERIÁL</t>
    </r>
  </si>
  <si>
    <r>
      <rPr>
        <sz val="8"/>
        <rFont val="Arial Narrow"/>
        <family val="2"/>
        <charset val="238"/>
      </rPr>
      <t xml:space="preserve">Sprcha - žlábek nerez D=1100 mm, podomítkové těleso a vrchní deska baterie, rozprašovač ve zdi - </t>
    </r>
    <r>
      <rPr>
        <b/>
        <sz val="8"/>
        <rFont val="Arial Narrow"/>
        <family val="2"/>
        <charset val="238"/>
      </rPr>
      <t>DODÁVKA</t>
    </r>
  </si>
  <si>
    <r>
      <rPr>
        <sz val="8"/>
        <rFont val="Arial Narrow"/>
        <family val="2"/>
        <charset val="238"/>
      </rPr>
      <t xml:space="preserve">Sprcha - žlábek nerez D=1200 mm, podomítkové těleso a vrchní deska baterie, rozprašovač ve zdi - </t>
    </r>
    <r>
      <rPr>
        <b/>
        <sz val="8"/>
        <rFont val="Arial Narrow"/>
        <family val="2"/>
        <charset val="238"/>
      </rPr>
      <t>MATERIÁL</t>
    </r>
  </si>
  <si>
    <r>
      <rPr>
        <sz val="8"/>
        <rFont val="Arial Narrow"/>
        <family val="2"/>
        <charset val="238"/>
      </rPr>
      <t xml:space="preserve">Sprcha - žlábek nerez D=1200 mm, podomítkové těleso a vrchní deska baterie, rozprašovač ve zdi - </t>
    </r>
    <r>
      <rPr>
        <b/>
        <sz val="8"/>
        <rFont val="Arial Narrow"/>
        <family val="2"/>
        <charset val="238"/>
      </rPr>
      <t>DODÁVKA</t>
    </r>
  </si>
  <si>
    <r>
      <rPr>
        <sz val="8"/>
        <rFont val="Arial Narrow"/>
        <family val="2"/>
        <charset val="238"/>
      </rPr>
      <t xml:space="preserve">Sprcha - žlábek nerez D=1200 mm - invalida, podomítkové těleso a vrchní deska baterie, ruční sprcha s hadicí a výtoková rozeta, madlo, sedátko - </t>
    </r>
    <r>
      <rPr>
        <b/>
        <sz val="8"/>
        <rFont val="Arial Narrow"/>
        <family val="2"/>
        <charset val="238"/>
      </rPr>
      <t>MATERIÁL</t>
    </r>
  </si>
  <si>
    <r>
      <rPr>
        <sz val="8"/>
        <rFont val="Arial Narrow"/>
        <family val="2"/>
        <charset val="238"/>
      </rPr>
      <t xml:space="preserve">Sprcha - žlábek nerez D=1200 mm - invalida, podomítkové těleso a vrchní deska baterie, ruční sprcha s hadicí a výtoková rozeta, madlo, sedátko - </t>
    </r>
    <r>
      <rPr>
        <b/>
        <sz val="8"/>
        <rFont val="Arial Narrow"/>
        <family val="2"/>
        <charset val="238"/>
      </rPr>
      <t>DODÁVKA</t>
    </r>
  </si>
  <si>
    <r>
      <rPr>
        <sz val="8"/>
        <rFont val="Arial Narrow"/>
        <family val="2"/>
        <charset val="238"/>
      </rPr>
      <t xml:space="preserve">Výlevka, baterie ze zdi - </t>
    </r>
    <r>
      <rPr>
        <b/>
        <sz val="8"/>
        <rFont val="Arial Narrow"/>
        <family val="2"/>
        <charset val="238"/>
      </rPr>
      <t>MATERIÁL</t>
    </r>
  </si>
  <si>
    <r>
      <rPr>
        <sz val="8"/>
        <rFont val="Arial Narrow"/>
        <family val="2"/>
        <charset val="238"/>
      </rPr>
      <t xml:space="preserve">Výlevka, baterie ze zdi - </t>
    </r>
    <r>
      <rPr>
        <b/>
        <sz val="8"/>
        <rFont val="Arial Narrow"/>
        <family val="2"/>
        <charset val="238"/>
      </rPr>
      <t>DODÁVKA</t>
    </r>
  </si>
  <si>
    <r>
      <rPr>
        <sz val="8"/>
        <rFont val="Arial Narrow"/>
        <family val="2"/>
        <charset val="238"/>
      </rPr>
      <t xml:space="preserve">Ventily rohové Te 67 (s přip.trubkou - WC) - </t>
    </r>
    <r>
      <rPr>
        <b/>
        <sz val="8"/>
        <rFont val="Arial Narrow"/>
        <family val="2"/>
        <charset val="238"/>
      </rPr>
      <t>MATERIÁL</t>
    </r>
  </si>
  <si>
    <r>
      <rPr>
        <sz val="8"/>
        <rFont val="Arial Narrow"/>
        <family val="2"/>
        <charset val="238"/>
      </rPr>
      <t xml:space="preserve">Ventily rohové Te 67 (s přip.trubkou - WC) - </t>
    </r>
    <r>
      <rPr>
        <b/>
        <sz val="8"/>
        <rFont val="Arial Narrow"/>
        <family val="2"/>
        <charset val="238"/>
      </rPr>
      <t>DODÁVKA</t>
    </r>
  </si>
  <si>
    <r>
      <rPr>
        <sz val="8"/>
        <rFont val="Arial Narrow"/>
        <family val="2"/>
        <charset val="238"/>
      </rPr>
      <t xml:space="preserve">Te 66 (ke stoj.baterií) - </t>
    </r>
    <r>
      <rPr>
        <b/>
        <sz val="8"/>
        <rFont val="Arial Narrow"/>
        <family val="2"/>
        <charset val="238"/>
      </rPr>
      <t>MATERIÁL</t>
    </r>
  </si>
  <si>
    <r>
      <rPr>
        <sz val="8"/>
        <rFont val="Arial Narrow"/>
        <family val="2"/>
        <charset val="238"/>
      </rPr>
      <t xml:space="preserve">Te 66 (ke stoj.baterií) - </t>
    </r>
    <r>
      <rPr>
        <b/>
        <sz val="8"/>
        <rFont val="Arial Narrow"/>
        <family val="2"/>
        <charset val="238"/>
      </rPr>
      <t>DODÁVKA</t>
    </r>
  </si>
  <si>
    <t>Demontáže</t>
  </si>
  <si>
    <t>Přípomoce, dokončovací práce:</t>
  </si>
  <si>
    <t>Potrubní rozvody z OC trub včetně kotvení: spojované svařováním, ochr.nátěr:</t>
  </si>
  <si>
    <r>
      <rPr>
        <sz val="8"/>
        <rFont val="Arial Narrow"/>
        <family val="2"/>
        <charset val="238"/>
      </rPr>
      <t xml:space="preserve">Demontáž a ekologická likvidace závěsného kotle  30 kW - </t>
    </r>
    <r>
      <rPr>
        <b/>
        <sz val="8"/>
        <rFont val="Arial Narrow"/>
        <family val="2"/>
        <charset val="238"/>
      </rPr>
      <t>MATERIÁL</t>
    </r>
  </si>
  <si>
    <r>
      <rPr>
        <sz val="8"/>
        <rFont val="Arial Narrow"/>
        <family val="2"/>
        <charset val="238"/>
      </rPr>
      <t xml:space="preserve">Demontáž a ekologická likvidace závěsného kotle  30 kW - </t>
    </r>
    <r>
      <rPr>
        <b/>
        <sz val="8"/>
        <rFont val="Arial Narrow"/>
        <family val="2"/>
        <charset val="238"/>
      </rPr>
      <t>DODÁVKA</t>
    </r>
  </si>
  <si>
    <r>
      <rPr>
        <sz val="8"/>
        <rFont val="Arial Narrow"/>
        <family val="2"/>
        <charset val="238"/>
      </rPr>
      <t xml:space="preserve">Demontáž potrubí DN 32 - </t>
    </r>
    <r>
      <rPr>
        <b/>
        <sz val="8"/>
        <rFont val="Arial Narrow"/>
        <family val="2"/>
        <charset val="238"/>
      </rPr>
      <t>MATERIÁL</t>
    </r>
  </si>
  <si>
    <r>
      <rPr>
        <sz val="8"/>
        <rFont val="Arial Narrow"/>
        <family val="2"/>
        <charset val="238"/>
      </rPr>
      <t xml:space="preserve">Demontáž potrubí DN 32 - </t>
    </r>
    <r>
      <rPr>
        <b/>
        <sz val="8"/>
        <rFont val="Arial Narrow"/>
        <family val="2"/>
        <charset val="238"/>
      </rPr>
      <t>DODÁVKA</t>
    </r>
  </si>
  <si>
    <r>
      <rPr>
        <sz val="8"/>
        <rFont val="Arial Narrow"/>
        <family val="2"/>
        <charset val="238"/>
      </rPr>
      <t xml:space="preserve">DN 40 - </t>
    </r>
    <r>
      <rPr>
        <b/>
        <sz val="8"/>
        <rFont val="Arial Narrow"/>
        <family val="2"/>
        <charset val="238"/>
      </rPr>
      <t>MATERIÁL</t>
    </r>
  </si>
  <si>
    <r>
      <rPr>
        <sz val="8"/>
        <rFont val="Arial Narrow"/>
        <family val="2"/>
        <charset val="238"/>
      </rPr>
      <t xml:space="preserve">DN 40 - </t>
    </r>
    <r>
      <rPr>
        <b/>
        <sz val="8"/>
        <rFont val="Arial Narrow"/>
        <family val="2"/>
        <charset val="238"/>
      </rPr>
      <t>DODÁVKA</t>
    </r>
  </si>
  <si>
    <r>
      <rPr>
        <sz val="8"/>
        <rFont val="Arial Narrow"/>
        <family val="2"/>
        <charset val="238"/>
      </rPr>
      <t xml:space="preserve">Ocelová chránička DN 63 - </t>
    </r>
    <r>
      <rPr>
        <b/>
        <sz val="8"/>
        <rFont val="Arial Narrow"/>
        <family val="2"/>
        <charset val="238"/>
      </rPr>
      <t>MATERIÁL</t>
    </r>
  </si>
  <si>
    <r>
      <rPr>
        <sz val="8"/>
        <rFont val="Arial Narrow"/>
        <family val="2"/>
        <charset val="238"/>
      </rPr>
      <t xml:space="preserve">Ocelová chránička DN 63 - </t>
    </r>
    <r>
      <rPr>
        <b/>
        <sz val="8"/>
        <rFont val="Arial Narrow"/>
        <family val="2"/>
        <charset val="238"/>
      </rPr>
      <t>DODÁVKA</t>
    </r>
  </si>
  <si>
    <r>
      <rPr>
        <sz val="8"/>
        <rFont val="Arial Narrow"/>
        <family val="2"/>
        <charset val="238"/>
      </rPr>
      <t xml:space="preserve">Kulový kohout KK DN 25 - </t>
    </r>
    <r>
      <rPr>
        <b/>
        <sz val="8"/>
        <rFont val="Arial Narrow"/>
        <family val="2"/>
        <charset val="238"/>
      </rPr>
      <t>MATERIÁL</t>
    </r>
  </si>
  <si>
    <r>
      <rPr>
        <sz val="8"/>
        <rFont val="Arial Narrow"/>
        <family val="2"/>
        <charset val="238"/>
      </rPr>
      <t xml:space="preserve">Kulový kohout KK DN 25 - </t>
    </r>
    <r>
      <rPr>
        <b/>
        <sz val="8"/>
        <rFont val="Arial Narrow"/>
        <family val="2"/>
        <charset val="238"/>
      </rPr>
      <t>DODÁVKA</t>
    </r>
  </si>
  <si>
    <r>
      <rPr>
        <sz val="8"/>
        <rFont val="Arial Narrow"/>
        <family val="2"/>
        <charset val="238"/>
      </rPr>
      <t xml:space="preserve">Prostup nosnou zdí - </t>
    </r>
    <r>
      <rPr>
        <b/>
        <sz val="8"/>
        <rFont val="Arial Narrow"/>
        <family val="2"/>
        <charset val="238"/>
      </rPr>
      <t>DODÁVKA</t>
    </r>
  </si>
  <si>
    <r>
      <rPr>
        <sz val="8"/>
        <rFont val="Arial Narrow"/>
        <family val="2"/>
        <charset val="238"/>
      </rPr>
      <t xml:space="preserve">Větrací mřížky do podhledu Al 300x100 mm - </t>
    </r>
    <r>
      <rPr>
        <b/>
        <sz val="8"/>
        <rFont val="Arial Narrow"/>
        <family val="2"/>
        <charset val="238"/>
      </rPr>
      <t>MATERIÁL</t>
    </r>
  </si>
  <si>
    <r>
      <rPr>
        <sz val="8"/>
        <rFont val="Arial Narrow"/>
        <family val="2"/>
        <charset val="238"/>
      </rPr>
      <t xml:space="preserve">Větrací mřížky do podhledu Al 300x100 mm - </t>
    </r>
    <r>
      <rPr>
        <b/>
        <sz val="8"/>
        <rFont val="Arial Narrow"/>
        <family val="2"/>
        <charset val="238"/>
      </rPr>
      <t>DODÁVKA</t>
    </r>
  </si>
  <si>
    <r>
      <rPr>
        <sz val="8"/>
        <rFont val="Arial Narrow"/>
        <family val="2"/>
        <charset val="238"/>
      </rPr>
      <t xml:space="preserve">Výchozí revize - </t>
    </r>
    <r>
      <rPr>
        <b/>
        <sz val="8"/>
        <rFont val="Arial Narrow"/>
        <family val="2"/>
        <charset val="238"/>
      </rPr>
      <t>DODÁVKA</t>
    </r>
  </si>
  <si>
    <t>1.4 Vytápění CELKEM Kč:</t>
  </si>
  <si>
    <t>1.4 Vytápění</t>
  </si>
  <si>
    <t>1.4 Měření a regulace</t>
  </si>
  <si>
    <t>1.4 Měření a regulace CELKEM Kč:</t>
  </si>
  <si>
    <r>
      <rPr>
        <sz val="8"/>
        <rFont val="Arial Narrow"/>
        <family val="2"/>
        <charset val="238"/>
      </rPr>
      <t xml:space="preserve">Skříň MaR 1, komplet výstroj, kabeláž - </t>
    </r>
    <r>
      <rPr>
        <b/>
        <sz val="8"/>
        <rFont val="Arial Narrow"/>
        <family val="2"/>
        <charset val="238"/>
      </rPr>
      <t>MATERIÁL</t>
    </r>
  </si>
  <si>
    <r>
      <rPr>
        <sz val="8"/>
        <rFont val="Arial Narrow"/>
        <family val="2"/>
        <charset val="238"/>
      </rPr>
      <t xml:space="preserve">Skříň MaR 1, komplet výstroj, kabeláž - </t>
    </r>
    <r>
      <rPr>
        <b/>
        <sz val="8"/>
        <rFont val="Arial Narrow"/>
        <family val="2"/>
        <charset val="238"/>
      </rPr>
      <t>DODÁVKA</t>
    </r>
  </si>
  <si>
    <r>
      <rPr>
        <sz val="8"/>
        <rFont val="Arial Narrow"/>
        <family val="2"/>
        <charset val="238"/>
      </rPr>
      <t xml:space="preserve">Zdroj 24V - </t>
    </r>
    <r>
      <rPr>
        <b/>
        <sz val="8"/>
        <rFont val="Arial Narrow"/>
        <family val="2"/>
        <charset val="238"/>
      </rPr>
      <t>MATERIÁL</t>
    </r>
  </si>
  <si>
    <r>
      <rPr>
        <sz val="8"/>
        <rFont val="Arial Narrow"/>
        <family val="2"/>
        <charset val="238"/>
      </rPr>
      <t xml:space="preserve">Zdroj 24V - </t>
    </r>
    <r>
      <rPr>
        <b/>
        <sz val="8"/>
        <rFont val="Arial Narrow"/>
        <family val="2"/>
        <charset val="238"/>
      </rPr>
      <t>DODÁVKA</t>
    </r>
  </si>
  <si>
    <r>
      <rPr>
        <sz val="8"/>
        <rFont val="Arial Narrow"/>
        <family val="2"/>
        <charset val="238"/>
      </rPr>
      <t xml:space="preserve">Ekvitermní regulátor 3x sm, 1x TUV (RVS) - </t>
    </r>
    <r>
      <rPr>
        <b/>
        <sz val="8"/>
        <rFont val="Arial Narrow"/>
        <family val="2"/>
        <charset val="238"/>
      </rPr>
      <t>MATERIÁL</t>
    </r>
  </si>
  <si>
    <r>
      <rPr>
        <sz val="8"/>
        <rFont val="Arial Narrow"/>
        <family val="2"/>
        <charset val="238"/>
      </rPr>
      <t xml:space="preserve">Ekvitermní regulátor 3x sm, 1x TUV (RVS) - </t>
    </r>
    <r>
      <rPr>
        <b/>
        <sz val="8"/>
        <rFont val="Arial Narrow"/>
        <family val="2"/>
        <charset val="238"/>
      </rPr>
      <t>DODÁVKA</t>
    </r>
  </si>
  <si>
    <r>
      <rPr>
        <sz val="8"/>
        <rFont val="Arial Narrow"/>
        <family val="2"/>
        <charset val="238"/>
      </rPr>
      <t xml:space="preserve">Servo třícestného ventilu komplet včetně připojovací sady - </t>
    </r>
    <r>
      <rPr>
        <b/>
        <sz val="8"/>
        <rFont val="Arial Narrow"/>
        <family val="2"/>
        <charset val="238"/>
      </rPr>
      <t>MATERIÁL</t>
    </r>
  </si>
  <si>
    <r>
      <rPr>
        <sz val="8"/>
        <rFont val="Arial Narrow"/>
        <family val="2"/>
        <charset val="238"/>
      </rPr>
      <t xml:space="preserve">Servo třícestného ventilu komplet včetně připojovací sady - </t>
    </r>
    <r>
      <rPr>
        <b/>
        <sz val="8"/>
        <rFont val="Arial Narrow"/>
        <family val="2"/>
        <charset val="238"/>
      </rPr>
      <t>DODÁVKA</t>
    </r>
  </si>
  <si>
    <r>
      <rPr>
        <sz val="8"/>
        <rFont val="Arial Narrow"/>
        <family val="2"/>
        <charset val="238"/>
      </rPr>
      <t xml:space="preserve">Přechodový modul kotle OCI420 - </t>
    </r>
    <r>
      <rPr>
        <b/>
        <sz val="8"/>
        <rFont val="Arial Narrow"/>
        <family val="2"/>
        <charset val="238"/>
      </rPr>
      <t>MATERIÁL</t>
    </r>
  </si>
  <si>
    <r>
      <rPr>
        <sz val="8"/>
        <rFont val="Arial Narrow"/>
        <family val="2"/>
        <charset val="238"/>
      </rPr>
      <t xml:space="preserve">Přechodový modul kotle OCI420 - </t>
    </r>
    <r>
      <rPr>
        <b/>
        <sz val="8"/>
        <rFont val="Arial Narrow"/>
        <family val="2"/>
        <charset val="238"/>
      </rPr>
      <t>DODÁVKA</t>
    </r>
  </si>
  <si>
    <r>
      <rPr>
        <sz val="8"/>
        <rFont val="Arial Narrow"/>
        <family val="2"/>
        <charset val="238"/>
      </rPr>
      <t xml:space="preserve">Příložné čidlo teploty potrubí QAD21 - </t>
    </r>
    <r>
      <rPr>
        <b/>
        <sz val="8"/>
        <rFont val="Arial Narrow"/>
        <family val="2"/>
        <charset val="238"/>
      </rPr>
      <t>MATERIÁL</t>
    </r>
  </si>
  <si>
    <r>
      <rPr>
        <sz val="8"/>
        <rFont val="Arial Narrow"/>
        <family val="2"/>
        <charset val="238"/>
      </rPr>
      <t xml:space="preserve">Příložné čidlo teploty potrubí QAD21 - </t>
    </r>
    <r>
      <rPr>
        <b/>
        <sz val="8"/>
        <rFont val="Arial Narrow"/>
        <family val="2"/>
        <charset val="238"/>
      </rPr>
      <t>DODÁVKA</t>
    </r>
  </si>
  <si>
    <r>
      <rPr>
        <sz val="8"/>
        <rFont val="Arial Narrow"/>
        <family val="2"/>
        <charset val="238"/>
      </rPr>
      <t xml:space="preserve">Jímkové čidlo TUV QAZ21 - </t>
    </r>
    <r>
      <rPr>
        <b/>
        <sz val="8"/>
        <rFont val="Arial Narrow"/>
        <family val="2"/>
        <charset val="238"/>
      </rPr>
      <t>MATERIÁL</t>
    </r>
  </si>
  <si>
    <r>
      <rPr>
        <sz val="8"/>
        <rFont val="Arial Narrow"/>
        <family val="2"/>
        <charset val="238"/>
      </rPr>
      <t xml:space="preserve">Jímkové čidlo TUV QAZ21 - </t>
    </r>
    <r>
      <rPr>
        <b/>
        <sz val="8"/>
        <rFont val="Arial Narrow"/>
        <family val="2"/>
        <charset val="238"/>
      </rPr>
      <t>DODÁVKA</t>
    </r>
  </si>
  <si>
    <r>
      <rPr>
        <sz val="8"/>
        <rFont val="Arial Narrow"/>
        <family val="2"/>
        <charset val="238"/>
      </rPr>
      <t xml:space="preserve">Čidlo venkovní teploty QAC31 - </t>
    </r>
    <r>
      <rPr>
        <b/>
        <sz val="8"/>
        <rFont val="Arial Narrow"/>
        <family val="2"/>
        <charset val="238"/>
      </rPr>
      <t>MATERIÁL</t>
    </r>
  </si>
  <si>
    <r>
      <rPr>
        <sz val="8"/>
        <rFont val="Arial Narrow"/>
        <family val="2"/>
        <charset val="238"/>
      </rPr>
      <t xml:space="preserve">Čidlo venkovní teploty QAC31 - </t>
    </r>
    <r>
      <rPr>
        <b/>
        <sz val="8"/>
        <rFont val="Arial Narrow"/>
        <family val="2"/>
        <charset val="238"/>
      </rPr>
      <t>DODÁVKA</t>
    </r>
  </si>
  <si>
    <r>
      <rPr>
        <sz val="8"/>
        <rFont val="Arial Narrow"/>
        <family val="2"/>
        <charset val="238"/>
      </rPr>
      <t xml:space="preserve">Čidlo vnitřní teploty QAA73 - </t>
    </r>
    <r>
      <rPr>
        <b/>
        <sz val="8"/>
        <rFont val="Arial Narrow"/>
        <family val="2"/>
        <charset val="238"/>
      </rPr>
      <t>MATERIÁL</t>
    </r>
  </si>
  <si>
    <r>
      <rPr>
        <sz val="8"/>
        <rFont val="Arial Narrow"/>
        <family val="2"/>
        <charset val="238"/>
      </rPr>
      <t xml:space="preserve">Čidlo vnitřní teploty QAA73 - </t>
    </r>
    <r>
      <rPr>
        <b/>
        <sz val="8"/>
        <rFont val="Arial Narrow"/>
        <family val="2"/>
        <charset val="238"/>
      </rPr>
      <t>DODÁVKA</t>
    </r>
  </si>
  <si>
    <r>
      <rPr>
        <sz val="8"/>
        <rFont val="Arial Narrow"/>
        <family val="2"/>
        <charset val="238"/>
      </rPr>
      <t xml:space="preserve">Kabeláž, pomocný materiál - </t>
    </r>
    <r>
      <rPr>
        <b/>
        <sz val="8"/>
        <rFont val="Arial Narrow"/>
        <family val="2"/>
        <charset val="238"/>
      </rPr>
      <t>DODÁVKA</t>
    </r>
  </si>
  <si>
    <r>
      <rPr>
        <sz val="8"/>
        <rFont val="Arial Narrow"/>
        <family val="2"/>
        <charset val="238"/>
      </rPr>
      <t xml:space="preserve">Kabeláž, pomocný materiál - </t>
    </r>
    <r>
      <rPr>
        <b/>
        <sz val="8"/>
        <rFont val="Arial Narrow"/>
        <family val="2"/>
        <charset val="238"/>
      </rPr>
      <t>MATERIÁL</t>
    </r>
  </si>
  <si>
    <t xml:space="preserve">STAVEBNÍ ÚPRAVY STÁVAJÍCÍ TĚLOCVIČNY A PŘÍSTAVBA NOVÉ TĚLOCVINY ZŠ SMĚČNO                                       </t>
  </si>
  <si>
    <t>Energetická agentura s.r.o.                                                             Strážovská 343/17                                                                        CZ 153 00 Praha 5 - Radotín</t>
  </si>
  <si>
    <t>Město Směčno                                                                                       náměstí T.G.Masaryka 12                                                      CZ 273 05 Smečno</t>
  </si>
  <si>
    <t>Ing. Jinek Michal a kol.
(martin.jinek@m2o.cz)</t>
  </si>
  <si>
    <t>1.4 VZT</t>
  </si>
  <si>
    <t>4.1</t>
  </si>
  <si>
    <t>4.2</t>
  </si>
  <si>
    <t>5.1</t>
  </si>
  <si>
    <t>5.2</t>
  </si>
  <si>
    <t>7.1</t>
  </si>
  <si>
    <t>7.2</t>
  </si>
  <si>
    <t>8.1</t>
  </si>
  <si>
    <t>8.2</t>
  </si>
  <si>
    <t>8.3</t>
  </si>
  <si>
    <t>8.4</t>
  </si>
  <si>
    <t>8.5</t>
  </si>
  <si>
    <t>8.6</t>
  </si>
  <si>
    <t>8.7</t>
  </si>
  <si>
    <t>8.8</t>
  </si>
  <si>
    <t>8.9</t>
  </si>
  <si>
    <t>8.10</t>
  </si>
  <si>
    <t>8.11</t>
  </si>
  <si>
    <t>8.12</t>
  </si>
  <si>
    <t>8.13</t>
  </si>
  <si>
    <t>8.14</t>
  </si>
  <si>
    <t>8.15</t>
  </si>
  <si>
    <t>8.16</t>
  </si>
  <si>
    <t>8.17</t>
  </si>
  <si>
    <t>8.18</t>
  </si>
  <si>
    <t>Montáž, doprava, manipulace</t>
  </si>
  <si>
    <t>Autorizované zprovoznění</t>
  </si>
  <si>
    <t xml:space="preserve">Zkušební provoz </t>
  </si>
  <si>
    <t xml:space="preserve">Měření a zaregulování </t>
  </si>
  <si>
    <t>Revize PKM a pož.ucpávek, založení knihy PKM</t>
  </si>
  <si>
    <t>Dokumentace skutečného provedení</t>
  </si>
  <si>
    <t>Zaškolení obsluhy</t>
  </si>
  <si>
    <t>kg</t>
  </si>
  <si>
    <t>Spojovací a upevňovací materiál</t>
  </si>
  <si>
    <t>1.4 Plynová zařízení</t>
  </si>
  <si>
    <t>1.4 Plynová zařízení CELKEM Kč:</t>
  </si>
  <si>
    <r>
      <t xml:space="preserve">Tepelná izolace vnitřní, 40 mm - </t>
    </r>
    <r>
      <rPr>
        <b/>
        <sz val="8"/>
        <rFont val="Arial Narrow"/>
        <family val="2"/>
        <charset val="238"/>
      </rPr>
      <t>MATERIÁL</t>
    </r>
  </si>
  <si>
    <r>
      <t>Požární ucpávky</t>
    </r>
    <r>
      <rPr>
        <b/>
        <sz val="8"/>
        <rFont val="Arial Narrow"/>
        <family val="2"/>
        <charset val="238"/>
      </rPr>
      <t xml:space="preserve"> - MATERIÁL</t>
    </r>
  </si>
  <si>
    <r>
      <t>PR 560x250-400/200 mm</t>
    </r>
    <r>
      <rPr>
        <b/>
        <sz val="8"/>
        <rFont val="Arial Narrow"/>
        <family val="2"/>
        <charset val="238"/>
      </rPr>
      <t xml:space="preserve"> - MATERIÁL</t>
    </r>
  </si>
  <si>
    <r>
      <t>TR 800x500/1000+VP</t>
    </r>
    <r>
      <rPr>
        <b/>
        <sz val="8"/>
        <rFont val="Arial Narrow"/>
        <family val="2"/>
        <charset val="238"/>
      </rPr>
      <t xml:space="preserve"> - MATERIÁL</t>
    </r>
  </si>
  <si>
    <r>
      <t>PR 800x500-400/300 mm</t>
    </r>
    <r>
      <rPr>
        <b/>
        <sz val="8"/>
        <rFont val="Arial Narrow"/>
        <family val="2"/>
        <charset val="238"/>
      </rPr>
      <t xml:space="preserve"> - MATERIÁL</t>
    </r>
  </si>
  <si>
    <r>
      <t>PR 1000x400-400/200 mm</t>
    </r>
    <r>
      <rPr>
        <b/>
        <sz val="8"/>
        <rFont val="Arial Narrow"/>
        <family val="2"/>
        <charset val="238"/>
      </rPr>
      <t xml:space="preserve"> - MATERIÁL</t>
    </r>
  </si>
  <si>
    <r>
      <t>ROZB 560x560-250x560-250x560 mm</t>
    </r>
    <r>
      <rPr>
        <b/>
        <sz val="8"/>
        <rFont val="Arial Narrow"/>
        <family val="2"/>
        <charset val="238"/>
      </rPr>
      <t xml:space="preserve"> - MATERIÁL</t>
    </r>
  </si>
  <si>
    <r>
      <t>PR 560x250-500x200/200 mm</t>
    </r>
    <r>
      <rPr>
        <b/>
        <sz val="8"/>
        <rFont val="Arial Narrow"/>
        <family val="2"/>
        <charset val="238"/>
      </rPr>
      <t xml:space="preserve"> - MATERIÁL</t>
    </r>
  </si>
  <si>
    <r>
      <t>OL 500x200, r=150 mm</t>
    </r>
    <r>
      <rPr>
        <b/>
        <sz val="8"/>
        <rFont val="Arial Narrow"/>
        <family val="2"/>
        <charset val="238"/>
      </rPr>
      <t xml:space="preserve"> - MATERIÁL</t>
    </r>
  </si>
  <si>
    <r>
      <t>OL 560x250, r=150 mm</t>
    </r>
    <r>
      <rPr>
        <b/>
        <sz val="8"/>
        <rFont val="Arial Narrow"/>
        <family val="2"/>
        <charset val="238"/>
      </rPr>
      <t xml:space="preserve"> - MATERIÁL</t>
    </r>
  </si>
  <si>
    <r>
      <t>PR pravouhl.560x250-400x200/150 mm</t>
    </r>
    <r>
      <rPr>
        <b/>
        <sz val="8"/>
        <rFont val="Arial Narrow"/>
        <family val="2"/>
        <charset val="238"/>
      </rPr>
      <t xml:space="preserve"> - MATERIÁL</t>
    </r>
  </si>
  <si>
    <r>
      <t>OL 200x200, r=150 mm</t>
    </r>
    <r>
      <rPr>
        <b/>
        <sz val="8"/>
        <rFont val="Arial Narrow"/>
        <family val="2"/>
        <charset val="238"/>
      </rPr>
      <t xml:space="preserve"> - MATERIÁL</t>
    </r>
  </si>
  <si>
    <r>
      <t>PR 400x200-200x200/250 mm</t>
    </r>
    <r>
      <rPr>
        <b/>
        <sz val="8"/>
        <rFont val="Arial Narrow"/>
        <family val="2"/>
        <charset val="238"/>
      </rPr>
      <t xml:space="preserve"> - MATERIÁL</t>
    </r>
  </si>
  <si>
    <r>
      <t>PR 160x200-200/200 mm</t>
    </r>
    <r>
      <rPr>
        <b/>
        <sz val="8"/>
        <rFont val="Arial Narrow"/>
        <family val="2"/>
        <charset val="238"/>
      </rPr>
      <t xml:space="preserve"> - MATERIÁL</t>
    </r>
  </si>
  <si>
    <r>
      <t>ROZB 200x200-160x200-150x200 mm</t>
    </r>
    <r>
      <rPr>
        <b/>
        <sz val="8"/>
        <rFont val="Arial Narrow"/>
        <family val="2"/>
        <charset val="238"/>
      </rPr>
      <t xml:space="preserve"> - MATERIÁL</t>
    </r>
  </si>
  <si>
    <r>
      <t>TR 160x200/2000 - 5ks, TR 160x200/2000+VP - 1ks + TR 160x200/2000+VP zaslep. - 1ks</t>
    </r>
    <r>
      <rPr>
        <b/>
        <sz val="8"/>
        <rFont val="Arial Narrow"/>
        <family val="2"/>
        <charset val="238"/>
      </rPr>
      <t xml:space="preserve"> - MATERIÁL</t>
    </r>
  </si>
  <si>
    <r>
      <t>TR 200x200/2000+VP</t>
    </r>
    <r>
      <rPr>
        <b/>
        <sz val="8"/>
        <rFont val="Arial Narrow"/>
        <family val="2"/>
        <charset val="238"/>
      </rPr>
      <t xml:space="preserve"> - MATERIÁL</t>
    </r>
  </si>
  <si>
    <r>
      <t>TR 400x200/2000 - 7ks + TR 400x200/2000+VP - 1ks</t>
    </r>
    <r>
      <rPr>
        <b/>
        <sz val="8"/>
        <rFont val="Arial Narrow"/>
        <family val="2"/>
        <charset val="238"/>
      </rPr>
      <t xml:space="preserve"> - MATERIÁL</t>
    </r>
  </si>
  <si>
    <r>
      <t>TR 400x200/2000 - 8ks + TR 500x200/2000+VP - 1ks</t>
    </r>
    <r>
      <rPr>
        <b/>
        <sz val="8"/>
        <rFont val="Arial Narrow"/>
        <family val="2"/>
        <charset val="238"/>
      </rPr>
      <t xml:space="preserve"> - MATERIÁL</t>
    </r>
  </si>
  <si>
    <r>
      <t>TR 560x250/2000 mm - 10ks + TR 560x250/2000+VP - 1ks + TR 560x250/2000+VP, zaslep. - 1ks</t>
    </r>
    <r>
      <rPr>
        <b/>
        <sz val="8"/>
        <rFont val="Arial Narrow"/>
        <family val="2"/>
        <charset val="238"/>
      </rPr>
      <t xml:space="preserve"> - MATERIÁL</t>
    </r>
  </si>
  <si>
    <r>
      <t>Sonoflex 200</t>
    </r>
    <r>
      <rPr>
        <b/>
        <sz val="8"/>
        <rFont val="Arial Narrow"/>
        <family val="2"/>
        <charset val="238"/>
      </rPr>
      <t xml:space="preserve"> - MATERIÁL</t>
    </r>
  </si>
  <si>
    <r>
      <t>Sonoflex 400</t>
    </r>
    <r>
      <rPr>
        <b/>
        <sz val="8"/>
        <rFont val="Arial Narrow"/>
        <family val="2"/>
        <charset val="238"/>
      </rPr>
      <t xml:space="preserve"> - MATERIÁL</t>
    </r>
  </si>
  <si>
    <r>
      <t>SU 525x125 oboustranná včetně rámečku a průchodky</t>
    </r>
    <r>
      <rPr>
        <b/>
        <sz val="8"/>
        <rFont val="Arial Narrow"/>
        <family val="2"/>
        <charset val="238"/>
      </rPr>
      <t xml:space="preserve"> - MATERIÁL</t>
    </r>
  </si>
  <si>
    <r>
      <t>KK 200</t>
    </r>
    <r>
      <rPr>
        <b/>
        <sz val="8"/>
        <rFont val="Arial Narrow"/>
        <family val="2"/>
        <charset val="238"/>
      </rPr>
      <t xml:space="preserve"> - MATERIÁL</t>
    </r>
  </si>
  <si>
    <r>
      <t>KE 200</t>
    </r>
    <r>
      <rPr>
        <b/>
        <sz val="8"/>
        <rFont val="Arial Narrow"/>
        <family val="2"/>
        <charset val="238"/>
      </rPr>
      <t xml:space="preserve"> - MATERIÁL</t>
    </r>
  </si>
  <si>
    <r>
      <t xml:space="preserve">PKM 560x250, teplotní a ruční </t>
    </r>
    <r>
      <rPr>
        <b/>
        <sz val="8"/>
        <rFont val="Arial Narrow"/>
        <family val="2"/>
        <charset val="238"/>
      </rPr>
      <t>- MATERIÁL</t>
    </r>
  </si>
  <si>
    <r>
      <t>PKM 400x200, teplotní a ruční</t>
    </r>
    <r>
      <rPr>
        <b/>
        <sz val="8"/>
        <rFont val="Arial Narrow"/>
        <family val="2"/>
        <charset val="238"/>
      </rPr>
      <t xml:space="preserve"> - MATERIÁL</t>
    </r>
  </si>
  <si>
    <r>
      <t>PŽ pozink 800x500 mm</t>
    </r>
    <r>
      <rPr>
        <b/>
        <sz val="8"/>
        <rFont val="Arial Narrow"/>
        <family val="2"/>
        <charset val="238"/>
      </rPr>
      <t xml:space="preserve"> - MATERIÁL</t>
    </r>
  </si>
  <si>
    <r>
      <t>Klapka těsná uzavírací vícelistá 800x500 mm s přípravou na servopohon doodaným s pohonem VZT jednotkou</t>
    </r>
    <r>
      <rPr>
        <b/>
        <sz val="8"/>
        <rFont val="Arial Narrow"/>
        <family val="2"/>
        <charset val="238"/>
      </rPr>
      <t xml:space="preserve"> - MATERIÁL</t>
    </r>
  </si>
  <si>
    <r>
      <t>VZT jednotka regenerační s rotačním výměníkem bez přenosu bez přenosu vlhkosti, tepelná účinnost regenerace min.80% kompletní regulace, frekvenční  ovládání motorů, kontinuální měření průtoků, tlaků a teplot, paměť chyb, časový program, přívod/odvod 3600/3810 m3/h, Pext 300Pa, motory 2x 3W, 400V, 2x servopohon na klapku, konzola dálk.ovládání včetně 50 m komunikačního kabelu</t>
    </r>
    <r>
      <rPr>
        <b/>
        <sz val="8"/>
        <rFont val="Arial Narrow"/>
        <family val="2"/>
        <charset val="238"/>
      </rPr>
      <t xml:space="preserve"> - MATERIÁL</t>
    </r>
  </si>
  <si>
    <r>
      <t>VZT jednotka regenerační s rotačním výměníkem bez přenosu bez přenosu vlhkosti, tepelná účinnost regenerace min.80% kompletní regulace, frekvenční  ovládání motorů, kontinuální měření průtoků, tlaků a teplot, paměť chyb, časový program, přívod/odvod 3600/3810 m3/h, Pext 300Pa, motory 2x 3W, 400V, 2x servopohon na klapku, konzola dálk.ovládání včetně 50 m komunikačního kabelu</t>
    </r>
    <r>
      <rPr>
        <b/>
        <sz val="8"/>
        <rFont val="Arial Narrow"/>
        <family val="2"/>
        <charset val="238"/>
      </rPr>
      <t xml:space="preserve"> - DODÁVKA</t>
    </r>
  </si>
  <si>
    <r>
      <t>Klapka těsná uzavírací vícelistá 800x500 mm s přípravou na servopohon doodaným s pohonem VZT jednotkou</t>
    </r>
    <r>
      <rPr>
        <b/>
        <sz val="8"/>
        <rFont val="Arial Narrow"/>
        <family val="2"/>
        <charset val="238"/>
      </rPr>
      <t xml:space="preserve"> - DODÁVKA</t>
    </r>
  </si>
  <si>
    <r>
      <t>PŽ pozink 800x500 mm</t>
    </r>
    <r>
      <rPr>
        <b/>
        <sz val="8"/>
        <rFont val="Arial Narrow"/>
        <family val="2"/>
        <charset val="238"/>
      </rPr>
      <t xml:space="preserve"> -DODÁVKA</t>
    </r>
  </si>
  <si>
    <t>4.1a</t>
  </si>
  <si>
    <r>
      <t>PKM 400x200, teplotní a ruční</t>
    </r>
    <r>
      <rPr>
        <b/>
        <sz val="8"/>
        <rFont val="Arial Narrow"/>
        <family val="2"/>
        <charset val="238"/>
      </rPr>
      <t xml:space="preserve"> - DODÁVKA</t>
    </r>
  </si>
  <si>
    <t>4.2a</t>
  </si>
  <si>
    <t>5.1a</t>
  </si>
  <si>
    <t>5.2a</t>
  </si>
  <si>
    <t>7.1a</t>
  </si>
  <si>
    <t>7.2a</t>
  </si>
  <si>
    <t>8.1a</t>
  </si>
  <si>
    <t>8.2a</t>
  </si>
  <si>
    <t>8.3a</t>
  </si>
  <si>
    <t>8.4a</t>
  </si>
  <si>
    <t>8.5a</t>
  </si>
  <si>
    <t>8.6a</t>
  </si>
  <si>
    <t>8.7a</t>
  </si>
  <si>
    <t>8.8a</t>
  </si>
  <si>
    <t>8.9a</t>
  </si>
  <si>
    <t>8.10a</t>
  </si>
  <si>
    <t>8.11a</t>
  </si>
  <si>
    <t>8.12a</t>
  </si>
  <si>
    <t>8.13a</t>
  </si>
  <si>
    <t>8.14a</t>
  </si>
  <si>
    <t>8.15a</t>
  </si>
  <si>
    <t>8.16a</t>
  </si>
  <si>
    <t>8.17a</t>
  </si>
  <si>
    <t>8.18a</t>
  </si>
  <si>
    <r>
      <t xml:space="preserve">PKM 560x250, teplotní a ruční </t>
    </r>
    <r>
      <rPr>
        <b/>
        <sz val="8"/>
        <rFont val="Arial Narrow"/>
        <family val="2"/>
        <charset val="238"/>
      </rPr>
      <t>- DODÁVKA</t>
    </r>
  </si>
  <si>
    <r>
      <t>KE 200</t>
    </r>
    <r>
      <rPr>
        <b/>
        <sz val="8"/>
        <rFont val="Arial Narrow"/>
        <family val="2"/>
        <charset val="238"/>
      </rPr>
      <t xml:space="preserve"> -DODÁVKA</t>
    </r>
  </si>
  <si>
    <r>
      <t>KK 200</t>
    </r>
    <r>
      <rPr>
        <b/>
        <sz val="8"/>
        <rFont val="Arial Narrow"/>
        <family val="2"/>
        <charset val="238"/>
      </rPr>
      <t xml:space="preserve"> - DODÁVKA</t>
    </r>
  </si>
  <si>
    <r>
      <t>SU 525x125 oboustranná včetně rámečku a průchodky</t>
    </r>
    <r>
      <rPr>
        <b/>
        <sz val="8"/>
        <rFont val="Arial Narrow"/>
        <family val="2"/>
        <charset val="238"/>
      </rPr>
      <t xml:space="preserve"> - DODÁVKA</t>
    </r>
  </si>
  <si>
    <r>
      <t>Sonoflex 400</t>
    </r>
    <r>
      <rPr>
        <b/>
        <sz val="8"/>
        <rFont val="Arial Narrow"/>
        <family val="2"/>
        <charset val="238"/>
      </rPr>
      <t xml:space="preserve"> - DODÁVKA</t>
    </r>
  </si>
  <si>
    <r>
      <t>Sonoflex 200</t>
    </r>
    <r>
      <rPr>
        <b/>
        <sz val="8"/>
        <rFont val="Arial Narrow"/>
        <family val="2"/>
        <charset val="238"/>
      </rPr>
      <t xml:space="preserve"> - DODÁVKA</t>
    </r>
  </si>
  <si>
    <r>
      <t>TR 560x250/2000 mm - 10ks + TR 560x250/2000+VP - 1ks + TR 560x250/2000+VP, zaslep. - 1ks</t>
    </r>
    <r>
      <rPr>
        <b/>
        <sz val="8"/>
        <rFont val="Arial Narrow"/>
        <family val="2"/>
        <charset val="238"/>
      </rPr>
      <t xml:space="preserve"> - DODÁVKA</t>
    </r>
  </si>
  <si>
    <r>
      <t>TR 400x200/2000 - 8ks + TR 500x200/2000+VP - 1ks</t>
    </r>
    <r>
      <rPr>
        <b/>
        <sz val="8"/>
        <rFont val="Arial Narrow"/>
        <family val="2"/>
        <charset val="238"/>
      </rPr>
      <t xml:space="preserve"> - DODÁVKA</t>
    </r>
  </si>
  <si>
    <r>
      <t>TR 400x200/2000 - 7ks + TR 400x200/2000+VP - 1ks</t>
    </r>
    <r>
      <rPr>
        <b/>
        <sz val="8"/>
        <rFont val="Arial Narrow"/>
        <family val="2"/>
        <charset val="238"/>
      </rPr>
      <t xml:space="preserve"> - DODÁVKA</t>
    </r>
  </si>
  <si>
    <r>
      <t>TR 200x200/2000+VP</t>
    </r>
    <r>
      <rPr>
        <b/>
        <sz val="8"/>
        <rFont val="Arial Narrow"/>
        <family val="2"/>
        <charset val="238"/>
      </rPr>
      <t xml:space="preserve"> - DODÁVKA</t>
    </r>
  </si>
  <si>
    <r>
      <t>TR 160x200/2000 - 5ks, TR 160x200/2000+VP - 1ks + TR 160x200/2000+VP zaslep. - 1ks</t>
    </r>
    <r>
      <rPr>
        <b/>
        <sz val="8"/>
        <rFont val="Arial Narrow"/>
        <family val="2"/>
        <charset val="238"/>
      </rPr>
      <t xml:space="preserve"> - DODÁVKA</t>
    </r>
  </si>
  <si>
    <r>
      <t>ROZB 200x200-160x200-150x200 mm</t>
    </r>
    <r>
      <rPr>
        <b/>
        <sz val="8"/>
        <rFont val="Arial Narrow"/>
        <family val="2"/>
        <charset val="238"/>
      </rPr>
      <t xml:space="preserve"> - DODÁVKA</t>
    </r>
  </si>
  <si>
    <r>
      <t>PR 160x200-200/200 mm</t>
    </r>
    <r>
      <rPr>
        <b/>
        <sz val="8"/>
        <rFont val="Arial Narrow"/>
        <family val="2"/>
        <charset val="238"/>
      </rPr>
      <t xml:space="preserve"> - DODÁVKA</t>
    </r>
  </si>
  <si>
    <r>
      <t>PR 400x200-200x200/250 mm</t>
    </r>
    <r>
      <rPr>
        <b/>
        <sz val="8"/>
        <rFont val="Arial Narrow"/>
        <family val="2"/>
        <charset val="238"/>
      </rPr>
      <t xml:space="preserve"> - DODÁVKA</t>
    </r>
  </si>
  <si>
    <r>
      <t>OL 200x200, r=150 mm</t>
    </r>
    <r>
      <rPr>
        <b/>
        <sz val="8"/>
        <rFont val="Arial Narrow"/>
        <family val="2"/>
        <charset val="238"/>
      </rPr>
      <t xml:space="preserve"> - DODÁVKA</t>
    </r>
  </si>
  <si>
    <r>
      <t>PR pravouhl.560x250-400x200/150 mm</t>
    </r>
    <r>
      <rPr>
        <b/>
        <sz val="8"/>
        <rFont val="Arial Narrow"/>
        <family val="2"/>
        <charset val="238"/>
      </rPr>
      <t xml:space="preserve"> - DODÁVKA</t>
    </r>
  </si>
  <si>
    <r>
      <t>OL 560x250, r=150 mm</t>
    </r>
    <r>
      <rPr>
        <b/>
        <sz val="8"/>
        <rFont val="Arial Narrow"/>
        <family val="2"/>
        <charset val="238"/>
      </rPr>
      <t xml:space="preserve"> - DODÁVKA</t>
    </r>
  </si>
  <si>
    <r>
      <t>OL 500x200, r=150 mm</t>
    </r>
    <r>
      <rPr>
        <b/>
        <sz val="8"/>
        <rFont val="Arial Narrow"/>
        <family val="2"/>
        <charset val="238"/>
      </rPr>
      <t xml:space="preserve"> - DODÁVKA</t>
    </r>
  </si>
  <si>
    <r>
      <t>PR 560x250-500x200/200 mm</t>
    </r>
    <r>
      <rPr>
        <b/>
        <sz val="8"/>
        <rFont val="Arial Narrow"/>
        <family val="2"/>
        <charset val="238"/>
      </rPr>
      <t xml:space="preserve"> - DODÁVKA</t>
    </r>
  </si>
  <si>
    <r>
      <t>ROZB 560x560-250x560-250x560 mm</t>
    </r>
    <r>
      <rPr>
        <b/>
        <sz val="8"/>
        <rFont val="Arial Narrow"/>
        <family val="2"/>
        <charset val="238"/>
      </rPr>
      <t xml:space="preserve"> - DODÁVKA</t>
    </r>
  </si>
  <si>
    <r>
      <t>PR 1000x400-400/200 mm</t>
    </r>
    <r>
      <rPr>
        <b/>
        <sz val="8"/>
        <rFont val="Arial Narrow"/>
        <family val="2"/>
        <charset val="238"/>
      </rPr>
      <t xml:space="preserve"> - DODÁVKA</t>
    </r>
  </si>
  <si>
    <r>
      <t>PR 800x500-400/300 mm</t>
    </r>
    <r>
      <rPr>
        <b/>
        <sz val="8"/>
        <rFont val="Arial Narrow"/>
        <family val="2"/>
        <charset val="238"/>
      </rPr>
      <t xml:space="preserve"> - DODÁVKA</t>
    </r>
  </si>
  <si>
    <r>
      <t>TR 800x500/1000+VP</t>
    </r>
    <r>
      <rPr>
        <b/>
        <sz val="8"/>
        <rFont val="Arial Narrow"/>
        <family val="2"/>
        <charset val="238"/>
      </rPr>
      <t xml:space="preserve"> - DODÁVKA</t>
    </r>
  </si>
  <si>
    <r>
      <t>PR 560x250-400/200 mm</t>
    </r>
    <r>
      <rPr>
        <b/>
        <sz val="8"/>
        <rFont val="Arial Narrow"/>
        <family val="2"/>
        <charset val="238"/>
      </rPr>
      <t xml:space="preserve"> - DODÁVKA</t>
    </r>
  </si>
  <si>
    <r>
      <t>Požární ucpávky</t>
    </r>
    <r>
      <rPr>
        <b/>
        <sz val="8"/>
        <rFont val="Arial Narrow"/>
        <family val="2"/>
        <charset val="238"/>
      </rPr>
      <t xml:space="preserve"> - DODÁVKA</t>
    </r>
  </si>
  <si>
    <r>
      <t xml:space="preserve">Tepelná izolace vnitřní, 40 mm - </t>
    </r>
    <r>
      <rPr>
        <b/>
        <sz val="8"/>
        <rFont val="Arial Narrow"/>
        <family val="2"/>
        <charset val="238"/>
      </rPr>
      <t>DODÁVKA</t>
    </r>
  </si>
  <si>
    <t xml:space="preserve">Výztuž - ocel 10505 ( R ), cena obsahuje dílenské výkresy výztuže, chemické přípravky, vázací dráty, ohýbání, pomocné prvky, uložení výztuže do bednění, svařování na místě atd.. </t>
  </si>
  <si>
    <t>2 Ocelové konstrukce CELKEM Kč:</t>
  </si>
  <si>
    <t>Materiál: ocel S 235</t>
  </si>
  <si>
    <t>IPE 180-4500 mm, 2ks</t>
  </si>
  <si>
    <t>IPE 200-5550 mm, 4ks</t>
  </si>
  <si>
    <t>IPE 200-5310 mm, 9ks</t>
  </si>
  <si>
    <t>IPE 200-5580 mm, 2ks</t>
  </si>
  <si>
    <t>Stará tělocvična:</t>
  </si>
  <si>
    <t>Přístavba:</t>
  </si>
  <si>
    <t>IPE 160-2100 mm, 3ks</t>
  </si>
  <si>
    <t>IPE 140-1600 mm, 2ks</t>
  </si>
  <si>
    <t>IPE 160-1900 mm, 3ks</t>
  </si>
  <si>
    <t>IPE 160-2300 mm, 3ks</t>
  </si>
  <si>
    <t>IPE 140-2300 mm, 2ks</t>
  </si>
  <si>
    <t>IPE 140-2000 mm, 2ks</t>
  </si>
  <si>
    <t>IPE 200-3500 mm, 2ks</t>
  </si>
  <si>
    <t>HEA 260-2200 mm, 5ks</t>
  </si>
  <si>
    <t>IPE 120-1600 mm, 5ks</t>
  </si>
  <si>
    <t>IPE 160-1850 mm, 3ks</t>
  </si>
  <si>
    <t>IPE 200-9500 mm, 12ks</t>
  </si>
  <si>
    <t>IPE 220-6600 mm, 6ks</t>
  </si>
  <si>
    <t>UPE 240-9600 mm, 12ks</t>
  </si>
  <si>
    <t>Plech P10-200/400 mm, 24ks</t>
  </si>
  <si>
    <t>Plech P10-400/400 mm, 24ks</t>
  </si>
  <si>
    <t>Plech P10-560/300 mm, 11ks</t>
  </si>
  <si>
    <t>Plech P10-250/150 mm, 11ks</t>
  </si>
  <si>
    <t>Plech P10-130/150 mm, 11ks</t>
  </si>
  <si>
    <t>2 Ocelové konstrukce</t>
  </si>
  <si>
    <t>Průvlak MP1 - prutová výztuž</t>
  </si>
  <si>
    <t>Základové pasy ZP - prutová výztuž</t>
  </si>
  <si>
    <t>Základové pasy ZO (zesílení) - prutová výztuž</t>
  </si>
  <si>
    <t>Základové pasy ZO1 - prutová výztuž</t>
  </si>
  <si>
    <t>Základové pasy ZO2 - prutová výztuž</t>
  </si>
  <si>
    <r>
      <rPr>
        <sz val="8"/>
        <rFont val="Arial Narrow"/>
        <family val="2"/>
        <charset val="238"/>
      </rPr>
      <t xml:space="preserve">Lapač střešních splavenin DN 125 - </t>
    </r>
    <r>
      <rPr>
        <b/>
        <sz val="8"/>
        <rFont val="Arial Narrow"/>
        <family val="2"/>
        <charset val="238"/>
      </rPr>
      <t>MATERIÁL</t>
    </r>
  </si>
  <si>
    <r>
      <rPr>
        <sz val="8"/>
        <rFont val="Arial Narrow"/>
        <family val="2"/>
        <charset val="238"/>
      </rPr>
      <t xml:space="preserve">Lapač střešních splavenin DN 125 - </t>
    </r>
    <r>
      <rPr>
        <b/>
        <sz val="8"/>
        <rFont val="Arial Narrow"/>
        <family val="2"/>
        <charset val="238"/>
      </rPr>
      <t>DODÁVKA</t>
    </r>
  </si>
  <si>
    <t>Železobetonová základová deska, tl.150 mm včetně náběhů k patkám a pasům</t>
  </si>
  <si>
    <t>Železobetonové pasy, beton C16/20</t>
  </si>
  <si>
    <t>Betonová mazanina (ochrana základové spáry), beton C16/20, tl.100 mm</t>
  </si>
  <si>
    <t>Železobetonové pasy + zesílení stáv.pasů, beton C20/25</t>
  </si>
  <si>
    <t>Železobetonové patky, beton C20/25</t>
  </si>
  <si>
    <t>3 Dřevěné konstrukce</t>
  </si>
  <si>
    <t>3 Dřevěné konstrukce CELKEM Kč:</t>
  </si>
  <si>
    <t>tř.dřeva: GI 24h</t>
  </si>
  <si>
    <r>
      <t xml:space="preserve">Konvexní hřebíky </t>
    </r>
    <r>
      <rPr>
        <sz val="8"/>
        <rFont val="Calibri"/>
        <family val="2"/>
        <charset val="238"/>
      </rPr>
      <t>Ø</t>
    </r>
    <r>
      <rPr>
        <sz val="8"/>
        <rFont val="Arial Narrow"/>
        <family val="2"/>
        <charset val="238"/>
      </rPr>
      <t>4/40 mm</t>
    </r>
  </si>
  <si>
    <t>Třmen BOVA BV/T 11-41/ 140x180 mm</t>
  </si>
  <si>
    <t>Vaznice z lepeného dřeva, průřez 140x240 mm, dl.4300 mm, 14ks</t>
  </si>
  <si>
    <t>Vaznice z lepeného dřeva, průřez 140x200 mm, dl.4300 mm, 51ks</t>
  </si>
  <si>
    <t>Vaznice z lepeného dřeva, průřez 140x200 mm, dl.3200 mm, 26ks</t>
  </si>
  <si>
    <t>Obloukový nosník z lepeného dřeva - rakouský typ: horní pásnice ve sklonu 10°, spodní pásnice ve sklonu 5,5°, střed obloukový r=14 m, rozpětí 17,0 m, 6ks</t>
  </si>
  <si>
    <t>Mechanické očištění jednotlivých části krovu</t>
  </si>
  <si>
    <t>Ošetření jednotlivých částí krovu proti dřevokazným škůdcům v bezbarvém provedení</t>
  </si>
  <si>
    <t>Stávající krov</t>
  </si>
  <si>
    <t>O1</t>
  </si>
  <si>
    <t>O2</t>
  </si>
  <si>
    <t>O3</t>
  </si>
  <si>
    <t>O4</t>
  </si>
  <si>
    <t>O5</t>
  </si>
  <si>
    <t>O6</t>
  </si>
  <si>
    <t>O7</t>
  </si>
  <si>
    <t>O8</t>
  </si>
  <si>
    <t>Okno jednodílné neotvíravé, jmenovitý rozměr: 2800x1000 mm, materiál: plast, povrchová úprava: barva šedá, zasklení: izolační trojsklo + distanční rámeček se zlepšenými tepelně technickými vlastnostmi</t>
  </si>
  <si>
    <t>Okno dvoudílné, levé sklopné š.1500 mm, pravé neotvíravé, jmenovitý rozměr: 4000x1000 mm, materiál: plast, povrchová úprava: barva šedá, zasklení: izolační trojsklo + distanční rámeček se zlepšenými tepelně technickými vlastnostmi</t>
  </si>
  <si>
    <t>O9</t>
  </si>
  <si>
    <t>O10</t>
  </si>
  <si>
    <t>Okno dvoudílné, levé sklopné š.2000 mm, pravé neotvíravé, jmenovitý rozměr: 4000x1000 mm, materiál: plast, povrchová úprava: barva šedá, zasklení: izolační trojsklo + distanční rámeček se zlepšenými tepelně technickými vlastnostmi</t>
  </si>
  <si>
    <t>O11</t>
  </si>
  <si>
    <t>O12</t>
  </si>
  <si>
    <t>Okno dvoudílné, levé sklopné š.1000 mm, pravé neotvíravé, jmenovitý rozměr: 4000x1000 mm, materiál: plast, povrchová úprava: barva šedá, zasklení: izolační trojsklo + distanční rámeček se zlepšenými tepelně technickými vlastnostmi</t>
  </si>
  <si>
    <t>O13</t>
  </si>
  <si>
    <t>Okno dvoudílné, levé sklopné š.2500 mm, pravé neotvíravé, jmenovitý rozměr: 4000x1000 mm, materiál: plast, povrchová úprava: barva šedá, zasklení: izolační trojsklo + distanční rámeček se zlepšenými tepelně technickými vlastnostmi</t>
  </si>
  <si>
    <t>O14</t>
  </si>
  <si>
    <t>O15</t>
  </si>
  <si>
    <t>Okno interiérové jednodílné, členěné do tabulek, jmenovitý rozměr: 1320x2500 mm, materiál: hlimík, povrchová úprava: barva šedá, zasklení: jednoduché/dvojité zasklení, bezpečnostní sklo</t>
  </si>
  <si>
    <t>O16</t>
  </si>
  <si>
    <t>Okno čtyřdílné, členěné do tabulek, s horním a dolním dílem výklopným, jmenovitý rozměr: 1050x3585 mm, materiál: hliník, povrchová úprava: barva šedá, zasklení: izolační dvojsklo + distanční rámeček se zlepšenými tepelně technickými vlastnostmi</t>
  </si>
  <si>
    <t>O17</t>
  </si>
  <si>
    <t>Okno čtyřdílné, horní díly sklopné, jmenovitý rozměr: 4000x1500 mm, materiál: hliník, povrchová úprava: barva šedá, zasklení: izolační trojsklo + distanční rámeček se zlepšenými tepelně technickými vlastnostmi</t>
  </si>
  <si>
    <t>O18</t>
  </si>
  <si>
    <t>O19</t>
  </si>
  <si>
    <t>Okno dvoudílné, členěné do tabulek, s horním dílem výklopným, jmenovitý rozměr: 1050x1930 mm, materiál: hliník, povrchová úprava: barva šedá, zasklení: izolační trojsklo + distanční rámeček se zlepšenými tepelně technickými vlastnostmi</t>
  </si>
  <si>
    <t>Okno venkovní střešní, jmenovitý rozměr: 780x1400 mm, materiál: plast, povrchová úprava: barva šedá, zasklení: izolační dvojsklo + distanční rámeček se zlepšenými tepelně technickými vlastnostmi</t>
  </si>
  <si>
    <t>01/D01</t>
  </si>
  <si>
    <t>01/D02</t>
  </si>
  <si>
    <t>01/D03</t>
  </si>
  <si>
    <t>01/D04</t>
  </si>
  <si>
    <t>01/D05</t>
  </si>
  <si>
    <t>01/D06</t>
  </si>
  <si>
    <t>01/D07</t>
  </si>
  <si>
    <t>01/D08</t>
  </si>
  <si>
    <t>01/D09</t>
  </si>
  <si>
    <t>01/D10</t>
  </si>
  <si>
    <t>01/D11</t>
  </si>
  <si>
    <t>01/D12</t>
  </si>
  <si>
    <t>01/D13</t>
  </si>
  <si>
    <t>01/D14</t>
  </si>
  <si>
    <t>01/D15</t>
  </si>
  <si>
    <t>01/D16</t>
  </si>
  <si>
    <t>01/D17</t>
  </si>
  <si>
    <t>01/D18</t>
  </si>
  <si>
    <t>01/D19</t>
  </si>
  <si>
    <t>01/D20</t>
  </si>
  <si>
    <t>01/D21</t>
  </si>
  <si>
    <t>01/D22</t>
  </si>
  <si>
    <t>01/D23</t>
  </si>
  <si>
    <t>01/D24</t>
  </si>
  <si>
    <t>01/D25</t>
  </si>
  <si>
    <t>01/D26</t>
  </si>
  <si>
    <t>02/D27</t>
  </si>
  <si>
    <t>Dveře interiérové jednokřídlé plné, protipožární, jmenovitý rozměr: 1000x1970 mm, pravé, materiál: odlehčená DTD deska, povrchová úprava: HPL laminát, barva bílá, zárubeň: ocelová, barva: šedá, kování: vložkový zámek, paniková klika/klika, doplňky: práh</t>
  </si>
  <si>
    <t>Vnější hliníkové prosklené dvoukřídlé dveře s bočními světlíky, jmenovitý rozměr:2700x2400 mm, š.dveří:1500x2400 mm, prosklení: pevné bezpenostní izolační trojsklo, kování: bezpečnostní vložka, paniková klika/klika, madlo po celé šířce křídel, doplňky: práh, samozavírač, do v.400 mm opatření dveří lištou proti okopu</t>
  </si>
  <si>
    <t>Dveře interiérové hliníkové prosklené dvoukřídlé, jmenovitý rozměr:1500x2400 mm, prosklení: sklo s bezpečnostní folií, kování: vložkový zámek, paniková klika/klika, do v.400 mm opatření dveří lištou proti okopu</t>
  </si>
  <si>
    <t>Dveře interiérové jednokřídlé plné, jmenovitý rozměr: 900x1970 mm, levé, materiál: odlehčená DTD deska, povrchová úprava: HPL laminát, barva červená, zárubeň: ocelová, barva: šedá, kování: vložkový zámek, klika/klika</t>
  </si>
  <si>
    <t>Dveře interiérové jednokřídlé plné, jmenovitý rozměr: 900x1970 mm, levé, materiál: odlehčená DTD deska, povrchová úprava: HPL laminát, barva bílá, zárubeň: ocelová, barva: šedá, kování: bez vložky, klika/klika</t>
  </si>
  <si>
    <t>Dveře interiérové jednokřídlé plné, jmenovitý rozměr: 900x1970 mm, levé, materiál: odlehčená DTD deska, povrchová úprava: HPL laminát, barva modrá, zárubeň: ocelová, barva: šedá, kování: vložkový zámek, klika/klika</t>
  </si>
  <si>
    <t>Dveře interiérové jednokřídlé plné, jmenovitý rozměr: 800x1970 mm, pravé, materiál: odlehčená DTD deska, povrchová úprava: HPL laminát, barva žlutá, zárubeň: ocelová, barva: šedá, kování: vložkový zámek, klika/klika</t>
  </si>
  <si>
    <t>Dveře interiérové jednokřídlé plné, jmenovitý rozměr: 800x1970 mm, levé, materiál: odlehčená DTD deska, povrchová úprava: HPL laminát, barva bílá, zárubeň: ocelová, barva: šedá, kování: bez vložky, klika/klika</t>
  </si>
  <si>
    <t>Dveře interiérové jednokřídlé plné, jmenovitý rozměr: 800x1970 mm, levé, materiál: odlehčená DTD deska, povrchová úprava: HPL laminát, barva bílá, zárubeň: ocelová, barva: šedá, kování: vložkový zámek, klika/klika, doplňky: práh, samozavírač</t>
  </si>
  <si>
    <t>Dveře interiérové jednokřídlé plné, jmenovitý rozměr: 800x1970 mm, levé, materiál: odlehčená DTD deska, povrchová úprava: HPL laminát, barva bílá, zárubeň: ocelová, barva: šedá, kování: vložkový zámek, klika/klika</t>
  </si>
  <si>
    <t>Dveře interiérové jednokřídlé plné, jmenovitý rozměr: 700x1970 mm, pravé, materiál: odlehčená DTD deska, povrchová úprava: HPL laminát, barva bílá, zárubeň: ocelová, barva: šedá, kování: bez vložky, klika/klika</t>
  </si>
  <si>
    <t>Dveře interiérové jednokřídlé plné, jmenovitý rozměr: 800x1970 mm, pravé, materiál: odlehčená DTD deska, povrchová úprava: HPL laminát, barva bílá, zárubeň: ocelová, barva: šedá, kování: bez vložky, klika/klika</t>
  </si>
  <si>
    <t>Systémový prvek WC dělící stěna, jmenovitý rozměr: 600x1970 mm, pravé, materiál: odlehčená DTD deska, povrchová úprava: HPL laminát, barva bílá, zárubeň: hliníkový rám - systémový prvek, barva: šedá, kování: WC zámek, klika(koule)/klika(koule)</t>
  </si>
  <si>
    <t>Dveře interiérové jednokřídlé plné, jmenovitý rozměr: 900x1970 mm, pravé, materiál: odlehčená DTD deska, povrchová úprava: HPL laminát, barva bílá, zárubeň: ocelová, barva: šedá, kování: panikové madlo ve v.800-900 mm nad zemí, WC zámek odjistitelný zvenku/klika, do v.400 mm dveře opatřeny lištou proti okopu</t>
  </si>
  <si>
    <t>Dveře interiérové jednokřídlé plné, jmenovitý rozměr: 800x1970 mm, pravé, materiál: odlehčená DTD deska, povrchová úprava: HPL laminát, barva bílá, zárubeň: ocelová, barva: šedá, kování: vložkový zámek, klika/klika</t>
  </si>
  <si>
    <t>Systémový prvek WC dělící stěna, jmenovitý rozměr: 600x1970 mm, levé, materiál: odlehčená DTD deska, povrchová úprava: HPL laminát, barva bílá, zárubeň: hliníkový rám - systémový prvek, barva: šedá, kování: WC zámek, klika(koule)/klika(koule)</t>
  </si>
  <si>
    <t>Dveře interiérové hliníkové prosklené dvoukřídlé, protipožární, jmenovitý rozměr:1500x2400 mm, prosklení: sklo bezpečnostní s folií, kování: vložkový zámek, paniková klika/klika, doplňky: práh, do v.400 mm opatření dveří lištou proti okopu</t>
  </si>
  <si>
    <t>Dveře interiérové hliníkové prosklené dvoukřídlé, protipožární, jmenovitý rozměr:1700x2400 mm, prosklení: sklo bezpečnostní s folií, kování: vložkový zámek, paniková klika/klika, doplňky: práh, do v.400 mm opatření dveří lištou proti okopu</t>
  </si>
  <si>
    <t>Vnější hliníkové prosklené dveře, jmenovitý rozměr:1700x2200 mm, prosklení: bezpečnostní izolační trojsklo, kování: bezpenostní vložka, ovládací klávesa (panikové madlo)/klika, doplňky: práh, samozavírač do v.400 mm opatření dveří lištou proti okopu</t>
  </si>
  <si>
    <t>02/D28</t>
  </si>
  <si>
    <t>02/D29</t>
  </si>
  <si>
    <t>02/D30</t>
  </si>
  <si>
    <t>02/D31</t>
  </si>
  <si>
    <t>02/D32</t>
  </si>
  <si>
    <t>02/D33</t>
  </si>
  <si>
    <t>02/D34</t>
  </si>
  <si>
    <t>02/D35</t>
  </si>
  <si>
    <t>02/D36</t>
  </si>
  <si>
    <t>02/D37</t>
  </si>
  <si>
    <t>Dveře interiérové jednokřídlé plné, jmenovitý rozměr: 800x1970 mm, levé, materiál: odlehčená DTD deska, povrchová úprava: HPL laminát, barva zelená, zárubeň: ocelová, barva: šedá, kování: vložkový zámek, klika/klika</t>
  </si>
  <si>
    <t>Dveře interiérové hliníkové prosklené dvoukřídlé, jmenovitý rozměr:1500x2400 mm, prosklení: sklo bezpečnostní s folií, kování: vložkový zámek, klika/klika, doplňky: práh</t>
  </si>
  <si>
    <t>%</t>
  </si>
  <si>
    <t>výkon</t>
  </si>
  <si>
    <r>
      <t xml:space="preserve">Krabice KO68 - </t>
    </r>
    <r>
      <rPr>
        <b/>
        <sz val="8"/>
        <rFont val="Arial Narrow"/>
        <family val="2"/>
        <charset val="238"/>
      </rPr>
      <t>MATERIÁL</t>
    </r>
  </si>
  <si>
    <r>
      <t xml:space="preserve">Krabice KO68 - </t>
    </r>
    <r>
      <rPr>
        <b/>
        <sz val="8"/>
        <rFont val="Arial Narrow"/>
        <family val="2"/>
        <charset val="238"/>
      </rPr>
      <t>DODÁVKA</t>
    </r>
  </si>
  <si>
    <t>Drobný a nespecifikovaný materiál a výkony</t>
  </si>
  <si>
    <t>1.Slaboproud</t>
  </si>
  <si>
    <t>1.Slaboproud CELKEM Kč:</t>
  </si>
  <si>
    <t>2.Silnoproud</t>
  </si>
  <si>
    <t>2.Silnoproud CELKEM Kč:</t>
  </si>
  <si>
    <r>
      <t xml:space="preserve">Domovní telefon (digitální systém) - </t>
    </r>
    <r>
      <rPr>
        <b/>
        <sz val="8"/>
        <rFont val="Arial Narrow"/>
        <family val="2"/>
        <charset val="238"/>
      </rPr>
      <t>MATERIÁL</t>
    </r>
  </si>
  <si>
    <r>
      <t xml:space="preserve">Domovní telefon (digitální systém) - </t>
    </r>
    <r>
      <rPr>
        <b/>
        <sz val="8"/>
        <rFont val="Arial Narrow"/>
        <family val="2"/>
        <charset val="238"/>
      </rPr>
      <t>DODÁVKA</t>
    </r>
  </si>
  <si>
    <r>
      <t xml:space="preserve">El.vrátný s tlačítkem (digitální systém) - </t>
    </r>
    <r>
      <rPr>
        <b/>
        <sz val="8"/>
        <rFont val="Arial Narrow"/>
        <family val="2"/>
        <charset val="238"/>
      </rPr>
      <t>MATERIÁL</t>
    </r>
  </si>
  <si>
    <r>
      <t xml:space="preserve">El.vrátný s tlačítkem (digitální systém) - </t>
    </r>
    <r>
      <rPr>
        <b/>
        <sz val="8"/>
        <rFont val="Arial Narrow"/>
        <family val="2"/>
        <charset val="238"/>
      </rPr>
      <t>DODÁVKA</t>
    </r>
  </si>
  <si>
    <r>
      <t xml:space="preserve">Elektrický zámek - </t>
    </r>
    <r>
      <rPr>
        <b/>
        <sz val="8"/>
        <rFont val="Arial Narrow"/>
        <family val="2"/>
        <charset val="238"/>
      </rPr>
      <t>MATERIÁL</t>
    </r>
  </si>
  <si>
    <r>
      <t xml:space="preserve">Elektrický zámek - </t>
    </r>
    <r>
      <rPr>
        <b/>
        <sz val="8"/>
        <rFont val="Arial Narrow"/>
        <family val="2"/>
        <charset val="238"/>
      </rPr>
      <t>DODÁVKA</t>
    </r>
  </si>
  <si>
    <r>
      <t xml:space="preserve">Zvonek - </t>
    </r>
    <r>
      <rPr>
        <b/>
        <sz val="8"/>
        <rFont val="Arial Narrow"/>
        <family val="2"/>
        <charset val="238"/>
      </rPr>
      <t>MATERIÁL</t>
    </r>
  </si>
  <si>
    <r>
      <t xml:space="preserve">Zvonek - </t>
    </r>
    <r>
      <rPr>
        <b/>
        <sz val="8"/>
        <rFont val="Arial Narrow"/>
        <family val="2"/>
        <charset val="238"/>
      </rPr>
      <t>DODÁVKA</t>
    </r>
  </si>
  <si>
    <r>
      <t xml:space="preserve">Reproduktor - </t>
    </r>
    <r>
      <rPr>
        <b/>
        <sz val="8"/>
        <rFont val="Arial Narrow"/>
        <family val="2"/>
        <charset val="238"/>
      </rPr>
      <t>MATERIÁL</t>
    </r>
  </si>
  <si>
    <r>
      <t xml:space="preserve">Reproduktor - </t>
    </r>
    <r>
      <rPr>
        <b/>
        <sz val="8"/>
        <rFont val="Arial Narrow"/>
        <family val="2"/>
        <charset val="238"/>
      </rPr>
      <t>DODÁVKA</t>
    </r>
  </si>
  <si>
    <r>
      <t xml:space="preserve">SWITCH (wifi router) - </t>
    </r>
    <r>
      <rPr>
        <b/>
        <sz val="8"/>
        <rFont val="Arial Narrow"/>
        <family val="2"/>
        <charset val="238"/>
      </rPr>
      <t>MATERIÁL</t>
    </r>
  </si>
  <si>
    <r>
      <t xml:space="preserve">SWITCH (wifi router) - </t>
    </r>
    <r>
      <rPr>
        <b/>
        <sz val="8"/>
        <rFont val="Arial Narrow"/>
        <family val="2"/>
        <charset val="238"/>
      </rPr>
      <t>DODÁVKA</t>
    </r>
  </si>
  <si>
    <r>
      <t xml:space="preserve">JYTY 7x1 - </t>
    </r>
    <r>
      <rPr>
        <b/>
        <sz val="8"/>
        <rFont val="Arial Narrow"/>
        <family val="2"/>
        <charset val="238"/>
      </rPr>
      <t>MATERIÁL</t>
    </r>
  </si>
  <si>
    <r>
      <t xml:space="preserve">JYTY 7x1  - </t>
    </r>
    <r>
      <rPr>
        <b/>
        <sz val="8"/>
        <rFont val="Arial Narrow"/>
        <family val="2"/>
        <charset val="238"/>
      </rPr>
      <t>DODÁVKA</t>
    </r>
  </si>
  <si>
    <r>
      <t xml:space="preserve">JYTY 4x1 - </t>
    </r>
    <r>
      <rPr>
        <b/>
        <sz val="8"/>
        <rFont val="Arial Narrow"/>
        <family val="2"/>
        <charset val="238"/>
      </rPr>
      <t>MATERIÁL</t>
    </r>
  </si>
  <si>
    <r>
      <t xml:space="preserve">JYTY 4x1  - </t>
    </r>
    <r>
      <rPr>
        <b/>
        <sz val="8"/>
        <rFont val="Arial Narrow"/>
        <family val="2"/>
        <charset val="238"/>
      </rPr>
      <t>DODÁVKA</t>
    </r>
  </si>
  <si>
    <r>
      <t xml:space="preserve">JYTY 2x1 - </t>
    </r>
    <r>
      <rPr>
        <b/>
        <sz val="8"/>
        <rFont val="Arial Narrow"/>
        <family val="2"/>
        <charset val="238"/>
      </rPr>
      <t>MATERIÁL</t>
    </r>
  </si>
  <si>
    <r>
      <t xml:space="preserve">JYTY 2x1  - </t>
    </r>
    <r>
      <rPr>
        <b/>
        <sz val="8"/>
        <rFont val="Arial Narrow"/>
        <family val="2"/>
        <charset val="238"/>
      </rPr>
      <t>DODÁVKA</t>
    </r>
  </si>
  <si>
    <r>
      <t xml:space="preserve">UTP cat6 - </t>
    </r>
    <r>
      <rPr>
        <b/>
        <sz val="8"/>
        <rFont val="Arial Narrow"/>
        <family val="2"/>
        <charset val="238"/>
      </rPr>
      <t>MATERIÁL</t>
    </r>
  </si>
  <si>
    <r>
      <t xml:space="preserve">UTP cat6 - </t>
    </r>
    <r>
      <rPr>
        <b/>
        <sz val="8"/>
        <rFont val="Arial Narrow"/>
        <family val="2"/>
        <charset val="238"/>
      </rPr>
      <t>DODÁVKA</t>
    </r>
  </si>
  <si>
    <r>
      <t xml:space="preserve">Trubka HDPE 23 - </t>
    </r>
    <r>
      <rPr>
        <b/>
        <sz val="8"/>
        <rFont val="Arial Narrow"/>
        <family val="2"/>
        <charset val="238"/>
      </rPr>
      <t>MATERIÁL</t>
    </r>
  </si>
  <si>
    <r>
      <t xml:space="preserve">Trubka HDPE 23 - </t>
    </r>
    <r>
      <rPr>
        <b/>
        <sz val="8"/>
        <rFont val="Arial Narrow"/>
        <family val="2"/>
        <charset val="238"/>
      </rPr>
      <t>DODÁVKA</t>
    </r>
  </si>
  <si>
    <r>
      <t xml:space="preserve">Trubka PVC 35 - </t>
    </r>
    <r>
      <rPr>
        <b/>
        <sz val="8"/>
        <rFont val="Arial Narrow"/>
        <family val="2"/>
        <charset val="238"/>
      </rPr>
      <t>MATERIÁL</t>
    </r>
  </si>
  <si>
    <r>
      <t xml:space="preserve">Trubka PVC 35 - </t>
    </r>
    <r>
      <rPr>
        <b/>
        <sz val="8"/>
        <rFont val="Arial Narrow"/>
        <family val="2"/>
        <charset val="238"/>
      </rPr>
      <t>DODÁVKA</t>
    </r>
  </si>
  <si>
    <r>
      <t xml:space="preserve">Trubka PVC 23 - </t>
    </r>
    <r>
      <rPr>
        <b/>
        <sz val="8"/>
        <rFont val="Arial Narrow"/>
        <family val="2"/>
        <charset val="238"/>
      </rPr>
      <t>MATERIÁL</t>
    </r>
  </si>
  <si>
    <r>
      <t xml:space="preserve">Trubka PVC 23 - </t>
    </r>
    <r>
      <rPr>
        <b/>
        <sz val="8"/>
        <rFont val="Arial Narrow"/>
        <family val="2"/>
        <charset val="238"/>
      </rPr>
      <t>DODÁVKA</t>
    </r>
  </si>
  <si>
    <r>
      <t xml:space="preserve">Trubka PVC 16 - </t>
    </r>
    <r>
      <rPr>
        <b/>
        <sz val="8"/>
        <rFont val="Arial Narrow"/>
        <family val="2"/>
        <charset val="238"/>
      </rPr>
      <t>DODÁVKA</t>
    </r>
  </si>
  <si>
    <r>
      <t xml:space="preserve">Trubka PVC 16 - </t>
    </r>
    <r>
      <rPr>
        <b/>
        <sz val="8"/>
        <rFont val="Arial Narrow"/>
        <family val="2"/>
        <charset val="238"/>
      </rPr>
      <t>MATERIÁL</t>
    </r>
  </si>
  <si>
    <t>Výkop 80 cm (včetně záhozu)</t>
  </si>
  <si>
    <t>Výkon 80 cm (včetně záhozu)</t>
  </si>
  <si>
    <t>Připojení jednotky klimatizace</t>
  </si>
  <si>
    <t>Výchozí revize</t>
  </si>
  <si>
    <r>
      <t xml:space="preserve"> Chráněná zásuvka s víčkem 230V/16A - </t>
    </r>
    <r>
      <rPr>
        <b/>
        <sz val="8"/>
        <rFont val="Arial Narrow"/>
        <family val="2"/>
        <charset val="238"/>
      </rPr>
      <t>MATERIÁL</t>
    </r>
  </si>
  <si>
    <r>
      <t xml:space="preserve">Zásuvka dvojnásobná 230V/16A - </t>
    </r>
    <r>
      <rPr>
        <b/>
        <sz val="8"/>
        <rFont val="Arial Narrow"/>
        <family val="2"/>
        <charset val="238"/>
      </rPr>
      <t>DODÁVKA</t>
    </r>
  </si>
  <si>
    <r>
      <t xml:space="preserve">Zásuvka dvojnásobná 230V/16A - </t>
    </r>
    <r>
      <rPr>
        <b/>
        <sz val="8"/>
        <rFont val="Arial Narrow"/>
        <family val="2"/>
        <charset val="238"/>
      </rPr>
      <t>MATERIÁL</t>
    </r>
  </si>
  <si>
    <r>
      <t xml:space="preserve"> Chráněná zásuvka s víčkem 230V/16A - </t>
    </r>
    <r>
      <rPr>
        <b/>
        <sz val="8"/>
        <rFont val="Arial Narrow"/>
        <family val="2"/>
        <charset val="238"/>
      </rPr>
      <t>DODÁVKA</t>
    </r>
  </si>
  <si>
    <r>
      <t xml:space="preserve">Zásuvka 230V/16A IP 44 - </t>
    </r>
    <r>
      <rPr>
        <b/>
        <sz val="8"/>
        <rFont val="Arial Narrow"/>
        <family val="2"/>
        <charset val="238"/>
      </rPr>
      <t>MATERIÁL</t>
    </r>
  </si>
  <si>
    <r>
      <t xml:space="preserve">Zásuvka 230V/16A IP 44 - </t>
    </r>
    <r>
      <rPr>
        <b/>
        <sz val="8"/>
        <rFont val="Arial Narrow"/>
        <family val="2"/>
        <charset val="238"/>
      </rPr>
      <t>DODÁVKA</t>
    </r>
  </si>
  <si>
    <r>
      <t xml:space="preserve">Vypínač střídavý (řazení 6) - </t>
    </r>
    <r>
      <rPr>
        <b/>
        <sz val="8"/>
        <rFont val="Arial Narrow"/>
        <family val="2"/>
        <charset val="238"/>
      </rPr>
      <t>MATERIÁL</t>
    </r>
  </si>
  <si>
    <r>
      <t xml:space="preserve">Vypínač střídavý (řazení 6) - </t>
    </r>
    <r>
      <rPr>
        <b/>
        <sz val="8"/>
        <rFont val="Arial Narrow"/>
        <family val="2"/>
        <charset val="238"/>
      </rPr>
      <t>DODÁVKA</t>
    </r>
  </si>
  <si>
    <r>
      <t xml:space="preserve">Vypínač sériový (řazení 51) - </t>
    </r>
    <r>
      <rPr>
        <b/>
        <sz val="8"/>
        <rFont val="Arial Narrow"/>
        <family val="2"/>
        <charset val="238"/>
      </rPr>
      <t>MATERIÁL</t>
    </r>
  </si>
  <si>
    <r>
      <t xml:space="preserve">Vypínač sériový (řazení 51) - </t>
    </r>
    <r>
      <rPr>
        <b/>
        <sz val="8"/>
        <rFont val="Arial Narrow"/>
        <family val="2"/>
        <charset val="238"/>
      </rPr>
      <t>DODÁVKA</t>
    </r>
  </si>
  <si>
    <r>
      <t xml:space="preserve">Vypínač (řazení1) - </t>
    </r>
    <r>
      <rPr>
        <b/>
        <sz val="8"/>
        <rFont val="Arial Narrow"/>
        <family val="2"/>
        <charset val="238"/>
      </rPr>
      <t>MATERIÁL</t>
    </r>
  </si>
  <si>
    <r>
      <t xml:space="preserve">Vypínač (řazení1) - </t>
    </r>
    <r>
      <rPr>
        <b/>
        <sz val="8"/>
        <rFont val="Arial Narrow"/>
        <family val="2"/>
        <charset val="238"/>
      </rPr>
      <t>DODÁVKA</t>
    </r>
  </si>
  <si>
    <r>
      <t xml:space="preserve">Tlačítkový ovladač se signálkou - </t>
    </r>
    <r>
      <rPr>
        <b/>
        <sz val="8"/>
        <rFont val="Arial Narrow"/>
        <family val="2"/>
        <charset val="238"/>
      </rPr>
      <t>MATERIÁL</t>
    </r>
  </si>
  <si>
    <r>
      <t xml:space="preserve">Tlačítkový ovladač se signálkou - </t>
    </r>
    <r>
      <rPr>
        <b/>
        <sz val="8"/>
        <rFont val="Arial Narrow"/>
        <family val="2"/>
        <charset val="238"/>
      </rPr>
      <t>DODÁVKA</t>
    </r>
  </si>
  <si>
    <r>
      <t xml:space="preserve">Tlačítkový ovladač (zvonkové tlačítko) - </t>
    </r>
    <r>
      <rPr>
        <b/>
        <sz val="8"/>
        <rFont val="Arial Narrow"/>
        <family val="2"/>
        <charset val="238"/>
      </rPr>
      <t>MATERIÁL</t>
    </r>
  </si>
  <si>
    <r>
      <t xml:space="preserve">Tlačítkový ovladač (zvonkové tlačítko) - </t>
    </r>
    <r>
      <rPr>
        <b/>
        <sz val="8"/>
        <rFont val="Arial Narrow"/>
        <family val="2"/>
        <charset val="238"/>
      </rPr>
      <t>DODÁVKA</t>
    </r>
  </si>
  <si>
    <r>
      <t xml:space="preserve">Pohybové čidlo - </t>
    </r>
    <r>
      <rPr>
        <b/>
        <sz val="8"/>
        <rFont val="Arial Narrow"/>
        <family val="2"/>
        <charset val="238"/>
      </rPr>
      <t>MATERIÁL</t>
    </r>
  </si>
  <si>
    <r>
      <t xml:space="preserve">Pohybové čidlo - </t>
    </r>
    <r>
      <rPr>
        <b/>
        <sz val="8"/>
        <rFont val="Arial Narrow"/>
        <family val="2"/>
        <charset val="238"/>
      </rPr>
      <t>DODÁVKA</t>
    </r>
  </si>
  <si>
    <r>
      <t xml:space="preserve">Svorka WAGO - </t>
    </r>
    <r>
      <rPr>
        <b/>
        <sz val="8"/>
        <rFont val="Arial Narrow"/>
        <family val="2"/>
        <charset val="238"/>
      </rPr>
      <t>MATERIÁL</t>
    </r>
  </si>
  <si>
    <r>
      <t xml:space="preserve">Svorka WAGO - </t>
    </r>
    <r>
      <rPr>
        <b/>
        <sz val="8"/>
        <rFont val="Arial Narrow"/>
        <family val="2"/>
        <charset val="238"/>
      </rPr>
      <t>DODÁVKA</t>
    </r>
  </si>
  <si>
    <r>
      <t xml:space="preserve">Svorka Bernard (vč.pásku Cu) - </t>
    </r>
    <r>
      <rPr>
        <b/>
        <sz val="8"/>
        <rFont val="Arial Narrow"/>
        <family val="2"/>
        <charset val="238"/>
      </rPr>
      <t>MATERIÁL</t>
    </r>
  </si>
  <si>
    <r>
      <t xml:space="preserve">Svorka Bernard (vč.pásku Cu) - </t>
    </r>
    <r>
      <rPr>
        <b/>
        <sz val="8"/>
        <rFont val="Arial Narrow"/>
        <family val="2"/>
        <charset val="238"/>
      </rPr>
      <t>DODÁVKA</t>
    </r>
  </si>
  <si>
    <r>
      <t xml:space="preserve">Svítidlo zářivkové 2x18W - </t>
    </r>
    <r>
      <rPr>
        <b/>
        <sz val="8"/>
        <rFont val="Arial Narrow"/>
        <family val="2"/>
        <charset val="238"/>
      </rPr>
      <t>MATERIÁL</t>
    </r>
  </si>
  <si>
    <r>
      <t xml:space="preserve">Svítidlo zářivkové 2x18W - </t>
    </r>
    <r>
      <rPr>
        <b/>
        <sz val="8"/>
        <rFont val="Arial Narrow"/>
        <family val="2"/>
        <charset val="238"/>
      </rPr>
      <t>DODÁVKA</t>
    </r>
  </si>
  <si>
    <r>
      <t xml:space="preserve">Svítidlo zářivkové 2x36W - </t>
    </r>
    <r>
      <rPr>
        <b/>
        <sz val="8"/>
        <rFont val="Arial Narrow"/>
        <family val="2"/>
        <charset val="238"/>
      </rPr>
      <t>MATERIÁL</t>
    </r>
  </si>
  <si>
    <r>
      <t xml:space="preserve">Svítidlo zářivkové 2x36W - </t>
    </r>
    <r>
      <rPr>
        <b/>
        <sz val="8"/>
        <rFont val="Arial Narrow"/>
        <family val="2"/>
        <charset val="238"/>
      </rPr>
      <t>DODÁVKA</t>
    </r>
  </si>
  <si>
    <r>
      <t xml:space="preserve">Svítidlo zářivkové 2x58W - </t>
    </r>
    <r>
      <rPr>
        <b/>
        <sz val="8"/>
        <rFont val="Arial Narrow"/>
        <family val="2"/>
        <charset val="238"/>
      </rPr>
      <t>MATERIÁL</t>
    </r>
  </si>
  <si>
    <r>
      <t xml:space="preserve">Svítidlo zářivkové 2x58W - </t>
    </r>
    <r>
      <rPr>
        <b/>
        <sz val="8"/>
        <rFont val="Arial Narrow"/>
        <family val="2"/>
        <charset val="238"/>
      </rPr>
      <t>DODÁVKA</t>
    </r>
  </si>
  <si>
    <r>
      <t xml:space="preserve">Svítidlo zářivkové 1x36W - </t>
    </r>
    <r>
      <rPr>
        <b/>
        <sz val="8"/>
        <rFont val="Arial Narrow"/>
        <family val="2"/>
        <charset val="238"/>
      </rPr>
      <t>MATERIÁL</t>
    </r>
  </si>
  <si>
    <r>
      <t xml:space="preserve">Svítidlo zářivkové 1x36W - </t>
    </r>
    <r>
      <rPr>
        <b/>
        <sz val="8"/>
        <rFont val="Arial Narrow"/>
        <family val="2"/>
        <charset val="238"/>
      </rPr>
      <t>DODÁVKA</t>
    </r>
  </si>
  <si>
    <r>
      <t xml:space="preserve">Rozvodnice R1 - </t>
    </r>
    <r>
      <rPr>
        <b/>
        <sz val="8"/>
        <rFont val="Arial Narrow"/>
        <family val="2"/>
        <charset val="238"/>
      </rPr>
      <t>MATERIÁL</t>
    </r>
  </si>
  <si>
    <r>
      <t xml:space="preserve">Rozvodnice R1 - </t>
    </r>
    <r>
      <rPr>
        <b/>
        <sz val="8"/>
        <rFont val="Arial Narrow"/>
        <family val="2"/>
        <charset val="238"/>
      </rPr>
      <t>DODÁVKA</t>
    </r>
  </si>
  <si>
    <r>
      <t xml:space="preserve">Rozvodnice R2 - </t>
    </r>
    <r>
      <rPr>
        <b/>
        <sz val="8"/>
        <rFont val="Arial Narrow"/>
        <family val="2"/>
        <charset val="238"/>
      </rPr>
      <t>MATERIÁL</t>
    </r>
  </si>
  <si>
    <r>
      <t xml:space="preserve">Rozvodnice R2 - </t>
    </r>
    <r>
      <rPr>
        <b/>
        <sz val="8"/>
        <rFont val="Arial Narrow"/>
        <family val="2"/>
        <charset val="238"/>
      </rPr>
      <t>DODÁVKA</t>
    </r>
  </si>
  <si>
    <r>
      <t xml:space="preserve">Rozvodnice RT - </t>
    </r>
    <r>
      <rPr>
        <b/>
        <sz val="8"/>
        <rFont val="Arial Narrow"/>
        <family val="2"/>
        <charset val="238"/>
      </rPr>
      <t>MATERIÁL</t>
    </r>
  </si>
  <si>
    <r>
      <t xml:space="preserve">Rozvodnice RT - </t>
    </r>
    <r>
      <rPr>
        <b/>
        <sz val="8"/>
        <rFont val="Arial Narrow"/>
        <family val="2"/>
        <charset val="238"/>
      </rPr>
      <t>DODÁVKA</t>
    </r>
  </si>
  <si>
    <r>
      <t xml:space="preserve">Ovladač osvětlení tělocvičny - </t>
    </r>
    <r>
      <rPr>
        <b/>
        <sz val="8"/>
        <rFont val="Arial Narrow"/>
        <family val="2"/>
        <charset val="238"/>
      </rPr>
      <t>MATERIÁL</t>
    </r>
  </si>
  <si>
    <r>
      <t xml:space="preserve">Ovladač osvětlení tělocvičny - </t>
    </r>
    <r>
      <rPr>
        <b/>
        <sz val="8"/>
        <rFont val="Arial Narrow"/>
        <family val="2"/>
        <charset val="238"/>
      </rPr>
      <t>DODÁVKA</t>
    </r>
  </si>
  <si>
    <r>
      <t xml:space="preserve">Jistič B3x32A - </t>
    </r>
    <r>
      <rPr>
        <b/>
        <sz val="8"/>
        <rFont val="Arial Narrow"/>
        <family val="2"/>
        <charset val="238"/>
      </rPr>
      <t>MATERIÁL</t>
    </r>
  </si>
  <si>
    <r>
      <t xml:space="preserve">Jistič B3x32A - </t>
    </r>
    <r>
      <rPr>
        <b/>
        <sz val="8"/>
        <rFont val="Arial Narrow"/>
        <family val="2"/>
        <charset val="238"/>
      </rPr>
      <t>DODÁVKA</t>
    </r>
  </si>
  <si>
    <r>
      <t xml:space="preserve">Vodič CY10 - </t>
    </r>
    <r>
      <rPr>
        <b/>
        <sz val="8"/>
        <rFont val="Arial Narrow"/>
        <family val="2"/>
        <charset val="238"/>
      </rPr>
      <t>MATERIÁL</t>
    </r>
  </si>
  <si>
    <r>
      <t xml:space="preserve">Vodič CY10 - </t>
    </r>
    <r>
      <rPr>
        <b/>
        <sz val="8"/>
        <rFont val="Arial Narrow"/>
        <family val="2"/>
        <charset val="238"/>
      </rPr>
      <t>DODÁVKA</t>
    </r>
  </si>
  <si>
    <r>
      <t xml:space="preserve">Vodič CY4 - </t>
    </r>
    <r>
      <rPr>
        <b/>
        <sz val="8"/>
        <rFont val="Arial Narrow"/>
        <family val="2"/>
        <charset val="238"/>
      </rPr>
      <t>MATERIÁL</t>
    </r>
  </si>
  <si>
    <r>
      <t xml:space="preserve">Vodič CY4 - </t>
    </r>
    <r>
      <rPr>
        <b/>
        <sz val="8"/>
        <rFont val="Arial Narrow"/>
        <family val="2"/>
        <charset val="238"/>
      </rPr>
      <t>DODÁVKA</t>
    </r>
  </si>
  <si>
    <r>
      <t xml:space="preserve">CYKY 4Bx10 - </t>
    </r>
    <r>
      <rPr>
        <b/>
        <sz val="8"/>
        <rFont val="Arial Narrow"/>
        <family val="2"/>
        <charset val="238"/>
      </rPr>
      <t>MATERIÁL</t>
    </r>
  </si>
  <si>
    <r>
      <t xml:space="preserve">CYKY 4Bx10 - </t>
    </r>
    <r>
      <rPr>
        <b/>
        <sz val="8"/>
        <rFont val="Arial Narrow"/>
        <family val="2"/>
        <charset val="238"/>
      </rPr>
      <t>DODÁVKA</t>
    </r>
  </si>
  <si>
    <r>
      <t xml:space="preserve">CYKY 5Jx6 - </t>
    </r>
    <r>
      <rPr>
        <b/>
        <sz val="8"/>
        <rFont val="Arial Narrow"/>
        <family val="2"/>
        <charset val="238"/>
      </rPr>
      <t>MATERIÁL</t>
    </r>
  </si>
  <si>
    <r>
      <t xml:space="preserve">CYKY 5Jx6 - </t>
    </r>
    <r>
      <rPr>
        <b/>
        <sz val="8"/>
        <rFont val="Arial Narrow"/>
        <family val="2"/>
        <charset val="238"/>
      </rPr>
      <t>DODÁVKA</t>
    </r>
  </si>
  <si>
    <r>
      <t xml:space="preserve">CYKY 5Jx2,5 - </t>
    </r>
    <r>
      <rPr>
        <b/>
        <sz val="8"/>
        <rFont val="Arial Narrow"/>
        <family val="2"/>
        <charset val="238"/>
      </rPr>
      <t>MATERIÁL</t>
    </r>
  </si>
  <si>
    <r>
      <t xml:space="preserve">CYKY 5Jx2,5 - </t>
    </r>
    <r>
      <rPr>
        <b/>
        <sz val="8"/>
        <rFont val="Arial Narrow"/>
        <family val="2"/>
        <charset val="238"/>
      </rPr>
      <t>DODÁVKA</t>
    </r>
  </si>
  <si>
    <r>
      <t xml:space="preserve">CYKY 3Jx4 - </t>
    </r>
    <r>
      <rPr>
        <b/>
        <sz val="8"/>
        <rFont val="Arial Narrow"/>
        <family val="2"/>
        <charset val="238"/>
      </rPr>
      <t>MATERIÁL</t>
    </r>
  </si>
  <si>
    <r>
      <t xml:space="preserve">CYKY 3Jx4 - </t>
    </r>
    <r>
      <rPr>
        <b/>
        <sz val="8"/>
        <rFont val="Arial Narrow"/>
        <family val="2"/>
        <charset val="238"/>
      </rPr>
      <t>DODÁVKA</t>
    </r>
  </si>
  <si>
    <r>
      <t xml:space="preserve">CYKY 3Jx2,5 - </t>
    </r>
    <r>
      <rPr>
        <b/>
        <sz val="8"/>
        <rFont val="Arial Narrow"/>
        <family val="2"/>
        <charset val="238"/>
      </rPr>
      <t>MATERIÁL</t>
    </r>
  </si>
  <si>
    <r>
      <t xml:space="preserve">CYKY 3Jx2,5 - </t>
    </r>
    <r>
      <rPr>
        <b/>
        <sz val="8"/>
        <rFont val="Arial Narrow"/>
        <family val="2"/>
        <charset val="238"/>
      </rPr>
      <t>DODÁVKA</t>
    </r>
  </si>
  <si>
    <r>
      <t xml:space="preserve">CYKY 3Jx1,5 - </t>
    </r>
    <r>
      <rPr>
        <b/>
        <sz val="8"/>
        <rFont val="Arial Narrow"/>
        <family val="2"/>
        <charset val="238"/>
      </rPr>
      <t>MATERIÁL</t>
    </r>
  </si>
  <si>
    <r>
      <t xml:space="preserve">CYKY 3Jx1,5 - </t>
    </r>
    <r>
      <rPr>
        <b/>
        <sz val="8"/>
        <rFont val="Arial Narrow"/>
        <family val="2"/>
        <charset val="238"/>
      </rPr>
      <t>DODÁVKA</t>
    </r>
  </si>
  <si>
    <r>
      <t xml:space="preserve">CYKY 3Ax1,5 - </t>
    </r>
    <r>
      <rPr>
        <b/>
        <sz val="8"/>
        <rFont val="Arial Narrow"/>
        <family val="2"/>
        <charset val="238"/>
      </rPr>
      <t>MATERIÁL</t>
    </r>
  </si>
  <si>
    <r>
      <t xml:space="preserve">CYKY 3Ax1,5 - </t>
    </r>
    <r>
      <rPr>
        <b/>
        <sz val="8"/>
        <rFont val="Arial Narrow"/>
        <family val="2"/>
        <charset val="238"/>
      </rPr>
      <t>DODÁVKA</t>
    </r>
  </si>
  <si>
    <r>
      <t xml:space="preserve">CYKY 3Ox1,5 - </t>
    </r>
    <r>
      <rPr>
        <b/>
        <sz val="8"/>
        <rFont val="Arial Narrow"/>
        <family val="2"/>
        <charset val="238"/>
      </rPr>
      <t>MATERIÁL</t>
    </r>
  </si>
  <si>
    <r>
      <t xml:space="preserve">CYKY 3Ox1,5 - </t>
    </r>
    <r>
      <rPr>
        <b/>
        <sz val="8"/>
        <rFont val="Arial Narrow"/>
        <family val="2"/>
        <charset val="238"/>
      </rPr>
      <t>DODÁVKA</t>
    </r>
  </si>
  <si>
    <r>
      <t xml:space="preserve">Trubka HDPE 70 - </t>
    </r>
    <r>
      <rPr>
        <b/>
        <sz val="8"/>
        <rFont val="Arial Narrow"/>
        <family val="2"/>
        <charset val="238"/>
      </rPr>
      <t>MATERIÁL</t>
    </r>
  </si>
  <si>
    <r>
      <t xml:space="preserve">Trubka HDPE 70 - </t>
    </r>
    <r>
      <rPr>
        <b/>
        <sz val="8"/>
        <rFont val="Arial Narrow"/>
        <family val="2"/>
        <charset val="238"/>
      </rPr>
      <t>DODÁVKA</t>
    </r>
  </si>
  <si>
    <t>28</t>
  </si>
  <si>
    <t>29</t>
  </si>
  <si>
    <t>30</t>
  </si>
  <si>
    <t>31</t>
  </si>
  <si>
    <t>32</t>
  </si>
  <si>
    <t>33</t>
  </si>
  <si>
    <t>34</t>
  </si>
  <si>
    <t>35</t>
  </si>
  <si>
    <t>36</t>
  </si>
  <si>
    <t>37</t>
  </si>
  <si>
    <t>38</t>
  </si>
  <si>
    <t>39</t>
  </si>
  <si>
    <t>40</t>
  </si>
  <si>
    <t>D.1.2 STATICKÁ ČÁST</t>
  </si>
  <si>
    <t>D.1.1 ARCHITEKTONICKO STAVEBNÍ ČÁST</t>
  </si>
  <si>
    <t>D.1.3 POŽÁRNĚ BEZPEČNOSTNÍ ŘEŠENÍ</t>
  </si>
  <si>
    <t>D.1.4 ZDRAVOTNĚ TECHNICKÉ INSTALACE</t>
  </si>
  <si>
    <t>D.1.4  VYTÁPĚNÍ</t>
  </si>
  <si>
    <t>D.1.4 PLYNOVÁ ZAŘÍZENÍ</t>
  </si>
  <si>
    <t>D.1.4 MaR</t>
  </si>
  <si>
    <t>D.1.4 VZT</t>
  </si>
  <si>
    <t>D.1.4 ELEKTROINSTALACE</t>
  </si>
  <si>
    <t>1.4 Elektroinstalace CELKEM Kč:</t>
  </si>
  <si>
    <t>1.4 Elektroinstalace</t>
  </si>
  <si>
    <t>Mulč</t>
  </si>
  <si>
    <t>Zatravněná plocha</t>
  </si>
  <si>
    <t>Obrubník chodníkový 50x8x25 mm</t>
  </si>
  <si>
    <t>Obrubník silniční 100x15x15 mm</t>
  </si>
  <si>
    <t>Vybavení parteru - mobiliář:</t>
  </si>
  <si>
    <t>Betonový květináč 500x1500x500 mm</t>
  </si>
  <si>
    <t>Betonový květináč 500x3600x500 mm</t>
  </si>
  <si>
    <t>Sedací kus: ocelová konstrukce  + dřevěný obklad, rozměry: 500x1000x500 mm</t>
  </si>
  <si>
    <t>Sedací kus: ocelová konstrukce  + dřevěný obklad, rozměry: 500x500x500 mm</t>
  </si>
  <si>
    <t>Ocelový stojan na kola</t>
  </si>
  <si>
    <t>Výsadba:</t>
  </si>
  <si>
    <t>Vzrostlá zeleň</t>
  </si>
  <si>
    <t>Trvalkový porost</t>
  </si>
  <si>
    <t>Osázení stinomilnými rostlinami</t>
  </si>
  <si>
    <t>D.2 Venkovní úpravy, parkoviště a parter</t>
  </si>
  <si>
    <t>D.2. Venkovní úpravy, parkoviště a parter</t>
  </si>
  <si>
    <t>2.0 Venkovní úpravy, parkoviště a parter CELKEM Kč:</t>
  </si>
  <si>
    <t>Podkladní beton, tl.100 mm</t>
  </si>
  <si>
    <t>Železobetonový základový pas</t>
  </si>
  <si>
    <t>Tvárnice ztraceného bednění š.300 mm</t>
  </si>
  <si>
    <t>Tvárnice ztraceného bednění š.300 mm - povrchová úprava: štípané, pohledové</t>
  </si>
  <si>
    <t>Uložení vytěžené zeminy na staveništní deponii k dalšímu použití</t>
  </si>
  <si>
    <t>Odstranění stávajícího porostu (keře, stromy, tůje)</t>
  </si>
  <si>
    <t>K1</t>
  </si>
  <si>
    <t>K2</t>
  </si>
  <si>
    <t>K3</t>
  </si>
  <si>
    <t>K4</t>
  </si>
  <si>
    <t>K5</t>
  </si>
  <si>
    <t>K6</t>
  </si>
  <si>
    <t>K7</t>
  </si>
  <si>
    <t>K8</t>
  </si>
  <si>
    <t>K9</t>
  </si>
  <si>
    <t>K10</t>
  </si>
  <si>
    <t>K11</t>
  </si>
  <si>
    <t>materiál: TiZn plech</t>
  </si>
  <si>
    <t>Parapet okna - stará tělocvična - jih: R.Š.365 mm, včetně dodávky kotvících a upevňovacích prvků z TiZn</t>
  </si>
  <si>
    <t>Parapet okna - stará tělocvična - sever: R.Š.245 mm, včetně dodávky kotvících a upevňovacích prvků z TiZn</t>
  </si>
  <si>
    <t>Parapet okna - nová tělocvična - okno: R.Š.215 mm, včetně dodávky kotvících a upevňovacích prvků z TiZn</t>
  </si>
  <si>
    <t>Parapet okna - nová tělocvična - meziokno: R.Š.145 mm, včetně dodávky kotvících a upevňovacích prvků z TiZn</t>
  </si>
  <si>
    <t>Parapet okna - krček - okno: R.Š.205 mm, včetně dodávky kotvících a upevňovacích prvků z TiZn</t>
  </si>
  <si>
    <t>Oplechování štítů nové tělocvičny: R.Š.935 mm, včetně dodávky okapních háků, čel, okapních kotlíků a dalších upevňovacích prvků z TiZn</t>
  </si>
  <si>
    <t>Římsa nad oknem - stará tělocvična, R.Š.210 mm,  včetně dodávky kotvících a upevňovacích prvků z TiZn</t>
  </si>
  <si>
    <t>Okapní svody - stará tělocvična, d=125 mm,  včetně dodávky kotvících a upevňovacích prvků z TiZn</t>
  </si>
  <si>
    <t>Okapní žlaby - stará tělocvična, R.Š.400 mm,  včetně dodávky kotvících a upevňovacích prvků z TiZn</t>
  </si>
  <si>
    <t>Okapní svody - nová tělocvična, průřez: 120x120 mm,  včetně dodávky kotvících a upevňovacích prvků z TiZn</t>
  </si>
  <si>
    <t>Skladba P01 - Podlaha stará tělocvična</t>
  </si>
  <si>
    <t>Tepelná izolace EPS 150S, tl.140 mm</t>
  </si>
  <si>
    <t>Skladba P02 - Podlaha tribuna - Krček</t>
  </si>
  <si>
    <t>Anhydritová směs pro podlahové vytápění, tl.70 mm</t>
  </si>
  <si>
    <t>Skladba P03 - Podlaha nová tělocvična</t>
  </si>
  <si>
    <t>Umělohmotný povrch s vrchní vrstvou polyuretanu, kladenou na elastickou gumigranulátovou vrstvu, tl.10 mm</t>
  </si>
  <si>
    <t>Keramická dlažba</t>
  </si>
  <si>
    <t>Anhydritová směs pro podlahové vytápění, tl.90 mm</t>
  </si>
  <si>
    <t>Tepelná izolace EPS 200S, tl.180 mm</t>
  </si>
  <si>
    <t>Skladba P04a - Podlaha 2NP - stará tělocvična nad šatnami</t>
  </si>
  <si>
    <t>Koberec</t>
  </si>
  <si>
    <t>Skladba P04b - Podlaha 2NP - stará tělocvična nad halou</t>
  </si>
  <si>
    <t>Kročejová izolace EPS 200S, tl.50 mm</t>
  </si>
  <si>
    <t>Skladba S01 - Střecha stará tělocvična</t>
  </si>
  <si>
    <t>Střešní krytina - cementovláknité šablony, typ: česká šablona (barva grafit)</t>
  </si>
  <si>
    <t>Střešní latě 60x40 mm</t>
  </si>
  <si>
    <t>Provětrávaná mezera - kontralatě 60x40 mm</t>
  </si>
  <si>
    <t>Europanel tl.270 mm (OSB 15mm, EPS 242 mm, OSB 15 mm)</t>
  </si>
  <si>
    <t>Cementotřísková deska, tl.15 mm</t>
  </si>
  <si>
    <t>Minerální tepelná izolace v dřevěném roštu, tl.60 mm</t>
  </si>
  <si>
    <t>Skladba S02 - Střecha nová tělocvična</t>
  </si>
  <si>
    <t>Střešní krytina - vlnitá krytina (cementovláknitá) B8</t>
  </si>
  <si>
    <t>Střešní latě 80x50 mm</t>
  </si>
  <si>
    <t>Skladba S03 - Strop krčku</t>
  </si>
  <si>
    <t>Hydroizolační folie z mPVC, tl.1,5 mm</t>
  </si>
  <si>
    <t>Separační geotextílie</t>
  </si>
  <si>
    <t>Spádové klíny EPS 100S, tl.20-180 mm</t>
  </si>
  <si>
    <t>Tepelná izolace EPS 100S, tl.150 mm</t>
  </si>
  <si>
    <t>Skladba S04 - Podlaha 2NP - stará tělocvična nad vchodem</t>
  </si>
  <si>
    <t>Skladba ST01 - Stěna stará tělocvična</t>
  </si>
  <si>
    <t>Silikátová omítka, hrubost 0,5 mm, na lepidle (min.2 vrstvy vyztužené perlinkou)</t>
  </si>
  <si>
    <t>Tepelná izolace - EPS šedý, tl.160 mm</t>
  </si>
  <si>
    <t>Skladba ST02 - Stěna stará tělocvična (štít)</t>
  </si>
  <si>
    <t>Skladba ST03 - Stěna krček</t>
  </si>
  <si>
    <t>Cementotřísková deska, tl.12 mm</t>
  </si>
  <si>
    <t>Provětrávaná mezera vymezená latěmi 50x40 mm (100x40 mm)</t>
  </si>
  <si>
    <t>Tepelná izolace - minerální vlna, tl.100 mm</t>
  </si>
  <si>
    <t>Skladba ST05 - Stěna nová tělocvična (štít)</t>
  </si>
  <si>
    <t>Obecně pro položky zdivo z keramických a betonových tvárnic, cena zahrnuje kompletní provedení zděných konstrukcí (celistvých zdí i dozdívek ) dle platného výrobcem stanoveného technologického předpisu, nebo dle ČSN, veškeré tvarovky, příslušné maltové směsi, případného ukotvení do nosných železobetonových zdí, atd..Referenční zdivo Ytong, Porfix..</t>
  </si>
  <si>
    <t>Plynosilikátové tvarovky, tl.375 mm</t>
  </si>
  <si>
    <t>Plynosilikátové tvarovky, tl.300 mm</t>
  </si>
  <si>
    <t>Dřevěný rošt - trámky 105x40 mm (provětrávaná vzduchová mezera)</t>
  </si>
  <si>
    <t>Latě 60x40mm (provětrávaná vzduchová mezera)</t>
  </si>
  <si>
    <t>Difuzně otevřená fasádní folie</t>
  </si>
  <si>
    <t>Exteriérové modřínové palubky (Rhombus)</t>
  </si>
  <si>
    <t>OSB deska, tl.20 mm na systémovém nosném roštu</t>
  </si>
  <si>
    <t>Keramický obklad</t>
  </si>
  <si>
    <t>Podlahová stěrka</t>
  </si>
  <si>
    <t>Kročejová izolace EPS 100S, tl.50 mm</t>
  </si>
  <si>
    <t>Malba SDK podhledů</t>
  </si>
  <si>
    <t>Podhled nad 1NP a nad 2NP</t>
  </si>
  <si>
    <t>Podhled akustický (tělocvičny, tribuna) např.Knauf, Rigips</t>
  </si>
  <si>
    <t>Tenkovrstvá omítka armovaná (na zdivo Ytong, Porfix)</t>
  </si>
  <si>
    <t>Štuková omítka na jádrové omítce (na původní cihelné zdivo, na keramické tvárnice v 1NP)</t>
  </si>
  <si>
    <t>Jádrová omítka jako podklad pro obklad (na zdivo)</t>
  </si>
  <si>
    <t>Malba SDK příček</t>
  </si>
  <si>
    <t>Hydroizolační stěrka, v.150 mm v místě sprchy v.2,0 m</t>
  </si>
  <si>
    <t>Obkladové dřevěné (lamino) desky, tl.20 mm</t>
  </si>
  <si>
    <t>ST04 - Stěna nová tělocvična</t>
  </si>
  <si>
    <t>ST05 - Stěna nová tělocvična (štít)</t>
  </si>
  <si>
    <t>Dřevěný rošt - trámky 50x30 mm (provětrávaná vzduchová mezera)</t>
  </si>
  <si>
    <t>ST04a - Stěna nová tělocvična (sloup, průvlak, věnec)</t>
  </si>
  <si>
    <t>Násyp zhutněný - cihlobetonový recyklát hutněný po vrstvách po 300 mm na míru ID=0,9</t>
  </si>
  <si>
    <t>PHP s hasící schopností 21A (113B)</t>
  </si>
  <si>
    <t>SDK podhled požární, tl.15 mm</t>
  </si>
  <si>
    <t>SDK podhled na systémovém roštu, tl.15 mm</t>
  </si>
  <si>
    <t>SDK podhled na systémovém roštu (do vlhkých provozů), tl.15 mm</t>
  </si>
  <si>
    <t>Přírodní linoleum / marmoleum</t>
  </si>
  <si>
    <t>viz.samostatný list 2.0 Venkovní úpravy, parkoviště a parter</t>
  </si>
  <si>
    <t>0</t>
  </si>
  <si>
    <t>Sejmutí ornice, tl.150 mm</t>
  </si>
  <si>
    <t>Skladba: Pojezdová zámková dlažba (parkoviště)</t>
  </si>
  <si>
    <t>Pojezdová zámková dlažba, tl.80 mm</t>
  </si>
  <si>
    <t>Prosívka, tl.30 mm</t>
  </si>
  <si>
    <t>Hutněná štěrkodrť, fr.15-30 mm, tl.240 mm</t>
  </si>
  <si>
    <t>Skladba: Betonová zámková dlažba (chodníky)</t>
  </si>
  <si>
    <t>Betonová zámková dlažba 200x100 mm, tl.80 mm</t>
  </si>
  <si>
    <t>Skladba: Betonová dlažba (sezení)</t>
  </si>
  <si>
    <t>Betonová zámková dlažba 500x500 mm, tl.80 mm</t>
  </si>
  <si>
    <t>Skladba: Betonová dlažba (okapový chodníček)</t>
  </si>
  <si>
    <t>Ostatní plochy / prvky</t>
  </si>
  <si>
    <t>Dobetonávka</t>
  </si>
  <si>
    <t>Bednění</t>
  </si>
  <si>
    <t>Výztuž</t>
  </si>
  <si>
    <t>Bednění žb.základového pasu</t>
  </si>
  <si>
    <t>Odbednění žb.základového pasu</t>
  </si>
  <si>
    <t>Demolice rampy, š.1,3 m, dl.3,4 m</t>
  </si>
  <si>
    <t>Odstranění jímky, rozměr: 1,6x3,15 m</t>
  </si>
  <si>
    <t>Odstranění revizních poklopů, rozměry: 0,9x1,2 m</t>
  </si>
  <si>
    <t>Tvárnice ztraceného bednění, tl.150 mm</t>
  </si>
  <si>
    <t>Bednění žb.základových desek, pasů a patek</t>
  </si>
  <si>
    <t>Odbednění žb.základových desek, pasů a patek</t>
  </si>
  <si>
    <t>Beton C - schodiště / tribuna</t>
  </si>
  <si>
    <t>Železobetonové sloupy</t>
  </si>
  <si>
    <t>Železobetonový průvlak</t>
  </si>
  <si>
    <t>Železobetonový věnec</t>
  </si>
  <si>
    <t>Železobetonová stropní deska do trapézového plechu, v.60 mm nad vlnu</t>
  </si>
  <si>
    <t>Bednění žb.sloupů</t>
  </si>
  <si>
    <t>Odbednění žb.sloupů</t>
  </si>
  <si>
    <t>Bednění žb.průvlaku</t>
  </si>
  <si>
    <t>Odbednění žb.průvlaku</t>
  </si>
  <si>
    <t>Bednění žb.věnce</t>
  </si>
  <si>
    <t>Odbednění žb.věnce</t>
  </si>
  <si>
    <t>Bednění žb.stropní desky</t>
  </si>
  <si>
    <t>Odbednění žb.stropní desky</t>
  </si>
  <si>
    <t>SDK příčky</t>
  </si>
  <si>
    <r>
      <t xml:space="preserve">Zakladové pasy ZO (zesílení) - KARI sítě </t>
    </r>
    <r>
      <rPr>
        <sz val="8"/>
        <rFont val="Calibri"/>
        <family val="2"/>
        <charset val="238"/>
      </rPr>
      <t>Ø</t>
    </r>
    <r>
      <rPr>
        <sz val="8"/>
        <rFont val="Arial Narrow"/>
        <family val="2"/>
        <charset val="238"/>
      </rPr>
      <t>100x100x6</t>
    </r>
  </si>
  <si>
    <r>
      <t xml:space="preserve">Zakladové pasy ZP - KARI sítě </t>
    </r>
    <r>
      <rPr>
        <sz val="8"/>
        <rFont val="Calibri"/>
        <family val="2"/>
        <charset val="238"/>
      </rPr>
      <t>Ø</t>
    </r>
    <r>
      <rPr>
        <sz val="8"/>
        <rFont val="Arial Narrow"/>
        <family val="2"/>
        <charset val="238"/>
      </rPr>
      <t>100x100x6</t>
    </r>
  </si>
  <si>
    <r>
      <t xml:space="preserve">Zakladové pasy ZP - KARI sítě </t>
    </r>
    <r>
      <rPr>
        <sz val="8"/>
        <rFont val="Calibri"/>
        <family val="2"/>
        <charset val="238"/>
      </rPr>
      <t>Ø</t>
    </r>
    <r>
      <rPr>
        <sz val="8"/>
        <rFont val="Arial Narrow"/>
        <family val="2"/>
        <charset val="238"/>
      </rPr>
      <t>100x100x8</t>
    </r>
  </si>
  <si>
    <r>
      <t xml:space="preserve">Svorník </t>
    </r>
    <r>
      <rPr>
        <sz val="8"/>
        <rFont val="Calibri"/>
        <family val="2"/>
        <charset val="238"/>
      </rPr>
      <t>Ø</t>
    </r>
    <r>
      <rPr>
        <sz val="8"/>
        <rFont val="Arial Narrow"/>
        <family val="2"/>
        <charset val="238"/>
      </rPr>
      <t>16 - matice + podložka 2x dl.270 mm, 54ks</t>
    </r>
  </si>
  <si>
    <r>
      <t xml:space="preserve">Závitová tyč </t>
    </r>
    <r>
      <rPr>
        <sz val="8"/>
        <rFont val="Calibri"/>
        <family val="2"/>
        <charset val="238"/>
      </rPr>
      <t>Ø</t>
    </r>
    <r>
      <rPr>
        <sz val="8"/>
        <rFont val="Arial Narrow"/>
        <family val="2"/>
        <charset val="238"/>
      </rPr>
      <t>12 chem.lepená - šr.+podl., 96ks</t>
    </r>
  </si>
  <si>
    <r>
      <t xml:space="preserve">Svorník </t>
    </r>
    <r>
      <rPr>
        <sz val="8"/>
        <rFont val="Calibri"/>
        <family val="2"/>
        <charset val="238"/>
      </rPr>
      <t>Ø</t>
    </r>
    <r>
      <rPr>
        <sz val="8"/>
        <rFont val="Arial Narrow"/>
        <family val="2"/>
        <charset val="238"/>
      </rPr>
      <t>16 - matice + podložka 2x dl.300 mm, 36ks</t>
    </r>
  </si>
  <si>
    <r>
      <rPr>
        <sz val="8"/>
        <rFont val="Calibri"/>
        <family val="2"/>
        <charset val="238"/>
      </rPr>
      <t>Ø</t>
    </r>
    <r>
      <rPr>
        <sz val="8"/>
        <rFont val="Arial Narrow"/>
        <family val="2"/>
        <charset val="238"/>
      </rPr>
      <t>R14-1200 mm, 44ks</t>
    </r>
  </si>
  <si>
    <r>
      <t xml:space="preserve">Zavětrovací ocelové táhlo </t>
    </r>
    <r>
      <rPr>
        <sz val="8"/>
        <rFont val="Calibri"/>
        <family val="2"/>
        <charset val="238"/>
      </rPr>
      <t>Ø</t>
    </r>
    <r>
      <rPr>
        <sz val="8"/>
        <rFont val="Arial Narrow"/>
        <family val="2"/>
        <charset val="238"/>
      </rPr>
      <t>16 mm</t>
    </r>
  </si>
  <si>
    <r>
      <t xml:space="preserve">Zavětrovací ocelové táhlo </t>
    </r>
    <r>
      <rPr>
        <sz val="8"/>
        <rFont val="Calibri"/>
        <family val="2"/>
        <charset val="238"/>
      </rPr>
      <t>Ø</t>
    </r>
    <r>
      <rPr>
        <sz val="8"/>
        <rFont val="Arial Narrow"/>
        <family val="2"/>
        <charset val="238"/>
      </rPr>
      <t>20 mm</t>
    </r>
  </si>
  <si>
    <t>Hydroizolační a protiradonová izolace - 2 asfaltové pásy + penetrace</t>
  </si>
  <si>
    <t>Tepelná izolace základů, tl.140 mm</t>
  </si>
  <si>
    <t>Tepelná izolace základů, tl.160 mm</t>
  </si>
  <si>
    <t>Tepelná izolace základů, tl.200 mm</t>
  </si>
  <si>
    <t>PR01 - SDK příčka, tl.100 mm</t>
  </si>
  <si>
    <t>PR02 - SDK příčka, tl.150 mm</t>
  </si>
  <si>
    <t>PR04 - SDK předstěna, tl.100 mm</t>
  </si>
  <si>
    <t>PR03 - SDK instalační příčka, tl.350 mm</t>
  </si>
  <si>
    <t>PR05 - SDK instalační příčka, tl.200 mm</t>
  </si>
  <si>
    <t>PR06 - SDK příčka, tl.75 mm</t>
  </si>
  <si>
    <t>Plynosilikátové tvarovky, tl.200 mm</t>
  </si>
  <si>
    <t>Tvarovky Porotherm AKU 24, tl.250 mm</t>
  </si>
  <si>
    <t>Okno dvoudílné, levé sklopné š. 1000 mm, pravé neotvíravé, jmenovitý rozměr: 4000x1000 mm, materiál: plast, povrchová úprava: barva šedá, zasklení: izolační trojsklo + distanční rámeček se zlepšenými tepelně technickými vlastnostmi</t>
  </si>
  <si>
    <t>Dveře interiérové dvoukřídlé, jmenovitý rozměr:1700x2400 mm,materiál: odlehčená DTD deska, povrchová úprava: bílá, zárubeň: ocelová HSE, barva: šedá, kování: vložkový zámek, zapuštěná klika/zapuštěná klika, doplňky: práh</t>
  </si>
  <si>
    <t>PTH 7, dl.1250 mm, 3ks</t>
  </si>
  <si>
    <t>Madlo hlavního schodiště - dřevěné</t>
  </si>
  <si>
    <t>Madlo tribuna, 2ks</t>
  </si>
  <si>
    <t>Zábradlí hlavního schodiště - ocelová konstrukce z pásoviny 10x50 mm + dřevěné madlo, v.1000 mm</t>
  </si>
  <si>
    <t>Zábradlí tribuna, v.900 mm</t>
  </si>
  <si>
    <t>Železobetonové vnitřní tříramenné schodiště</t>
  </si>
  <si>
    <t>Železobetonové vnější schodiště</t>
  </si>
  <si>
    <t>Vnitřní schodiště - prutová výztuž</t>
  </si>
  <si>
    <r>
      <t xml:space="preserve">Vnitřní schodiště - KARI sítě </t>
    </r>
    <r>
      <rPr>
        <sz val="8"/>
        <rFont val="Calibri"/>
        <family val="2"/>
        <charset val="238"/>
      </rPr>
      <t>Ø</t>
    </r>
    <r>
      <rPr>
        <sz val="8"/>
        <rFont val="Arial Narrow"/>
        <family val="2"/>
        <charset val="238"/>
      </rPr>
      <t>100x100x8 + distančníky</t>
    </r>
  </si>
  <si>
    <t>Bednění vnitř.žb.schodiště</t>
  </si>
  <si>
    <t>Odbednění vnitř.žb.schodiště</t>
  </si>
  <si>
    <t>Bednění vnější žb.schodiště</t>
  </si>
  <si>
    <t>Odbednění vnější žb.schodiště</t>
  </si>
  <si>
    <t>Zarovnání stávající studny, d=1,5 m, hl=3,6 m</t>
  </si>
  <si>
    <t>K12</t>
  </si>
  <si>
    <t>K13</t>
  </si>
  <si>
    <t>Okapní svody - krček, průřez: 120x120 mm,  včetně dodávky kotvících a upevňovacích prvků z TiZn</t>
  </si>
  <si>
    <t>Okapní žlaby čtyřhranné - krček, průřez: 120x120 mm,  včetně dodávky kotvících a upevňovacích prvků z TiZn</t>
  </si>
  <si>
    <t>Okapní žlaby čtyřhranné - nová tělocvična, průřez: 120x120 mm,  včetně dodávky kotvících a upevňovacích prvků z TiZn</t>
  </si>
  <si>
    <t>Skladba ST04 a ST04a - Stěna nová tělocvična</t>
  </si>
  <si>
    <t>Pohledové Cetris desky (kolem vstupu)</t>
  </si>
  <si>
    <t>Zábradlí venkovního schodiště - ocelové, v.900 mm</t>
  </si>
  <si>
    <t>Skladba - sokl</t>
  </si>
  <si>
    <t>Omítka soklové části</t>
  </si>
  <si>
    <t>Omítka meziokenní části části</t>
  </si>
  <si>
    <t>Tepelná izolace - minerální vlna, tl.140 mm</t>
  </si>
  <si>
    <t>Tepelná izolace - EPS šedý, tl.140 mm</t>
  </si>
  <si>
    <t>Tepelná izolace - EPS šedý, tl.80 mm</t>
  </si>
  <si>
    <t>Skladba - meziokenní část - nová tělocvična</t>
  </si>
  <si>
    <t>Demolice zahradního domku, rozměr: 3,0x5,0 m - suť (beton, zdivo)</t>
  </si>
  <si>
    <t>Demolice zahradního domku, rozměr: 3,0x5,0 m - odpad (krytina, dřevo)</t>
  </si>
  <si>
    <t>Demolice přístavku tělocvičny, rozměr: 8,0x2,3 m - suť (beton, zdivo)</t>
  </si>
  <si>
    <t>Demolice přístavku tělocvičny, rozměr: 8,0x2,3 m - odpad (krytina, dřevo)</t>
  </si>
  <si>
    <t>Likvidace o odvoz suti, včetně skládkovného</t>
  </si>
  <si>
    <t>Likvidace o odvoz odpadu, včetně skládkovného</t>
  </si>
  <si>
    <t>Demontáž střešní plechové krytiny, včetně dřevěného bednění</t>
  </si>
  <si>
    <t>Odkrytí krovu - dřevěný záklop</t>
  </si>
  <si>
    <t>Demontáž stropu nad 1NP</t>
  </si>
  <si>
    <t>Odstranění stávající podlahy</t>
  </si>
  <si>
    <t>Vykopání zeminy pod stávající podlahou</t>
  </si>
  <si>
    <t>Demontáž výplní otvorů - luxferového zasklení</t>
  </si>
  <si>
    <t>Vybourání nosného zdiva</t>
  </si>
  <si>
    <t>Demontáž klempířských prvků - svody, žlaby, parapety</t>
  </si>
  <si>
    <t>Demontáž schodiště</t>
  </si>
  <si>
    <t>Demontáž výplní otvorů - dveří a oken</t>
  </si>
  <si>
    <t>Odstranění stávajících vnitřních povrchových úprav (omítky, malby, obklady) na zdivo</t>
  </si>
  <si>
    <t>Odstranění stávajících vnějších povrchových úprav (omítky + ozdobné detaily fasády) na zdivo</t>
  </si>
  <si>
    <t>Zazdění otvorů v obvovém zdivu tl.650 mm</t>
  </si>
  <si>
    <t>Vybourání - rozšíření otvorů oken a dveří</t>
  </si>
  <si>
    <t>Malba na štukové omítce</t>
  </si>
  <si>
    <r>
      <t xml:space="preserve">Nosné profily tl.50 mm po </t>
    </r>
    <r>
      <rPr>
        <sz val="8"/>
        <rFont val="Calibri"/>
        <family val="2"/>
        <charset val="238"/>
      </rPr>
      <t xml:space="preserve">~ </t>
    </r>
    <r>
      <rPr>
        <sz val="8"/>
        <rFont val="Arial Narrow"/>
        <family val="2"/>
        <charset val="238"/>
      </rPr>
      <t>625 mm, vyplněné minerální izolací tl.50 mm, oboustranné opláštění 2xSDK deska tl.12,5 mm (do vlhkého prostředí)</t>
    </r>
  </si>
  <si>
    <r>
      <t xml:space="preserve">Nosné profily tl.100 mm po </t>
    </r>
    <r>
      <rPr>
        <sz val="8"/>
        <rFont val="Calibri"/>
        <family val="2"/>
        <charset val="238"/>
      </rPr>
      <t xml:space="preserve">~ </t>
    </r>
    <r>
      <rPr>
        <sz val="8"/>
        <rFont val="Arial Narrow"/>
        <family val="2"/>
        <charset val="238"/>
      </rPr>
      <t>625 mm, vyplněné minerální izolací tl.50 mm, oboustranné opláštění 2xSDK deska tl.12,5 mm (do vlhkého prostředí)</t>
    </r>
  </si>
  <si>
    <r>
      <t xml:space="preserve">Nosné profily tl.75 mm po </t>
    </r>
    <r>
      <rPr>
        <sz val="8"/>
        <rFont val="Calibri"/>
        <family val="2"/>
        <charset val="238"/>
      </rPr>
      <t xml:space="preserve">~ </t>
    </r>
    <r>
      <rPr>
        <sz val="8"/>
        <rFont val="Arial Narrow"/>
        <family val="2"/>
        <charset val="238"/>
      </rPr>
      <t>625 mm, vyplněné minerální izolací tl.50 mm, oboustranné opláštění 2xSDK deska tl.12,5 mm do vlhkého prostředí</t>
    </r>
  </si>
  <si>
    <r>
      <t xml:space="preserve">Nosné profily tl.50 mm po </t>
    </r>
    <r>
      <rPr>
        <sz val="8"/>
        <rFont val="Calibri"/>
        <family val="2"/>
        <charset val="238"/>
      </rPr>
      <t xml:space="preserve">~ </t>
    </r>
    <r>
      <rPr>
        <sz val="8"/>
        <rFont val="Arial Narrow"/>
        <family val="2"/>
        <charset val="238"/>
      </rPr>
      <t>625 mm, vyplněné minerální izolací tl.50 mm, oboustranné opláštění 2xSDK deska tl.12,5 mm do vlhkého prostředí</t>
    </r>
  </si>
  <si>
    <r>
      <t xml:space="preserve">Nosné profily tl.50 mm po </t>
    </r>
    <r>
      <rPr>
        <sz val="8"/>
        <rFont val="Calibri"/>
        <family val="2"/>
        <charset val="238"/>
      </rPr>
      <t xml:space="preserve">~ </t>
    </r>
    <r>
      <rPr>
        <sz val="8"/>
        <rFont val="Arial Narrow"/>
        <family val="2"/>
        <charset val="238"/>
      </rPr>
      <t>625 mm, vyplněné minerální izolací tl.50 mm, jednostranné opláštění 1xSDK deska tl.12,5 mm</t>
    </r>
  </si>
  <si>
    <r>
      <t xml:space="preserve">Dveře interiérové jednokřídlé plné, jmenovitý rozměr: 800x1970 mm, </t>
    </r>
    <r>
      <rPr>
        <b/>
        <sz val="8"/>
        <rFont val="Arial Narrow"/>
        <family val="2"/>
        <charset val="238"/>
      </rPr>
      <t xml:space="preserve">pravé, </t>
    </r>
    <r>
      <rPr>
        <sz val="8"/>
        <rFont val="Arial Narrow"/>
        <family val="2"/>
        <charset val="238"/>
      </rPr>
      <t>materiál: odlehčená DTD deska, povrchová úprava: HPL laminát, barva bílá, zárubeň: ocelová, barva: šedá, kování: vložkový zámek, klika/klika</t>
    </r>
  </si>
  <si>
    <t>Ozdobné prvky fasády - vytvořené dle stávajících prvků</t>
  </si>
  <si>
    <t>viz.list F1.1. - 1.Zemní práce</t>
  </si>
  <si>
    <t>Zpracování dílenské dokumentace</t>
  </si>
  <si>
    <t>Zpracování dokumentace skutečného provedení</t>
  </si>
  <si>
    <t>DD</t>
  </si>
  <si>
    <t>Hloubení rýh šířky do 60 cm v hor.4</t>
  </si>
  <si>
    <t xml:space="preserve">Odvoz přebytečné zeminy na skládku vzd.do15km, včetně skládkovného </t>
  </si>
  <si>
    <r>
      <rPr>
        <sz val="8"/>
        <rFont val="Arial Narrow"/>
        <family val="2"/>
        <charset val="238"/>
      </rPr>
      <t xml:space="preserve">Prostup nosnou zdí - </t>
    </r>
    <r>
      <rPr>
        <b/>
        <sz val="8"/>
        <rFont val="Arial Narrow"/>
        <family val="2"/>
        <charset val="238"/>
      </rPr>
      <t>MATERIÁL</t>
    </r>
  </si>
  <si>
    <r>
      <rPr>
        <sz val="8"/>
        <rFont val="Arial Narrow"/>
        <family val="2"/>
        <charset val="238"/>
      </rPr>
      <t xml:space="preserve">Výchozí revize - </t>
    </r>
    <r>
      <rPr>
        <b/>
        <sz val="8"/>
        <rFont val="Arial Narrow"/>
        <family val="2"/>
        <charset val="238"/>
      </rPr>
      <t>MATERIÁL</t>
    </r>
  </si>
  <si>
    <t>Vnější schodiště - armování</t>
  </si>
  <si>
    <t>Sloupy MSO1 + MS02 - prutová výztuž</t>
  </si>
  <si>
    <t xml:space="preserve">Projektová dokumentace tavební úpravy stávající tělocvičny a přístavba nové tělocvičny ZŠ Smečno, vypracovaná společností Energetická agentura s.r.o. ve stupni Dokumentace pro provedení stavby </t>
  </si>
  <si>
    <t>E. Výkaz výměr</t>
  </si>
  <si>
    <t>Hloubená vykopávka pod základy v hornině tř. 4 / podbetonování základů  /- výměra bude upravena dle skutečného stavu</t>
  </si>
  <si>
    <t>Hloubení rýh š přes 600 do 2000 mm ručním nebo pneum nářadím vč příplatku za lepivost / odkopání objektu pro podbetonování základů /</t>
  </si>
  <si>
    <r>
      <t>Okna a fasádní prvky, cena zahrnuje zhotovení ev. výrobní dokumentace pro odsouhlasení, dopravu oken na místo montáže, kování, ev. elektrické ovládání včetně koordinace se zapojením elektroinstalace, zasklení dle požadavku, veškeré potřebné kotvící prvky a veškeré prvky specifikované v tabulkách, ošetření návaznosti okna na okolní konstrukce, zakrytí oken po dobu výstavby fólií, kontrolu po výstavbě atd…, označení jednotlivých prvků odpovídá části PD Tabulka oken a vnějších výplní. Dodávka a montáž vnějších parapetů viz. oddíly 764.</t>
    </r>
    <r>
      <rPr>
        <b/>
        <sz val="8"/>
        <color rgb="FFFF0000"/>
        <rFont val="Arial Narrow"/>
        <family val="2"/>
        <charset val="238"/>
      </rPr>
      <t xml:space="preserve"> Dodávka zahrnuje vnitřní parapety dle TZ PD.</t>
    </r>
  </si>
  <si>
    <t>Mobilní sanitární příčky tl 25 mm v nerezovém rámu</t>
  </si>
  <si>
    <t>03</t>
  </si>
  <si>
    <t>Vybavení tělocvičny dle TZ</t>
  </si>
  <si>
    <t>Okno jednodílné neotvíravé, jmenovitý rozměr: 2800x2500 mm, materiál: hliník, povrchová úprava: barva šedá, zasklení: izolační trojsklo + distanční rámeček se zlepšenými tepelně technickými vlastnostmi</t>
  </si>
  <si>
    <t>Okno dvoudílné, levé sklopné š.1500 mm, pravé neotvíravé, jmenovitý rozměr: 4000x2500 mm, materiál: hliník, povrchová úprava: barva šedá, zasklení: izolační trojsklo + distanční rámeček se zlepšenými tepelně technickými vlastnostmi</t>
  </si>
  <si>
    <t>Okno dvoudílné, levé sklopné š.1000 mm, pravé neotvíravé, jmenovitý rozměr: 4000x2500 mm, materiál: hliník, povrchová úprava: barva šedá, zasklení: izolační trojsklo + distanční rámeček se zlepšenými tepelně technickými vlastnostmi</t>
  </si>
  <si>
    <t>Okno dvoudílné, levé sklopné š.2000 mm, pravé neotvíravé, jmenovitý rozměr: 4000x2500 mm, materiál: hliník, povrchová úprava: barva šedá, zasklení: izolační trojsklo + distanční rámeček se zlepšenými tepelně technickými vlastnostmi</t>
  </si>
  <si>
    <t>Okno dvoudílné, levé neotvíravé, pravé sklopné š.1500 mm, jmenovitý rozměr: 4000x2500 mm, materiál: hliník, povrchová úprava: barva šedá, zasklení: izolační trojsklo + distanční rámeček se zlepšenými tepelně technickými vlastnostmi</t>
  </si>
  <si>
    <t>Sítě v rámu vč. kotvení - ochrana oken v tělocvičně</t>
  </si>
  <si>
    <t>41</t>
  </si>
  <si>
    <t>Hromosvod - kompletní dodávka dle PD</t>
  </si>
</sst>
</file>

<file path=xl/styles.xml><?xml version="1.0" encoding="utf-8"?>
<styleSheet xmlns="http://schemas.openxmlformats.org/spreadsheetml/2006/main" xmlns:mc="http://schemas.openxmlformats.org/markup-compatibility/2006" xmlns:x14ac="http://schemas.microsoft.com/office/spreadsheetml/2009/9/ac" mc:Ignorable="x14ac">
  <numFmts count="50">
    <numFmt numFmtId="5" formatCode="#,##0\ &quot;Kč&quot;;\-#,##0\ &quot;Kč&quot;"/>
    <numFmt numFmtId="6" formatCode="#,##0\ &quot;Kč&quot;;[Red]\-#,##0\ &quot;Kč&quot;"/>
    <numFmt numFmtId="8" formatCode="#,##0.00\ &quot;Kč&quot;;[Red]\-#,##0.00\ &quot;Kč&quot;"/>
    <numFmt numFmtId="44" formatCode="_-* #,##0.00\ &quot;Kč&quot;_-;\-* #,##0.00\ &quot;Kč&quot;_-;_-* &quot;-&quot;??\ &quot;Kč&quot;_-;_-@_-"/>
    <numFmt numFmtId="43" formatCode="_-* #,##0.00\ _K_č_-;\-* #,##0.00\ _K_č_-;_-* &quot;-&quot;??\ _K_č_-;_-@_-"/>
    <numFmt numFmtId="164" formatCode="_-* #,##0_-;\-* #,##0_-;_-* &quot;-&quot;_-;_-@_-"/>
    <numFmt numFmtId="165" formatCode="_-* #,##0.00_-;\-* #,##0.00_-;_-* &quot;-&quot;??_-;_-@_-"/>
    <numFmt numFmtId="166" formatCode="0.0%"/>
    <numFmt numFmtId="167" formatCode="&quot;$&quot;#,##0_);[Red]\(&quot;$&quot;#,##0\)"/>
    <numFmt numFmtId="168" formatCode="&quot;$&quot;#,##0.00_);[Red]\(&quot;$&quot;#,##0.00\)"/>
    <numFmt numFmtId="169" formatCode="_(&quot;$&quot;* #,##0_);_(&quot;$&quot;* \(#,##0\);_(&quot;$&quot;* &quot;-&quot;_);_(@_)"/>
    <numFmt numFmtId="170" formatCode="_(&quot;$&quot;* #,##0.00_);_(&quot;$&quot;* \(#,##0.00\);_(&quot;$&quot;* &quot;-&quot;??_);_(@_)"/>
    <numFmt numFmtId="171" formatCode="0%_);[Red]\(0%\)"/>
    <numFmt numFmtId="172" formatCode="0.0%_);[Red]\(0.0%\)"/>
    <numFmt numFmtId="173" formatCode="###,###,_);[Red]\(###,###,\)"/>
    <numFmt numFmtId="174" formatCode="###,###.0,_);[Red]\(###,###.0,\)"/>
    <numFmt numFmtId="175" formatCode="d\-mmm\-yy\ \ \ h:mm"/>
    <numFmt numFmtId="176" formatCode="#,##0.0_);[Red]\(#,##0.0\)"/>
    <numFmt numFmtId="177" formatCode="#,##0.0_);\(#,##0.0\)"/>
    <numFmt numFmtId="178" formatCode="0.00%;[Red]\-0.00%"/>
    <numFmt numFmtId="179" formatCode="mmm\-yy_)"/>
    <numFmt numFmtId="180" formatCode="0.0%;[Red]\-0.0%"/>
    <numFmt numFmtId="181" formatCode="0.0%;\(0.0%\)"/>
    <numFmt numFmtId="182" formatCode="###0_)"/>
    <numFmt numFmtId="183" formatCode="#,##0.000_);\(#,##0.000\)"/>
    <numFmt numFmtId="184" formatCode="#,##0.0"/>
    <numFmt numFmtId="185" formatCode="#,##0_);[Red]\(#,##0\)"/>
    <numFmt numFmtId="186" formatCode="_-&quot;Ł&quot;* #,##0_-;\-&quot;Ł&quot;* #,##0_-;_-&quot;Ł&quot;* &quot;-&quot;_-;_-@_-"/>
    <numFmt numFmtId="187" formatCode="_-&quot;Ł&quot;* #,##0.00_-;\-&quot;Ł&quot;* #,##0.00_-;_-&quot;Ł&quot;* &quot;-&quot;??_-;_-@_-"/>
    <numFmt numFmtId="188" formatCode="#,##0.00\ &quot;Kč&quot;;[Red]#,##0.00\ &quot;Kč&quot;"/>
    <numFmt numFmtId="189" formatCode="0.000"/>
    <numFmt numFmtId="190" formatCode="#,##0;\-#,##0"/>
    <numFmt numFmtId="191" formatCode="#,##0&quot; Kč&quot;;[Red]\-#,##0&quot; Kč&quot;"/>
    <numFmt numFmtId="192" formatCode="#,##0.00&quot; Kč&quot;;[Red]\-#,##0.00&quot; Kč&quot;"/>
    <numFmt numFmtId="193" formatCode="\$#,##0_);[Red]&quot;($&quot;#,##0\)"/>
    <numFmt numFmtId="194" formatCode="\$#,##0.00_);[Red]&quot;($&quot;#,##0.00\)"/>
    <numFmt numFmtId="195" formatCode="d/\ mmm\ yy"/>
    <numFmt numFmtId="196" formatCode="d\-mmm\-yy&quot;   &quot;h:mm"/>
    <numFmt numFmtId="197" formatCode="#,##0.00;\-#,##0.00"/>
    <numFmt numFmtId="198" formatCode="_-* #,##0.00&quot; Kč&quot;_-;\-* #,##0.00&quot; Kč&quot;_-;_-* \-??&quot; Kč&quot;_-;_-@_-"/>
    <numFmt numFmtId="199" formatCode="#,##0;[Red]\-#,##0"/>
    <numFmt numFmtId="200" formatCode="hh:mm\ AM/PM"/>
    <numFmt numFmtId="201" formatCode="&quot;$&quot;#,##0.00"/>
    <numFmt numFmtId="202" formatCode="_ * #,##0_ ;_ * \-#,##0_ ;_ * &quot;-&quot;_ ;_ @_ "/>
    <numFmt numFmtId="203" formatCode="_ * #,##0.00_ ;_ * \-#,##0.00_ ;_ * &quot;-&quot;??_ ;_ @_ "/>
    <numFmt numFmtId="204" formatCode="_-* #,##0.00\ [$€-1]_-;\-* #,##0.00\ [$€-1]_-;_-* &quot;-&quot;??\ [$€-1]_-"/>
    <numFmt numFmtId="205" formatCode="00##"/>
    <numFmt numFmtId="206" formatCode="_ &quot;Fr.&quot;\ * #,##0_ ;_ &quot;Fr.&quot;\ * \-#,##0_ ;_ &quot;Fr.&quot;\ * &quot;-&quot;_ ;_ @_ "/>
    <numFmt numFmtId="207" formatCode="_ &quot;Fr.&quot;\ * #,##0.00_ ;_ &quot;Fr.&quot;\ * \-#,##0.00_ ;_ &quot;Fr.&quot;\ * &quot;-&quot;??_ ;_ @_ "/>
    <numFmt numFmtId="208" formatCode="0.0"/>
  </numFmts>
  <fonts count="38">
    <font>
      <sz val="10"/>
      <name val="Arial"/>
      <charset val="238"/>
    </font>
    <font>
      <u/>
      <sz val="10"/>
      <color indexed="36"/>
      <name val="Arial CE"/>
      <charset val="238"/>
    </font>
    <font>
      <sz val="10"/>
      <name val="Arial"/>
      <family val="2"/>
      <charset val="238"/>
    </font>
    <font>
      <sz val="11"/>
      <color indexed="10"/>
      <name val="Calibri"/>
      <family val="2"/>
      <charset val="238"/>
    </font>
    <font>
      <sz val="9"/>
      <name val="Arial Narrow"/>
      <family val="2"/>
      <charset val="238"/>
    </font>
    <font>
      <sz val="20"/>
      <name val="Arial Black"/>
      <family val="2"/>
      <charset val="238"/>
    </font>
    <font>
      <b/>
      <sz val="9"/>
      <name val="Arial Narrow"/>
      <family val="2"/>
      <charset val="238"/>
    </font>
    <font>
      <b/>
      <sz val="10"/>
      <name val="Arial Narrow"/>
      <family val="2"/>
      <charset val="238"/>
    </font>
    <font>
      <b/>
      <sz val="11"/>
      <name val="Arial"/>
      <family val="2"/>
      <charset val="238"/>
    </font>
    <font>
      <sz val="10"/>
      <name val="MS Sans Serif"/>
      <family val="2"/>
      <charset val="238"/>
    </font>
    <font>
      <sz val="8"/>
      <name val="CG Times (E1)"/>
      <charset val="238"/>
    </font>
    <font>
      <sz val="8"/>
      <name val="Times New Roman"/>
      <family val="1"/>
      <charset val="238"/>
    </font>
    <font>
      <shadow/>
      <sz val="8"/>
      <color indexed="12"/>
      <name val="Times New Roman"/>
      <family val="1"/>
      <charset val="238"/>
    </font>
    <font>
      <sz val="10"/>
      <name val="Univers (WN)"/>
      <charset val="238"/>
    </font>
    <font>
      <b/>
      <sz val="10"/>
      <name val="Arial"/>
      <family val="2"/>
      <charset val="238"/>
    </font>
    <font>
      <sz val="11"/>
      <name val="Arial"/>
      <family val="2"/>
    </font>
    <font>
      <sz val="11"/>
      <color indexed="20"/>
      <name val="Calibri"/>
      <family val="2"/>
      <charset val="238"/>
    </font>
    <font>
      <sz val="11"/>
      <color indexed="60"/>
      <name val="Calibri"/>
      <family val="2"/>
      <charset val="238"/>
    </font>
    <font>
      <b/>
      <sz val="15"/>
      <color indexed="62"/>
      <name val="Calibri"/>
      <family val="2"/>
      <charset val="238"/>
    </font>
    <font>
      <b/>
      <sz val="13"/>
      <color indexed="62"/>
      <name val="Calibri"/>
      <family val="2"/>
      <charset val="238"/>
    </font>
    <font>
      <b/>
      <sz val="11"/>
      <color indexed="62"/>
      <name val="Calibri"/>
      <family val="2"/>
      <charset val="238"/>
    </font>
    <font>
      <b/>
      <sz val="18"/>
      <color indexed="62"/>
      <name val="Cambria"/>
      <family val="2"/>
      <charset val="238"/>
    </font>
    <font>
      <sz val="10"/>
      <name val="Aharoni"/>
      <charset val="177"/>
    </font>
    <font>
      <sz val="12"/>
      <name val="Arial Black"/>
      <family val="2"/>
      <charset val="238"/>
    </font>
    <font>
      <sz val="11"/>
      <name val="Arial Black"/>
      <family val="2"/>
      <charset val="238"/>
    </font>
    <font>
      <b/>
      <sz val="9"/>
      <color indexed="8"/>
      <name val="Arial Narrow"/>
      <family val="2"/>
      <charset val="238"/>
    </font>
    <font>
      <sz val="9"/>
      <color indexed="9"/>
      <name val="Arial Narrow"/>
      <family val="2"/>
      <charset val="238"/>
    </font>
    <font>
      <sz val="10"/>
      <name val="Arial"/>
      <family val="2"/>
      <charset val="238"/>
    </font>
    <font>
      <sz val="10"/>
      <name val="Arial CE"/>
      <charset val="238"/>
    </font>
    <font>
      <sz val="8"/>
      <name val="Arial Narrow"/>
      <family val="2"/>
      <charset val="238"/>
    </font>
    <font>
      <b/>
      <sz val="8"/>
      <name val="Arial Narrow"/>
      <family val="2"/>
      <charset val="238"/>
    </font>
    <font>
      <sz val="12"/>
      <name val="Arial CE"/>
      <charset val="238"/>
    </font>
    <font>
      <b/>
      <sz val="9"/>
      <color indexed="9"/>
      <name val="Arial Narrow"/>
      <family val="2"/>
      <charset val="238"/>
    </font>
    <font>
      <sz val="8"/>
      <name val="Arial"/>
      <family val="2"/>
      <charset val="238"/>
    </font>
    <font>
      <sz val="10"/>
      <color rgb="FF000000"/>
      <name val="MS Sans Serif"/>
      <family val="2"/>
      <charset val="238"/>
    </font>
    <font>
      <sz val="8"/>
      <color rgb="FFC00000"/>
      <name val="Arial Narrow"/>
      <family val="2"/>
      <charset val="238"/>
    </font>
    <font>
      <sz val="8"/>
      <name val="Calibri"/>
      <family val="2"/>
      <charset val="238"/>
    </font>
    <font>
      <b/>
      <sz val="8"/>
      <color rgb="FFFF0000"/>
      <name val="Arial Narrow"/>
      <family val="2"/>
      <charset val="238"/>
    </font>
  </fonts>
  <fills count="46">
    <fill>
      <patternFill patternType="none"/>
    </fill>
    <fill>
      <patternFill patternType="gray125"/>
    </fill>
    <fill>
      <patternFill patternType="solid">
        <fgColor indexed="13"/>
        <bgColor indexed="64"/>
      </patternFill>
    </fill>
    <fill>
      <patternFill patternType="solid">
        <fgColor indexed="13"/>
        <bgColor indexed="34"/>
      </patternFill>
    </fill>
    <fill>
      <patternFill patternType="solid">
        <fgColor indexed="9"/>
        <bgColor indexed="26"/>
      </patternFill>
    </fill>
    <fill>
      <patternFill patternType="solid">
        <fgColor indexed="9"/>
        <bgColor indexed="41"/>
      </patternFill>
    </fill>
    <fill>
      <patternFill patternType="solid">
        <fgColor indexed="31"/>
        <bgColor indexed="22"/>
      </patternFill>
    </fill>
    <fill>
      <patternFill patternType="solid">
        <fgColor indexed="47"/>
        <bgColor indexed="22"/>
      </patternFill>
    </fill>
    <fill>
      <patternFill patternType="solid">
        <fgColor indexed="47"/>
        <bgColor indexed="50"/>
      </patternFill>
    </fill>
    <fill>
      <patternFill patternType="solid">
        <fgColor indexed="45"/>
        <bgColor indexed="29"/>
      </patternFill>
    </fill>
    <fill>
      <patternFill patternType="solid">
        <fgColor indexed="26"/>
        <bgColor indexed="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27"/>
        <bgColor indexed="42"/>
      </patternFill>
    </fill>
    <fill>
      <patternFill patternType="solid">
        <fgColor indexed="22"/>
        <bgColor indexed="31"/>
      </patternFill>
    </fill>
    <fill>
      <patternFill patternType="solid">
        <fgColor indexed="44"/>
        <bgColor indexed="31"/>
      </patternFill>
    </fill>
    <fill>
      <patternFill patternType="solid">
        <fgColor indexed="29"/>
        <bgColor indexed="45"/>
      </patternFill>
    </fill>
    <fill>
      <patternFill patternType="solid">
        <fgColor indexed="43"/>
        <bgColor indexed="26"/>
      </patternFill>
    </fill>
    <fill>
      <patternFill patternType="solid">
        <fgColor indexed="11"/>
        <bgColor indexed="49"/>
      </patternFill>
    </fill>
    <fill>
      <patternFill patternType="solid">
        <fgColor indexed="51"/>
        <bgColor indexed="50"/>
      </patternFill>
    </fill>
    <fill>
      <patternFill patternType="solid">
        <fgColor indexed="54"/>
        <bgColor indexed="23"/>
      </patternFill>
    </fill>
    <fill>
      <patternFill patternType="solid">
        <fgColor indexed="30"/>
        <bgColor indexed="21"/>
      </patternFill>
    </fill>
    <fill>
      <patternFill patternType="solid">
        <fgColor indexed="57"/>
        <bgColor indexed="49"/>
      </patternFill>
    </fill>
    <fill>
      <patternFill patternType="solid">
        <fgColor indexed="57"/>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43"/>
        <bgColor indexed="64"/>
      </patternFill>
    </fill>
    <fill>
      <patternFill patternType="solid">
        <fgColor indexed="55"/>
        <bgColor indexed="23"/>
      </patternFill>
    </fill>
    <fill>
      <patternFill patternType="solid">
        <fgColor indexed="55"/>
        <bgColor indexed="24"/>
      </patternFill>
    </fill>
    <fill>
      <patternFill patternType="gray0625"/>
    </fill>
    <fill>
      <patternFill patternType="solid">
        <fgColor indexed="41"/>
        <bgColor indexed="15"/>
      </patternFill>
    </fill>
    <fill>
      <patternFill patternType="lightGray">
        <fgColor indexed="22"/>
      </patternFill>
    </fill>
    <fill>
      <patternFill patternType="lightGray">
        <fgColor indexed="22"/>
        <bgColor indexed="9"/>
      </patternFill>
    </fill>
    <fill>
      <patternFill patternType="solid">
        <fgColor indexed="62"/>
        <bgColor indexed="56"/>
      </patternFill>
    </fill>
    <fill>
      <patternFill patternType="solid">
        <fgColor indexed="19"/>
        <bgColor indexed="23"/>
      </patternFill>
    </fill>
    <fill>
      <patternFill patternType="solid">
        <fgColor indexed="10"/>
        <bgColor indexed="60"/>
      </patternFill>
    </fill>
    <fill>
      <patternFill patternType="solid">
        <fgColor indexed="53"/>
        <bgColor indexed="52"/>
      </patternFill>
    </fill>
    <fill>
      <patternFill patternType="solid">
        <fgColor theme="0"/>
        <bgColor indexed="64"/>
      </patternFill>
    </fill>
    <fill>
      <patternFill patternType="solid">
        <fgColor theme="0"/>
        <bgColor indexed="26"/>
      </patternFill>
    </fill>
    <fill>
      <patternFill patternType="solid">
        <fgColor theme="2"/>
        <bgColor indexed="64"/>
      </patternFill>
    </fill>
    <fill>
      <patternFill patternType="solid">
        <fgColor rgb="FFFF0000"/>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rgb="FFFFFF00"/>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right/>
      <top/>
      <bottom style="dotted">
        <color indexed="23"/>
      </bottom>
      <diagonal/>
    </border>
    <border>
      <left style="hair">
        <color indexed="64"/>
      </left>
      <right/>
      <top style="thin">
        <color indexed="64"/>
      </top>
      <bottom style="thin">
        <color indexed="64"/>
      </bottom>
      <diagonal/>
    </border>
    <border>
      <left/>
      <right/>
      <top style="thin">
        <color indexed="62"/>
      </top>
      <bottom style="double">
        <color indexed="62"/>
      </bottom>
      <diagonal/>
    </border>
    <border>
      <left/>
      <right/>
      <top/>
      <bottom style="dotted">
        <color indexed="64"/>
      </bottom>
      <diagonal/>
    </border>
    <border>
      <left/>
      <right/>
      <top/>
      <bottom style="hair">
        <color indexed="8"/>
      </bottom>
      <diagonal/>
    </border>
    <border>
      <left style="thin">
        <color indexed="64"/>
      </left>
      <right/>
      <top/>
      <bottom/>
      <diagonal/>
    </border>
    <border>
      <left style="double">
        <color indexed="63"/>
      </left>
      <right style="double">
        <color indexed="63"/>
      </right>
      <top style="double">
        <color indexed="63"/>
      </top>
      <bottom style="double">
        <color indexed="63"/>
      </bottom>
      <diagonal/>
    </border>
    <border>
      <left/>
      <right/>
      <top/>
      <bottom style="hair">
        <color indexed="64"/>
      </bottom>
      <diagonal/>
    </border>
    <border>
      <left/>
      <right/>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medium">
        <color indexed="54"/>
      </bottom>
      <diagonal/>
    </border>
    <border>
      <left style="thin">
        <color indexed="64"/>
      </left>
      <right style="thin">
        <color indexed="64"/>
      </right>
      <top style="thin">
        <color indexed="64"/>
      </top>
      <bottom style="double">
        <color indexed="64"/>
      </bottom>
      <diagonal/>
    </border>
    <border>
      <left/>
      <right style="thin">
        <color indexed="64"/>
      </right>
      <top/>
      <bottom style="thin">
        <color indexed="64"/>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style="thin">
        <color indexed="64"/>
      </top>
      <bottom style="double">
        <color indexed="64"/>
      </bottom>
      <diagonal/>
    </border>
    <border>
      <left/>
      <right/>
      <top style="thin">
        <color indexed="8"/>
      </top>
      <bottom style="double">
        <color indexed="8"/>
      </bottom>
      <diagonal/>
    </border>
    <border>
      <left/>
      <right/>
      <top style="medium">
        <color indexed="64"/>
      </top>
      <bottom style="medium">
        <color indexed="64"/>
      </bottom>
      <diagonal/>
    </border>
    <border>
      <left/>
      <right/>
      <top/>
      <bottom style="double">
        <color indexed="64"/>
      </bottom>
      <diagonal/>
    </border>
    <border>
      <left/>
      <right/>
      <top/>
      <bottom style="double">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64"/>
      </top>
      <bottom style="thin">
        <color indexed="64"/>
      </bottom>
      <diagonal/>
    </border>
    <border>
      <left/>
      <right style="thin">
        <color indexed="8"/>
      </right>
      <top/>
      <bottom style="thin">
        <color indexed="64"/>
      </bottom>
      <diagonal/>
    </border>
    <border>
      <left/>
      <right style="thin">
        <color indexed="8"/>
      </right>
      <top style="thin">
        <color indexed="64"/>
      </top>
      <bottom style="thin">
        <color indexed="64"/>
      </bottom>
      <diagonal/>
    </border>
    <border>
      <left/>
      <right style="thin">
        <color indexed="8"/>
      </right>
      <top/>
      <bottom style="thin">
        <color indexed="8"/>
      </bottom>
      <diagonal/>
    </border>
  </borders>
  <cellStyleXfs count="1315">
    <xf numFmtId="0" fontId="0" fillId="0" borderId="0"/>
    <xf numFmtId="0" fontId="8" fillId="0" borderId="0"/>
    <xf numFmtId="0" fontId="13" fillId="0" borderId="0"/>
    <xf numFmtId="0" fontId="13" fillId="0" borderId="0"/>
    <xf numFmtId="0" fontId="16" fillId="0" borderId="0"/>
    <xf numFmtId="0" fontId="16" fillId="0" borderId="0"/>
    <xf numFmtId="0" fontId="16" fillId="0" borderId="0"/>
    <xf numFmtId="0" fontId="8" fillId="0" borderId="0"/>
    <xf numFmtId="0" fontId="13" fillId="0" borderId="0"/>
    <xf numFmtId="0" fontId="13" fillId="0" borderId="0"/>
    <xf numFmtId="0" fontId="16" fillId="0" borderId="0"/>
    <xf numFmtId="0" fontId="16" fillId="0" borderId="0"/>
    <xf numFmtId="0" fontId="16" fillId="0" borderId="0"/>
    <xf numFmtId="0" fontId="1" fillId="0" borderId="0"/>
    <xf numFmtId="0" fontId="13" fillId="0" borderId="0"/>
    <xf numFmtId="0" fontId="13" fillId="0" borderId="0"/>
    <xf numFmtId="0" fontId="17" fillId="0" borderId="0"/>
    <xf numFmtId="0" fontId="17" fillId="0" borderId="0"/>
    <xf numFmtId="0" fontId="17" fillId="0" borderId="0"/>
    <xf numFmtId="0" fontId="8" fillId="0" borderId="0"/>
    <xf numFmtId="0" fontId="8" fillId="0" borderId="0"/>
    <xf numFmtId="0" fontId="14" fillId="0" borderId="0"/>
    <xf numFmtId="0" fontId="1" fillId="0" borderId="0"/>
    <xf numFmtId="0" fontId="8" fillId="0" borderId="0"/>
    <xf numFmtId="0" fontId="8" fillId="0" borderId="0"/>
    <xf numFmtId="49" fontId="14" fillId="0" borderId="0"/>
    <xf numFmtId="49" fontId="15" fillId="0" borderId="0"/>
    <xf numFmtId="49" fontId="15" fillId="0" borderId="0"/>
    <xf numFmtId="49" fontId="15" fillId="0" borderId="0"/>
    <xf numFmtId="49" fontId="14" fillId="0" borderId="0"/>
    <xf numFmtId="0" fontId="1" fillId="0" borderId="0"/>
    <xf numFmtId="0" fontId="1" fillId="0" borderId="0"/>
    <xf numFmtId="0" fontId="14" fillId="0" borderId="0" applyProtection="0"/>
    <xf numFmtId="0" fontId="8" fillId="0" borderId="0"/>
    <xf numFmtId="0" fontId="8" fillId="0" borderId="0"/>
    <xf numFmtId="0" fontId="1" fillId="0" borderId="0"/>
    <xf numFmtId="0" fontId="13" fillId="0" borderId="0"/>
    <xf numFmtId="0" fontId="13" fillId="0" borderId="0"/>
    <xf numFmtId="0" fontId="17" fillId="0" borderId="0"/>
    <xf numFmtId="0" fontId="17" fillId="0" borderId="0"/>
    <xf numFmtId="0" fontId="17" fillId="0" borderId="0"/>
    <xf numFmtId="0" fontId="1" fillId="0" borderId="0"/>
    <xf numFmtId="0" fontId="13" fillId="0" borderId="0"/>
    <xf numFmtId="0" fontId="13" fillId="0" borderId="0"/>
    <xf numFmtId="0" fontId="17" fillId="0" borderId="0"/>
    <xf numFmtId="0" fontId="17" fillId="0" borderId="0"/>
    <xf numFmtId="0" fontId="17" fillId="0" borderId="0"/>
    <xf numFmtId="0" fontId="8" fillId="0" borderId="0"/>
    <xf numFmtId="0" fontId="14" fillId="2" borderId="0" applyProtection="0"/>
    <xf numFmtId="0" fontId="14" fillId="2" borderId="0" applyProtection="0"/>
    <xf numFmtId="0" fontId="14" fillId="3" borderId="0" applyProtection="0"/>
    <xf numFmtId="0" fontId="14" fillId="3" borderId="0" applyProtection="0"/>
    <xf numFmtId="0" fontId="23" fillId="2" borderId="0" applyProtection="0"/>
    <xf numFmtId="0" fontId="23" fillId="2" borderId="0" applyProtection="0"/>
    <xf numFmtId="0" fontId="23" fillId="2" borderId="0" applyProtection="0"/>
    <xf numFmtId="0" fontId="14" fillId="2" borderId="0" applyProtection="0"/>
    <xf numFmtId="0" fontId="14" fillId="3" borderId="0" applyProtection="0"/>
    <xf numFmtId="0" fontId="14" fillId="3" borderId="0" applyProtection="0"/>
    <xf numFmtId="0" fontId="23" fillId="2" borderId="0" applyProtection="0"/>
    <xf numFmtId="0" fontId="23" fillId="2" borderId="0" applyProtection="0"/>
    <xf numFmtId="0" fontId="23" fillId="2" borderId="0" applyProtection="0"/>
    <xf numFmtId="0" fontId="14" fillId="2" borderId="0" applyProtection="0"/>
    <xf numFmtId="0" fontId="14" fillId="3" borderId="0" applyProtection="0"/>
    <xf numFmtId="0" fontId="14" fillId="3" borderId="0" applyProtection="0"/>
    <xf numFmtId="0" fontId="23" fillId="2" borderId="0" applyProtection="0"/>
    <xf numFmtId="0" fontId="23" fillId="2" borderId="0" applyProtection="0"/>
    <xf numFmtId="0" fontId="23" fillId="2" borderId="0" applyProtection="0"/>
    <xf numFmtId="0" fontId="14" fillId="2" borderId="0" applyProtection="0"/>
    <xf numFmtId="0" fontId="14" fillId="3" borderId="0" applyProtection="0"/>
    <xf numFmtId="0" fontId="14" fillId="3" borderId="0" applyProtection="0"/>
    <xf numFmtId="0" fontId="23" fillId="2" borderId="0" applyProtection="0"/>
    <xf numFmtId="0" fontId="23" fillId="2" borderId="0" applyProtection="0"/>
    <xf numFmtId="0" fontId="23" fillId="2" borderId="0" applyProtection="0"/>
    <xf numFmtId="0" fontId="14" fillId="2" borderId="0" applyProtection="0"/>
    <xf numFmtId="0" fontId="14" fillId="3" borderId="0" applyProtection="0"/>
    <xf numFmtId="0" fontId="14" fillId="3" borderId="0" applyProtection="0"/>
    <xf numFmtId="0" fontId="23" fillId="2" borderId="0" applyProtection="0"/>
    <xf numFmtId="0" fontId="23" fillId="2" borderId="0" applyProtection="0"/>
    <xf numFmtId="0" fontId="23" fillId="2" borderId="0" applyProtection="0"/>
    <xf numFmtId="0" fontId="14" fillId="2" borderId="0" applyProtection="0"/>
    <xf numFmtId="0" fontId="14" fillId="3" borderId="0" applyProtection="0"/>
    <xf numFmtId="0" fontId="14" fillId="3" borderId="0" applyProtection="0"/>
    <xf numFmtId="0" fontId="23" fillId="2" borderId="0" applyProtection="0"/>
    <xf numFmtId="0" fontId="23" fillId="2" borderId="0" applyProtection="0"/>
    <xf numFmtId="0" fontId="23" fillId="2" borderId="0" applyProtection="0"/>
    <xf numFmtId="0" fontId="14" fillId="2" borderId="0" applyProtection="0"/>
    <xf numFmtId="0" fontId="14" fillId="3" borderId="0" applyProtection="0"/>
    <xf numFmtId="0" fontId="14" fillId="3" borderId="0" applyProtection="0"/>
    <xf numFmtId="0" fontId="23" fillId="2" borderId="0" applyProtection="0"/>
    <xf numFmtId="0" fontId="23" fillId="2" borderId="0" applyProtection="0"/>
    <xf numFmtId="0" fontId="23" fillId="2" borderId="0" applyProtection="0"/>
    <xf numFmtId="0" fontId="14" fillId="2" borderId="0" applyProtection="0"/>
    <xf numFmtId="0" fontId="14" fillId="3" borderId="0" applyProtection="0"/>
    <xf numFmtId="0" fontId="14" fillId="3" borderId="0" applyProtection="0"/>
    <xf numFmtId="0" fontId="23" fillId="2" borderId="0" applyProtection="0"/>
    <xf numFmtId="0" fontId="23" fillId="2" borderId="0" applyProtection="0"/>
    <xf numFmtId="0" fontId="23" fillId="2" borderId="0" applyProtection="0"/>
    <xf numFmtId="0" fontId="14" fillId="2" borderId="0" applyProtection="0"/>
    <xf numFmtId="0" fontId="14" fillId="3" borderId="0" applyProtection="0"/>
    <xf numFmtId="0" fontId="14" fillId="3" borderId="0" applyProtection="0"/>
    <xf numFmtId="0" fontId="23" fillId="2" borderId="0" applyProtection="0"/>
    <xf numFmtId="0" fontId="23" fillId="2" borderId="0" applyProtection="0"/>
    <xf numFmtId="0" fontId="23" fillId="2" borderId="0" applyProtection="0"/>
    <xf numFmtId="0" fontId="14" fillId="2" borderId="0" applyProtection="0"/>
    <xf numFmtId="0" fontId="14" fillId="3" borderId="0" applyProtection="0"/>
    <xf numFmtId="0" fontId="14" fillId="3" borderId="0" applyProtection="0"/>
    <xf numFmtId="0" fontId="23" fillId="2" borderId="0" applyProtection="0"/>
    <xf numFmtId="0" fontId="23" fillId="2" borderId="0" applyProtection="0"/>
    <xf numFmtId="0" fontId="23" fillId="2" borderId="0" applyProtection="0"/>
    <xf numFmtId="0" fontId="14" fillId="2" borderId="0" applyProtection="0"/>
    <xf numFmtId="0" fontId="14" fillId="3" borderId="0" applyProtection="0"/>
    <xf numFmtId="0" fontId="14" fillId="3" borderId="0" applyProtection="0"/>
    <xf numFmtId="0" fontId="23" fillId="2" borderId="0" applyProtection="0"/>
    <xf numFmtId="0" fontId="23" fillId="2" borderId="0" applyProtection="0"/>
    <xf numFmtId="0" fontId="23" fillId="2" borderId="0" applyProtection="0"/>
    <xf numFmtId="0" fontId="14" fillId="2" borderId="0" applyProtection="0"/>
    <xf numFmtId="0" fontId="14" fillId="3" borderId="0" applyProtection="0"/>
    <xf numFmtId="0" fontId="14" fillId="3" borderId="0" applyProtection="0"/>
    <xf numFmtId="0" fontId="23" fillId="2" borderId="0" applyProtection="0"/>
    <xf numFmtId="0" fontId="23" fillId="2" borderId="0" applyProtection="0"/>
    <xf numFmtId="0" fontId="23" fillId="2" borderId="0" applyProtection="0"/>
    <xf numFmtId="0" fontId="14" fillId="2" borderId="0" applyProtection="0"/>
    <xf numFmtId="0" fontId="14" fillId="3" borderId="0" applyProtection="0"/>
    <xf numFmtId="0" fontId="14" fillId="3" borderId="0" applyProtection="0"/>
    <xf numFmtId="0" fontId="23" fillId="2" borderId="0" applyProtection="0"/>
    <xf numFmtId="0" fontId="23" fillId="2" borderId="0" applyProtection="0"/>
    <xf numFmtId="0" fontId="23" fillId="2" borderId="0" applyProtection="0"/>
    <xf numFmtId="0" fontId="14" fillId="2" borderId="0" applyProtection="0"/>
    <xf numFmtId="0" fontId="14" fillId="3" borderId="0" applyProtection="0"/>
    <xf numFmtId="0" fontId="14" fillId="3" borderId="0" applyProtection="0"/>
    <xf numFmtId="0" fontId="23" fillId="2" borderId="0" applyProtection="0"/>
    <xf numFmtId="0" fontId="23" fillId="2" borderId="0" applyProtection="0"/>
    <xf numFmtId="0" fontId="23" fillId="2" borderId="0" applyProtection="0"/>
    <xf numFmtId="0" fontId="14" fillId="2" borderId="0" applyProtection="0"/>
    <xf numFmtId="0" fontId="14" fillId="3" borderId="0" applyProtection="0"/>
    <xf numFmtId="0" fontId="14" fillId="3" borderId="0" applyProtection="0"/>
    <xf numFmtId="0" fontId="23" fillId="2" borderId="0" applyProtection="0"/>
    <xf numFmtId="0" fontId="23" fillId="2" borderId="0" applyProtection="0"/>
    <xf numFmtId="0" fontId="23" fillId="2" borderId="0" applyProtection="0"/>
    <xf numFmtId="0" fontId="14" fillId="3" borderId="0" applyProtection="0"/>
    <xf numFmtId="0" fontId="14" fillId="3" borderId="0" applyProtection="0"/>
    <xf numFmtId="0" fontId="23" fillId="2" borderId="0" applyProtection="0"/>
    <xf numFmtId="0" fontId="23" fillId="2" borderId="0" applyProtection="0"/>
    <xf numFmtId="0" fontId="23" fillId="2" borderId="0" applyProtection="0"/>
    <xf numFmtId="0" fontId="14" fillId="2" borderId="0" applyProtection="0"/>
    <xf numFmtId="0" fontId="14" fillId="3" borderId="0" applyProtection="0"/>
    <xf numFmtId="0" fontId="14" fillId="3" borderId="0" applyProtection="0"/>
    <xf numFmtId="0" fontId="23" fillId="2" borderId="0" applyProtection="0"/>
    <xf numFmtId="0" fontId="23" fillId="2" borderId="0" applyProtection="0"/>
    <xf numFmtId="0" fontId="23" fillId="2" borderId="0" applyProtection="0"/>
    <xf numFmtId="0" fontId="14" fillId="2" borderId="0" applyProtection="0"/>
    <xf numFmtId="0" fontId="14" fillId="3" borderId="0" applyProtection="0"/>
    <xf numFmtId="0" fontId="14" fillId="3" borderId="0" applyProtection="0"/>
    <xf numFmtId="0" fontId="23" fillId="2" borderId="0" applyProtection="0"/>
    <xf numFmtId="0" fontId="23" fillId="2" borderId="0" applyProtection="0"/>
    <xf numFmtId="0" fontId="23" fillId="2" borderId="0" applyProtection="0"/>
    <xf numFmtId="0" fontId="14" fillId="2" borderId="0" applyProtection="0"/>
    <xf numFmtId="0" fontId="14" fillId="3" borderId="0" applyProtection="0"/>
    <xf numFmtId="0" fontId="14" fillId="3" borderId="0" applyProtection="0"/>
    <xf numFmtId="0" fontId="23" fillId="2" borderId="0" applyProtection="0"/>
    <xf numFmtId="0" fontId="23" fillId="2" borderId="0" applyProtection="0"/>
    <xf numFmtId="0" fontId="23" fillId="2" borderId="0" applyProtection="0"/>
    <xf numFmtId="0" fontId="14" fillId="2" borderId="0" applyProtection="0"/>
    <xf numFmtId="0" fontId="14" fillId="3" borderId="0" applyProtection="0"/>
    <xf numFmtId="0" fontId="14" fillId="3" borderId="0" applyProtection="0"/>
    <xf numFmtId="0" fontId="23" fillId="2" borderId="0" applyProtection="0"/>
    <xf numFmtId="0" fontId="23" fillId="2" borderId="0" applyProtection="0"/>
    <xf numFmtId="0" fontId="23" fillId="2" borderId="0" applyProtection="0"/>
    <xf numFmtId="0" fontId="14" fillId="2" borderId="0" applyProtection="0"/>
    <xf numFmtId="0" fontId="14" fillId="3" borderId="0" applyProtection="0"/>
    <xf numFmtId="0" fontId="14" fillId="3" borderId="0" applyProtection="0"/>
    <xf numFmtId="0" fontId="23" fillId="2" borderId="0" applyProtection="0"/>
    <xf numFmtId="0" fontId="23" fillId="2" borderId="0" applyProtection="0"/>
    <xf numFmtId="0" fontId="23" fillId="2" borderId="0" applyProtection="0"/>
    <xf numFmtId="0" fontId="14" fillId="2" borderId="0" applyProtection="0"/>
    <xf numFmtId="0" fontId="14" fillId="3" borderId="0" applyProtection="0"/>
    <xf numFmtId="0" fontId="14" fillId="3" borderId="0" applyProtection="0"/>
    <xf numFmtId="0" fontId="23" fillId="2" borderId="0" applyProtection="0"/>
    <xf numFmtId="0" fontId="23" fillId="2" borderId="0" applyProtection="0"/>
    <xf numFmtId="0" fontId="23" fillId="2" borderId="0" applyProtection="0"/>
    <xf numFmtId="0" fontId="14" fillId="2" borderId="0" applyProtection="0"/>
    <xf numFmtId="0" fontId="14" fillId="3" borderId="0" applyProtection="0"/>
    <xf numFmtId="0" fontId="14" fillId="3" borderId="0" applyProtection="0"/>
    <xf numFmtId="0" fontId="23" fillId="2" borderId="0" applyProtection="0"/>
    <xf numFmtId="0" fontId="23" fillId="2" borderId="0" applyProtection="0"/>
    <xf numFmtId="0" fontId="23" fillId="2" borderId="0" applyProtection="0"/>
    <xf numFmtId="6" fontId="14" fillId="0" borderId="0" applyFont="0" applyFill="0" applyBorder="0" applyAlignment="0" applyProtection="0"/>
    <xf numFmtId="191" fontId="13" fillId="0" borderId="0" applyFill="0" applyBorder="0" applyAlignment="0" applyProtection="0"/>
    <xf numFmtId="191" fontId="13" fillId="0" borderId="0" applyFill="0" applyBorder="0" applyAlignment="0" applyProtection="0"/>
    <xf numFmtId="6" fontId="19" fillId="0" borderId="0" applyFont="0" applyFill="0" applyBorder="0" applyAlignment="0" applyProtection="0"/>
    <xf numFmtId="6" fontId="19" fillId="0" borderId="0" applyFont="0" applyFill="0" applyBorder="0" applyAlignment="0" applyProtection="0"/>
    <xf numFmtId="6" fontId="19" fillId="0" borderId="0" applyFont="0" applyFill="0" applyBorder="0" applyAlignment="0" applyProtection="0"/>
    <xf numFmtId="0" fontId="1" fillId="0" borderId="0"/>
    <xf numFmtId="0" fontId="14" fillId="0" borderId="0"/>
    <xf numFmtId="0" fontId="11" fillId="0" borderId="0"/>
    <xf numFmtId="0" fontId="11" fillId="0" borderId="0"/>
    <xf numFmtId="0" fontId="11" fillId="0" borderId="0"/>
    <xf numFmtId="0" fontId="14" fillId="0" borderId="0"/>
    <xf numFmtId="0" fontId="11" fillId="0" borderId="0"/>
    <xf numFmtId="0" fontId="11" fillId="0" borderId="0"/>
    <xf numFmtId="0" fontId="11" fillId="0" borderId="0"/>
    <xf numFmtId="0" fontId="14" fillId="0" borderId="0"/>
    <xf numFmtId="0" fontId="11" fillId="0" borderId="0"/>
    <xf numFmtId="0" fontId="11" fillId="0" borderId="0"/>
    <xf numFmtId="0" fontId="11" fillId="0" borderId="0"/>
    <xf numFmtId="0" fontId="14" fillId="0" borderId="0"/>
    <xf numFmtId="0" fontId="11" fillId="0" borderId="0"/>
    <xf numFmtId="0" fontId="11" fillId="0" borderId="0"/>
    <xf numFmtId="0" fontId="11" fillId="0" borderId="0"/>
    <xf numFmtId="0" fontId="14" fillId="0" borderId="0"/>
    <xf numFmtId="0" fontId="11" fillId="0" borderId="0"/>
    <xf numFmtId="0" fontId="11" fillId="0" borderId="0"/>
    <xf numFmtId="0" fontId="11" fillId="0" borderId="0"/>
    <xf numFmtId="0" fontId="14" fillId="0" borderId="0"/>
    <xf numFmtId="0" fontId="11" fillId="0" borderId="0"/>
    <xf numFmtId="0" fontId="11" fillId="0" borderId="0"/>
    <xf numFmtId="0" fontId="11" fillId="0" borderId="0"/>
    <xf numFmtId="0" fontId="14" fillId="0" borderId="0"/>
    <xf numFmtId="0" fontId="11" fillId="0" borderId="0"/>
    <xf numFmtId="0" fontId="11" fillId="0" borderId="0"/>
    <xf numFmtId="0" fontId="11" fillId="0" borderId="0"/>
    <xf numFmtId="0" fontId="14" fillId="0" borderId="0"/>
    <xf numFmtId="0" fontId="11" fillId="0" borderId="0"/>
    <xf numFmtId="0" fontId="11" fillId="0" borderId="0"/>
    <xf numFmtId="0" fontId="11" fillId="0" borderId="0"/>
    <xf numFmtId="0" fontId="14" fillId="0" borderId="0"/>
    <xf numFmtId="0" fontId="11" fillId="0" borderId="0"/>
    <xf numFmtId="0" fontId="11" fillId="0" borderId="0"/>
    <xf numFmtId="0" fontId="11" fillId="0" borderId="0"/>
    <xf numFmtId="0" fontId="14" fillId="0" borderId="0"/>
    <xf numFmtId="0" fontId="11" fillId="0" borderId="0"/>
    <xf numFmtId="0" fontId="11" fillId="0" borderId="0"/>
    <xf numFmtId="0" fontId="11" fillId="0" borderId="0"/>
    <xf numFmtId="0" fontId="14" fillId="0" borderId="0"/>
    <xf numFmtId="0" fontId="11" fillId="0" borderId="0"/>
    <xf numFmtId="0" fontId="11" fillId="0" borderId="0"/>
    <xf numFmtId="0" fontId="11" fillId="0" borderId="0"/>
    <xf numFmtId="0" fontId="14" fillId="0" borderId="0"/>
    <xf numFmtId="0" fontId="11" fillId="0" borderId="0"/>
    <xf numFmtId="0" fontId="11" fillId="0" borderId="0"/>
    <xf numFmtId="0" fontId="11" fillId="0" borderId="0"/>
    <xf numFmtId="0" fontId="14" fillId="0" borderId="0"/>
    <xf numFmtId="0" fontId="11" fillId="0" borderId="0"/>
    <xf numFmtId="0" fontId="11" fillId="0" borderId="0"/>
    <xf numFmtId="0" fontId="11" fillId="0" borderId="0"/>
    <xf numFmtId="0" fontId="14" fillId="0" borderId="0"/>
    <xf numFmtId="0" fontId="11" fillId="0" borderId="0"/>
    <xf numFmtId="0" fontId="11" fillId="0" borderId="0"/>
    <xf numFmtId="0" fontId="11" fillId="0" borderId="0"/>
    <xf numFmtId="0" fontId="14" fillId="0" borderId="0"/>
    <xf numFmtId="0" fontId="11" fillId="0" borderId="0"/>
    <xf numFmtId="0" fontId="11" fillId="0" borderId="0"/>
    <xf numFmtId="0" fontId="11" fillId="0" borderId="0"/>
    <xf numFmtId="0" fontId="14" fillId="0" borderId="0"/>
    <xf numFmtId="0" fontId="14" fillId="0" borderId="0"/>
    <xf numFmtId="0" fontId="11" fillId="0" borderId="0"/>
    <xf numFmtId="0" fontId="11" fillId="0" borderId="0"/>
    <xf numFmtId="0" fontId="11" fillId="0" borderId="0"/>
    <xf numFmtId="0" fontId="14" fillId="0" borderId="0"/>
    <xf numFmtId="0" fontId="11" fillId="0" borderId="0"/>
    <xf numFmtId="0" fontId="11" fillId="0" borderId="0"/>
    <xf numFmtId="0" fontId="11" fillId="0" borderId="0"/>
    <xf numFmtId="0" fontId="14" fillId="0" borderId="0"/>
    <xf numFmtId="0" fontId="11" fillId="0" borderId="0"/>
    <xf numFmtId="0" fontId="11" fillId="0" borderId="0"/>
    <xf numFmtId="0" fontId="11" fillId="0" borderId="0"/>
    <xf numFmtId="0" fontId="14" fillId="0" borderId="0"/>
    <xf numFmtId="0" fontId="11" fillId="0" borderId="0"/>
    <xf numFmtId="0" fontId="11" fillId="0" borderId="0"/>
    <xf numFmtId="0" fontId="11" fillId="0" borderId="0"/>
    <xf numFmtId="0" fontId="14" fillId="0" borderId="0"/>
    <xf numFmtId="0" fontId="11" fillId="0" borderId="0"/>
    <xf numFmtId="0" fontId="11" fillId="0" borderId="0"/>
    <xf numFmtId="0" fontId="11" fillId="0" borderId="0"/>
    <xf numFmtId="0" fontId="14" fillId="0" borderId="0"/>
    <xf numFmtId="0" fontId="11" fillId="0" borderId="0"/>
    <xf numFmtId="0" fontId="11" fillId="0" borderId="0"/>
    <xf numFmtId="0" fontId="11" fillId="0" borderId="0"/>
    <xf numFmtId="0" fontId="14" fillId="0" borderId="0"/>
    <xf numFmtId="0" fontId="11" fillId="0" borderId="0"/>
    <xf numFmtId="0" fontId="11" fillId="0" borderId="0"/>
    <xf numFmtId="0" fontId="11" fillId="0" borderId="0"/>
    <xf numFmtId="0" fontId="14" fillId="0" borderId="0"/>
    <xf numFmtId="0" fontId="11" fillId="0" borderId="0"/>
    <xf numFmtId="0" fontId="11" fillId="0" borderId="0"/>
    <xf numFmtId="0" fontId="11" fillId="0" borderId="0"/>
    <xf numFmtId="8" fontId="14" fillId="0" borderId="0" applyFont="0" applyFill="0" applyBorder="0" applyAlignment="0" applyProtection="0"/>
    <xf numFmtId="192" fontId="13" fillId="0" borderId="0" applyFill="0" applyBorder="0" applyAlignment="0" applyProtection="0"/>
    <xf numFmtId="192" fontId="13" fillId="0" borderId="0" applyFill="0" applyBorder="0" applyAlignment="0" applyProtection="0"/>
    <xf numFmtId="8" fontId="19" fillId="0" borderId="0" applyFont="0" applyFill="0" applyBorder="0" applyAlignment="0" applyProtection="0"/>
    <xf numFmtId="8" fontId="19" fillId="0" borderId="0" applyFont="0" applyFill="0" applyBorder="0" applyAlignment="0" applyProtection="0"/>
    <xf numFmtId="8" fontId="19" fillId="0" borderId="0" applyFont="0" applyFill="0" applyBorder="0" applyAlignment="0" applyProtection="0"/>
    <xf numFmtId="0" fontId="10" fillId="0" borderId="0" applyProtection="0"/>
    <xf numFmtId="0" fontId="1" fillId="0" borderId="0"/>
    <xf numFmtId="0" fontId="13" fillId="0" borderId="0"/>
    <xf numFmtId="0" fontId="13" fillId="0" borderId="0"/>
    <xf numFmtId="0" fontId="17" fillId="0" borderId="0"/>
    <xf numFmtId="0" fontId="17" fillId="0" borderId="0"/>
    <xf numFmtId="0" fontId="17" fillId="0" borderId="0"/>
    <xf numFmtId="0" fontId="8" fillId="0" borderId="0"/>
    <xf numFmtId="0" fontId="14" fillId="0" borderId="0"/>
    <xf numFmtId="0" fontId="1" fillId="0" borderId="0"/>
    <xf numFmtId="0" fontId="13" fillId="0" borderId="0"/>
    <xf numFmtId="0" fontId="13" fillId="0" borderId="0"/>
    <xf numFmtId="0" fontId="17" fillId="0" borderId="0"/>
    <xf numFmtId="0" fontId="17" fillId="0" borderId="0"/>
    <xf numFmtId="0" fontId="17" fillId="0" borderId="0"/>
    <xf numFmtId="0" fontId="1" fillId="0" borderId="0"/>
    <xf numFmtId="49" fontId="10" fillId="0" borderId="1"/>
    <xf numFmtId="169" fontId="13" fillId="0" borderId="0" applyFont="0" applyFill="0" applyBorder="0" applyAlignment="0" applyProtection="0"/>
    <xf numFmtId="49" fontId="14" fillId="0" borderId="2"/>
    <xf numFmtId="49" fontId="14" fillId="0" borderId="2"/>
    <xf numFmtId="49" fontId="1" fillId="0" borderId="1"/>
    <xf numFmtId="49" fontId="1" fillId="0" borderId="1"/>
    <xf numFmtId="49" fontId="1" fillId="0" borderId="1"/>
    <xf numFmtId="49" fontId="10" fillId="0" borderId="1"/>
    <xf numFmtId="0" fontId="13" fillId="4"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13" fillId="4"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13" fillId="7"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13" fillId="4"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13" fillId="7"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49" fontId="10" fillId="0" borderId="0">
      <alignment horizontal="left"/>
    </xf>
    <xf numFmtId="49" fontId="10" fillId="0" borderId="0">
      <alignment horizontal="left"/>
    </xf>
    <xf numFmtId="49" fontId="10" fillId="0" borderId="0">
      <alignment horizontal="left"/>
    </xf>
    <xf numFmtId="49" fontId="10" fillId="0" borderId="0">
      <alignment horizontal="left"/>
    </xf>
    <xf numFmtId="49" fontId="10" fillId="0" borderId="0">
      <alignment horizontal="left"/>
    </xf>
    <xf numFmtId="49" fontId="10" fillId="0" borderId="0">
      <alignment horizontal="left"/>
    </xf>
    <xf numFmtId="49" fontId="10" fillId="0" borderId="0">
      <alignment horizontal="left"/>
    </xf>
    <xf numFmtId="49" fontId="10" fillId="0" borderId="0">
      <alignment horizontal="left"/>
    </xf>
    <xf numFmtId="49" fontId="10" fillId="0" borderId="0">
      <alignment horizontal="left"/>
    </xf>
    <xf numFmtId="49" fontId="10" fillId="0" borderId="0">
      <alignment horizontal="left"/>
    </xf>
    <xf numFmtId="49" fontId="10" fillId="0" borderId="0">
      <alignment horizontal="left"/>
    </xf>
    <xf numFmtId="49" fontId="10" fillId="0" borderId="0">
      <alignment horizontal="left"/>
    </xf>
    <xf numFmtId="49" fontId="10" fillId="0" borderId="0">
      <alignment horizontal="left"/>
    </xf>
    <xf numFmtId="49" fontId="10" fillId="0" borderId="0">
      <alignment horizontal="left"/>
    </xf>
    <xf numFmtId="49" fontId="10" fillId="0" borderId="0">
      <alignment horizontal="left"/>
    </xf>
    <xf numFmtId="49" fontId="10" fillId="0" borderId="0">
      <alignment horizontal="left"/>
    </xf>
    <xf numFmtId="49" fontId="10" fillId="0" borderId="0">
      <alignment horizontal="left"/>
    </xf>
    <xf numFmtId="49" fontId="10" fillId="0" borderId="0">
      <alignment horizontal="left"/>
    </xf>
    <xf numFmtId="49" fontId="10" fillId="0" borderId="0">
      <alignment horizontal="left"/>
    </xf>
    <xf numFmtId="49" fontId="10" fillId="0" borderId="0">
      <alignment horizontal="left"/>
    </xf>
    <xf numFmtId="49" fontId="10" fillId="0" borderId="0">
      <alignment horizontal="left"/>
    </xf>
    <xf numFmtId="49" fontId="10" fillId="0" borderId="0">
      <alignment horizontal="left"/>
    </xf>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13" fillId="23"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13" fillId="25" borderId="0" applyNumberFormat="0" applyBorder="0" applyAlignment="0" applyProtection="0"/>
    <xf numFmtId="0" fontId="13" fillId="25" borderId="0" applyNumberFormat="0" applyBorder="0" applyAlignment="0" applyProtection="0"/>
    <xf numFmtId="0" fontId="13" fillId="25" borderId="0" applyNumberFormat="0" applyBorder="0" applyAlignment="0" applyProtection="0"/>
    <xf numFmtId="0" fontId="13" fillId="2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13" fillId="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0" borderId="0" applyNumberFormat="0" applyFill="0" applyBorder="0" applyAlignment="0"/>
    <xf numFmtId="0" fontId="13" fillId="0" borderId="0">
      <alignment horizontal="right"/>
    </xf>
    <xf numFmtId="176" fontId="12" fillId="0" borderId="0" applyNumberFormat="0" applyFill="0" applyBorder="0" applyAlignment="0"/>
    <xf numFmtId="0" fontId="12" fillId="0" borderId="0" applyNumberFormat="0" applyFill="0" applyBorder="0" applyAlignment="0"/>
    <xf numFmtId="0" fontId="12" fillId="0" borderId="0" applyNumberFormat="0" applyFill="0" applyBorder="0" applyAlignment="0"/>
    <xf numFmtId="176" fontId="18" fillId="0" borderId="0" applyNumberFormat="0" applyFill="0" applyBorder="0" applyAlignment="0"/>
    <xf numFmtId="176" fontId="18" fillId="0" borderId="0" applyNumberFormat="0" applyFill="0" applyBorder="0" applyAlignment="0"/>
    <xf numFmtId="176" fontId="18" fillId="0" borderId="0" applyNumberFormat="0" applyFill="0" applyBorder="0" applyAlignment="0"/>
    <xf numFmtId="1" fontId="13" fillId="0" borderId="3" applyAlignment="0">
      <alignment horizontal="left" vertical="center"/>
    </xf>
    <xf numFmtId="201" fontId="13" fillId="28" borderId="4" applyNumberFormat="0" applyFont="0" applyFill="0" applyBorder="0" applyAlignment="0">
      <alignment horizontal="center"/>
    </xf>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34" fillId="0" borderId="5" applyNumberFormat="0" applyFill="0" applyAlignment="0" applyProtection="0"/>
    <xf numFmtId="0" fontId="34" fillId="0" borderId="5" applyNumberFormat="0" applyFill="0" applyAlignment="0" applyProtection="0"/>
    <xf numFmtId="0" fontId="34"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188" fontId="13" fillId="0" borderId="0">
      <alignment horizontal="right"/>
    </xf>
    <xf numFmtId="4" fontId="14" fillId="0" borderId="0" applyBorder="0" applyProtection="0">
      <protection locked="0"/>
    </xf>
    <xf numFmtId="4" fontId="14" fillId="0" borderId="0" applyBorder="0" applyProtection="0"/>
    <xf numFmtId="4" fontId="14" fillId="0" borderId="0" applyBorder="0" applyProtection="0"/>
    <xf numFmtId="4" fontId="24" fillId="0" borderId="0" applyBorder="0" applyProtection="0">
      <protection locked="0"/>
    </xf>
    <xf numFmtId="4" fontId="24" fillId="0" borderId="0" applyBorder="0" applyProtection="0">
      <protection locked="0"/>
    </xf>
    <xf numFmtId="4" fontId="24" fillId="0" borderId="0" applyBorder="0" applyProtection="0">
      <protection locked="0"/>
    </xf>
    <xf numFmtId="5" fontId="9" fillId="0" borderId="6" applyNumberFormat="0" applyFont="0" applyAlignment="0" applyProtection="0"/>
    <xf numFmtId="0" fontId="13" fillId="0" borderId="7" applyNumberFormat="0" applyAlignment="0" applyProtection="0"/>
    <xf numFmtId="0" fontId="13" fillId="0" borderId="7" applyNumberFormat="0" applyAlignment="0" applyProtection="0"/>
    <xf numFmtId="5" fontId="12" fillId="0" borderId="6" applyNumberFormat="0" applyFont="0" applyAlignment="0" applyProtection="0"/>
    <xf numFmtId="5" fontId="12" fillId="0" borderId="6" applyNumberFormat="0" applyFont="0" applyAlignment="0" applyProtection="0"/>
    <xf numFmtId="5" fontId="12" fillId="0" borderId="6" applyNumberFormat="0" applyFont="0" applyAlignment="0" applyProtection="0"/>
    <xf numFmtId="164" fontId="1" fillId="0" borderId="0" applyFont="0" applyFill="0" applyBorder="0" applyAlignment="0" applyProtection="0"/>
    <xf numFmtId="43" fontId="14" fillId="0" borderId="0" applyFont="0" applyFill="0" applyBorder="0" applyAlignment="0" applyProtection="0"/>
    <xf numFmtId="167" fontId="14" fillId="0" borderId="0" applyFont="0" applyFill="0" applyBorder="0" applyAlignment="0" applyProtection="0"/>
    <xf numFmtId="193" fontId="13" fillId="0" borderId="0" applyFill="0" applyBorder="0" applyAlignment="0" applyProtection="0"/>
    <xf numFmtId="193" fontId="13" fillId="0" borderId="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8" fontId="14" fillId="0" borderId="0" applyFont="0" applyFill="0" applyBorder="0" applyAlignment="0" applyProtection="0"/>
    <xf numFmtId="194" fontId="13" fillId="0" borderId="0" applyFill="0" applyBorder="0" applyAlignment="0" applyProtection="0"/>
    <xf numFmtId="194" fontId="13" fillId="0" borderId="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9" fontId="1" fillId="0" borderId="0" applyFont="0" applyFill="0" applyBorder="0" applyAlignment="0" applyProtection="0"/>
    <xf numFmtId="170" fontId="1" fillId="0" borderId="0" applyFont="0" applyFill="0" applyBorder="0" applyAlignment="0" applyProtection="0"/>
    <xf numFmtId="185" fontId="1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 fontId="13" fillId="0" borderId="0"/>
    <xf numFmtId="15" fontId="14" fillId="0" borderId="0" applyFont="0" applyFill="0" applyBorder="0" applyAlignment="0" applyProtection="0">
      <alignment horizontal="left"/>
    </xf>
    <xf numFmtId="195" fontId="13" fillId="0" borderId="0" applyFill="0" applyBorder="0" applyAlignment="0" applyProtection="0"/>
    <xf numFmtId="195" fontId="13" fillId="0" borderId="0" applyFill="0" applyBorder="0" applyAlignment="0" applyProtection="0"/>
    <xf numFmtId="15" fontId="19" fillId="0" borderId="0" applyFont="0" applyFill="0" applyBorder="0" applyAlignment="0" applyProtection="0">
      <alignment horizontal="left"/>
    </xf>
    <xf numFmtId="15" fontId="19" fillId="0" borderId="0" applyFont="0" applyFill="0" applyBorder="0" applyAlignment="0" applyProtection="0">
      <alignment horizontal="left"/>
    </xf>
    <xf numFmtId="15" fontId="19" fillId="0" borderId="0" applyFont="0" applyFill="0" applyBorder="0" applyAlignment="0" applyProtection="0">
      <alignment horizontal="left"/>
    </xf>
    <xf numFmtId="175" fontId="14" fillId="0" borderId="0" applyFont="0" applyFill="0" applyBorder="0" applyProtection="0">
      <alignment horizontal="left"/>
    </xf>
    <xf numFmtId="196" fontId="13" fillId="0" borderId="0" applyFill="0" applyBorder="0" applyProtection="0">
      <alignment horizontal="left"/>
    </xf>
    <xf numFmtId="196" fontId="13" fillId="0" borderId="0" applyFill="0" applyBorder="0" applyProtection="0">
      <alignment horizontal="left"/>
    </xf>
    <xf numFmtId="175" fontId="19" fillId="0" borderId="0" applyFont="0" applyFill="0" applyBorder="0" applyProtection="0">
      <alignment horizontal="left"/>
    </xf>
    <xf numFmtId="175" fontId="19" fillId="0" borderId="0" applyFont="0" applyFill="0" applyBorder="0" applyProtection="0">
      <alignment horizontal="left"/>
    </xf>
    <xf numFmtId="175" fontId="19" fillId="0" borderId="0" applyFont="0" applyFill="0" applyBorder="0" applyProtection="0">
      <alignment horizontal="left"/>
    </xf>
    <xf numFmtId="177" fontId="14" fillId="0" borderId="0" applyFont="0" applyFill="0" applyBorder="0" applyAlignment="0" applyProtection="0">
      <protection locked="0"/>
    </xf>
    <xf numFmtId="177" fontId="13" fillId="0" borderId="0" applyFill="0" applyBorder="0" applyAlignment="0" applyProtection="0"/>
    <xf numFmtId="177" fontId="13" fillId="0" borderId="0" applyFill="0" applyBorder="0" applyAlignment="0" applyProtection="0"/>
    <xf numFmtId="177" fontId="20" fillId="0" borderId="0" applyFont="0" applyFill="0" applyBorder="0" applyAlignment="0" applyProtection="0">
      <protection locked="0"/>
    </xf>
    <xf numFmtId="177" fontId="20" fillId="0" borderId="0" applyFont="0" applyFill="0" applyBorder="0" applyAlignment="0" applyProtection="0">
      <protection locked="0"/>
    </xf>
    <xf numFmtId="177" fontId="20" fillId="0" borderId="0" applyFont="0" applyFill="0" applyBorder="0" applyAlignment="0" applyProtection="0">
      <protection locked="0"/>
    </xf>
    <xf numFmtId="39" fontId="1" fillId="0" borderId="0" applyFont="0" applyFill="0" applyBorder="0" applyAlignment="0" applyProtection="0"/>
    <xf numFmtId="197" fontId="13" fillId="0" borderId="0" applyFill="0" applyBorder="0" applyAlignment="0" applyProtection="0"/>
    <xf numFmtId="197" fontId="13" fillId="0" borderId="0" applyFill="0" applyBorder="0" applyAlignment="0" applyProtection="0"/>
    <xf numFmtId="39" fontId="17" fillId="0" borderId="0" applyFont="0" applyFill="0" applyBorder="0" applyAlignment="0" applyProtection="0"/>
    <xf numFmtId="39" fontId="17" fillId="0" borderId="0" applyFont="0" applyFill="0" applyBorder="0" applyAlignment="0" applyProtection="0"/>
    <xf numFmtId="39" fontId="17" fillId="0" borderId="0" applyFont="0" applyFill="0" applyBorder="0" applyAlignment="0" applyProtection="0"/>
    <xf numFmtId="183" fontId="14" fillId="0" borderId="0" applyFont="0" applyFill="0" applyBorder="0" applyAlignment="0"/>
    <xf numFmtId="183" fontId="13" fillId="0" borderId="0" applyFill="0" applyBorder="0" applyAlignment="0"/>
    <xf numFmtId="183" fontId="13" fillId="0" borderId="0" applyFill="0" applyBorder="0" applyAlignment="0"/>
    <xf numFmtId="183" fontId="2" fillId="0" borderId="0" applyFont="0" applyFill="0" applyBorder="0" applyAlignment="0"/>
    <xf numFmtId="183" fontId="2" fillId="0" borderId="0" applyFont="0" applyFill="0" applyBorder="0" applyAlignment="0"/>
    <xf numFmtId="183" fontId="2" fillId="0" borderId="0" applyFont="0" applyFill="0" applyBorder="0" applyAlignment="0"/>
    <xf numFmtId="202" fontId="14" fillId="0" borderId="0" applyFont="0" applyFill="0" applyBorder="0" applyAlignment="0" applyProtection="0"/>
    <xf numFmtId="203" fontId="14"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204" fontId="13" fillId="0" borderId="0" applyFont="0" applyFill="0" applyBorder="0" applyAlignment="0" applyProtection="0"/>
    <xf numFmtId="0" fontId="13" fillId="0" borderId="0"/>
    <xf numFmtId="0" fontId="13" fillId="0" borderId="0"/>
    <xf numFmtId="0" fontId="14" fillId="0" borderId="0" applyNumberFormat="0" applyFill="0" applyBorder="0" applyAlignment="0" applyProtection="0">
      <alignment vertical="top"/>
      <protection locked="0"/>
    </xf>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27" fillId="9" borderId="0" applyNumberFormat="0" applyBorder="0" applyAlignment="0" applyProtection="0"/>
    <xf numFmtId="0" fontId="2" fillId="9" borderId="0" applyNumberFormat="0" applyBorder="0" applyAlignment="0" applyProtection="0"/>
    <xf numFmtId="0" fontId="27" fillId="9" borderId="0" applyNumberFormat="0" applyBorder="0" applyAlignment="0" applyProtection="0"/>
    <xf numFmtId="0" fontId="2" fillId="9" borderId="0" applyNumberFormat="0" applyBorder="0" applyAlignment="0" applyProtection="0"/>
    <xf numFmtId="0" fontId="27" fillId="9" borderId="0" applyNumberFormat="0" applyBorder="0" applyAlignment="0" applyProtection="0"/>
    <xf numFmtId="0" fontId="2"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37" fontId="14" fillId="0" borderId="0" applyFill="0" applyBorder="0" applyAlignment="0">
      <protection locked="0"/>
    </xf>
    <xf numFmtId="166" fontId="14" fillId="0" borderId="8" applyFill="0" applyBorder="0" applyAlignment="0">
      <alignment horizontal="center"/>
      <protection locked="0"/>
    </xf>
    <xf numFmtId="166" fontId="14" fillId="0" borderId="0" applyFill="0" applyBorder="0" applyAlignment="0">
      <protection locked="0"/>
    </xf>
    <xf numFmtId="166" fontId="14" fillId="0" borderId="0" applyFill="0" applyBorder="0" applyAlignment="0">
      <protection locked="0"/>
    </xf>
    <xf numFmtId="166" fontId="7" fillId="0" borderId="8" applyFill="0" applyBorder="0" applyAlignment="0">
      <alignment horizontal="center"/>
      <protection locked="0"/>
    </xf>
    <xf numFmtId="166" fontId="7" fillId="0" borderId="8" applyFill="0" applyBorder="0" applyAlignment="0">
      <alignment horizontal="center"/>
      <protection locked="0"/>
    </xf>
    <xf numFmtId="166" fontId="7" fillId="0" borderId="8" applyFill="0" applyBorder="0" applyAlignment="0">
      <alignment horizontal="center"/>
      <protection locked="0"/>
    </xf>
    <xf numFmtId="177" fontId="14" fillId="0" borderId="0" applyFill="0" applyBorder="0" applyAlignment="0">
      <protection locked="0"/>
    </xf>
    <xf numFmtId="177" fontId="7" fillId="0" borderId="0" applyFill="0" applyBorder="0" applyAlignment="0">
      <protection locked="0"/>
    </xf>
    <xf numFmtId="177" fontId="7" fillId="0" borderId="0" applyFill="0" applyBorder="0" applyAlignment="0">
      <protection locked="0"/>
    </xf>
    <xf numFmtId="177" fontId="7" fillId="0" borderId="0" applyFill="0" applyBorder="0" applyAlignment="0">
      <protection locked="0"/>
    </xf>
    <xf numFmtId="190" fontId="14" fillId="0" borderId="0" applyFill="0" applyBorder="0" applyAlignment="0">
      <protection locked="0"/>
    </xf>
    <xf numFmtId="183" fontId="14" fillId="0" borderId="0" applyFill="0" applyBorder="0" applyAlignment="0" applyProtection="0">
      <protection locked="0"/>
    </xf>
    <xf numFmtId="183" fontId="14" fillId="0" borderId="0" applyFill="0" applyBorder="0" applyAlignment="0" applyProtection="0"/>
    <xf numFmtId="183" fontId="14" fillId="0" borderId="0" applyFill="0" applyBorder="0" applyAlignment="0" applyProtection="0"/>
    <xf numFmtId="183" fontId="7" fillId="0" borderId="0" applyFill="0" applyBorder="0" applyAlignment="0" applyProtection="0">
      <protection locked="0"/>
    </xf>
    <xf numFmtId="183" fontId="7" fillId="0" borderId="0" applyFill="0" applyBorder="0" applyAlignment="0" applyProtection="0">
      <protection locked="0"/>
    </xf>
    <xf numFmtId="183" fontId="7" fillId="0" borderId="0" applyFill="0" applyBorder="0" applyAlignment="0" applyProtection="0">
      <protection locked="0"/>
    </xf>
    <xf numFmtId="190" fontId="14" fillId="0" borderId="0" applyFill="0" applyBorder="0" applyAlignment="0">
      <protection locked="0"/>
    </xf>
    <xf numFmtId="37" fontId="7" fillId="0" borderId="0" applyFill="0" applyBorder="0" applyAlignment="0">
      <protection locked="0"/>
    </xf>
    <xf numFmtId="37" fontId="7" fillId="0" borderId="0" applyFill="0" applyBorder="0" applyAlignment="0">
      <protection locked="0"/>
    </xf>
    <xf numFmtId="37" fontId="7" fillId="0" borderId="0" applyFill="0" applyBorder="0" applyAlignment="0">
      <protection locked="0"/>
    </xf>
    <xf numFmtId="0" fontId="13" fillId="29" borderId="9" applyNumberFormat="0" applyAlignment="0" applyProtection="0"/>
    <xf numFmtId="0" fontId="13" fillId="30" borderId="9" applyNumberFormat="0" applyAlignment="0" applyProtection="0"/>
    <xf numFmtId="0" fontId="13" fillId="30" borderId="9" applyNumberFormat="0" applyAlignment="0" applyProtection="0"/>
    <xf numFmtId="0" fontId="27" fillId="29" borderId="9" applyNumberFormat="0" applyAlignment="0" applyProtection="0"/>
    <xf numFmtId="0" fontId="2" fillId="29" borderId="9" applyNumberFormat="0" applyAlignment="0" applyProtection="0"/>
    <xf numFmtId="0" fontId="27" fillId="29" borderId="9" applyNumberFormat="0" applyAlignment="0" applyProtection="0"/>
    <xf numFmtId="0" fontId="2" fillId="29" borderId="9" applyNumberFormat="0" applyAlignment="0" applyProtection="0"/>
    <xf numFmtId="0" fontId="27" fillId="29" borderId="9" applyNumberFormat="0" applyAlignment="0" applyProtection="0"/>
    <xf numFmtId="0" fontId="2" fillId="29" borderId="9" applyNumberFormat="0" applyAlignment="0" applyProtection="0"/>
    <xf numFmtId="0" fontId="13" fillId="29" borderId="9" applyNumberFormat="0" applyAlignment="0" applyProtection="0"/>
    <xf numFmtId="0" fontId="13" fillId="30" borderId="9" applyNumberFormat="0" applyAlignment="0" applyProtection="0"/>
    <xf numFmtId="0" fontId="13" fillId="30" borderId="9" applyNumberFormat="0" applyAlignment="0" applyProtection="0"/>
    <xf numFmtId="0" fontId="13" fillId="30" borderId="9" applyNumberFormat="0" applyAlignment="0" applyProtection="0"/>
    <xf numFmtId="0" fontId="13" fillId="30" borderId="9" applyNumberFormat="0" applyAlignment="0" applyProtection="0"/>
    <xf numFmtId="0" fontId="13" fillId="0" borderId="10" applyNumberFormat="0" applyFont="0" applyFill="0" applyAlignment="0" applyProtection="0">
      <alignment horizontal="left"/>
    </xf>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44" fontId="14" fillId="0" borderId="0" applyFont="0" applyFill="0" applyBorder="0" applyAlignment="0" applyProtection="0"/>
    <xf numFmtId="198" fontId="13" fillId="0" borderId="0" applyFill="0" applyBorder="0" applyAlignment="0" applyProtection="0"/>
    <xf numFmtId="198" fontId="13" fillId="0" borderId="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198" fontId="14" fillId="0" borderId="0" applyFill="0" applyBorder="0" applyAlignment="0" applyProtection="0"/>
    <xf numFmtId="0" fontId="13" fillId="0" borderId="0">
      <alignment horizontal="center"/>
    </xf>
    <xf numFmtId="179" fontId="11" fillId="0" borderId="0" applyFont="0" applyFill="0" applyBorder="0" applyAlignment="0" applyProtection="0"/>
    <xf numFmtId="179" fontId="13" fillId="0" borderId="0" applyFill="0" applyBorder="0" applyAlignment="0" applyProtection="0"/>
    <xf numFmtId="179" fontId="13" fillId="0" borderId="0" applyFill="0" applyBorder="0" applyAlignment="0" applyProtection="0"/>
    <xf numFmtId="179" fontId="21" fillId="0" borderId="0" applyFont="0" applyFill="0" applyBorder="0" applyAlignment="0" applyProtection="0"/>
    <xf numFmtId="179" fontId="21" fillId="0" borderId="0" applyFont="0" applyFill="0" applyBorder="0" applyAlignment="0" applyProtection="0"/>
    <xf numFmtId="179" fontId="21" fillId="0" borderId="0" applyFont="0" applyFill="0" applyBorder="0" applyAlignment="0" applyProtection="0"/>
    <xf numFmtId="49" fontId="13" fillId="0" borderId="11" applyNumberFormat="0">
      <alignment horizontal="left" vertical="center"/>
    </xf>
    <xf numFmtId="0" fontId="13" fillId="0" borderId="12" applyNumberFormat="0" applyFill="0" applyAlignment="0" applyProtection="0"/>
    <xf numFmtId="0" fontId="13" fillId="0" borderId="12" applyNumberFormat="0" applyFill="0" applyAlignment="0" applyProtection="0"/>
    <xf numFmtId="0" fontId="13" fillId="0" borderId="12" applyNumberFormat="0" applyFill="0" applyAlignment="0" applyProtection="0"/>
    <xf numFmtId="0" fontId="27" fillId="0" borderId="12" applyNumberFormat="0" applyFill="0" applyAlignment="0" applyProtection="0"/>
    <xf numFmtId="0" fontId="2" fillId="0" borderId="12" applyNumberFormat="0" applyFill="0" applyAlignment="0" applyProtection="0"/>
    <xf numFmtId="0" fontId="27" fillId="0" borderId="12" applyNumberFormat="0" applyFill="0" applyAlignment="0" applyProtection="0"/>
    <xf numFmtId="0" fontId="2" fillId="0" borderId="12" applyNumberFormat="0" applyFill="0" applyAlignment="0" applyProtection="0"/>
    <xf numFmtId="0" fontId="27" fillId="0" borderId="12" applyNumberFormat="0" applyFill="0" applyAlignment="0" applyProtection="0"/>
    <xf numFmtId="0" fontId="2" fillId="0" borderId="12" applyNumberFormat="0" applyFill="0" applyAlignment="0" applyProtection="0"/>
    <xf numFmtId="0" fontId="13" fillId="0" borderId="12" applyNumberFormat="0" applyFill="0" applyAlignment="0" applyProtection="0"/>
    <xf numFmtId="0" fontId="13" fillId="0" borderId="12" applyNumberFormat="0" applyFill="0" applyAlignment="0" applyProtection="0"/>
    <xf numFmtId="0" fontId="13" fillId="0" borderId="12" applyNumberFormat="0" applyFill="0" applyAlignment="0" applyProtection="0"/>
    <xf numFmtId="0" fontId="13" fillId="0" borderId="12"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27" fillId="0" borderId="13" applyNumberFormat="0" applyFill="0" applyAlignment="0" applyProtection="0"/>
    <xf numFmtId="0" fontId="2" fillId="0" borderId="13" applyNumberFormat="0" applyFill="0" applyAlignment="0" applyProtection="0"/>
    <xf numFmtId="0" fontId="27" fillId="0" borderId="13" applyNumberFormat="0" applyFill="0" applyAlignment="0" applyProtection="0"/>
    <xf numFmtId="0" fontId="2" fillId="0" borderId="13" applyNumberFormat="0" applyFill="0" applyAlignment="0" applyProtection="0"/>
    <xf numFmtId="0" fontId="27" fillId="0" borderId="13" applyNumberFormat="0" applyFill="0" applyAlignment="0" applyProtection="0"/>
    <xf numFmtId="0" fontId="2"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5" applyNumberFormat="0" applyFill="0" applyAlignment="0" applyProtection="0"/>
    <xf numFmtId="0" fontId="13" fillId="0" borderId="15" applyNumberFormat="0" applyFill="0" applyAlignment="0" applyProtection="0"/>
    <xf numFmtId="0" fontId="13" fillId="0" borderId="15" applyNumberFormat="0" applyFill="0" applyAlignment="0" applyProtection="0"/>
    <xf numFmtId="0" fontId="27" fillId="0" borderId="15" applyNumberFormat="0" applyFill="0" applyAlignment="0" applyProtection="0"/>
    <xf numFmtId="0" fontId="2" fillId="0" borderId="15" applyNumberFormat="0" applyFill="0" applyAlignment="0" applyProtection="0"/>
    <xf numFmtId="0" fontId="27" fillId="0" borderId="15" applyNumberFormat="0" applyFill="0" applyAlignment="0" applyProtection="0"/>
    <xf numFmtId="0" fontId="2" fillId="0" borderId="15" applyNumberFormat="0" applyFill="0" applyAlignment="0" applyProtection="0"/>
    <xf numFmtId="0" fontId="27" fillId="0" borderId="15" applyNumberFormat="0" applyFill="0" applyAlignment="0" applyProtection="0"/>
    <xf numFmtId="0" fontId="2" fillId="0" borderId="15" applyNumberFormat="0" applyFill="0" applyAlignment="0" applyProtection="0"/>
    <xf numFmtId="0" fontId="13" fillId="0" borderId="14" applyNumberFormat="0" applyFill="0" applyAlignment="0" applyProtection="0"/>
    <xf numFmtId="0" fontId="13" fillId="0" borderId="14" applyNumberFormat="0" applyFill="0" applyAlignment="0" applyProtection="0"/>
    <xf numFmtId="0" fontId="13" fillId="0" borderId="14" applyNumberFormat="0" applyFill="0" applyAlignment="0" applyProtection="0"/>
    <xf numFmtId="0" fontId="13" fillId="0" borderId="14" applyNumberFormat="0" applyFill="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27" fillId="0" borderId="0" applyNumberFormat="0" applyFill="0" applyBorder="0" applyAlignment="0" applyProtection="0"/>
    <xf numFmtId="0" fontId="2" fillId="0" borderId="0" applyNumberFormat="0" applyFill="0" applyBorder="0" applyAlignment="0" applyProtection="0"/>
    <xf numFmtId="0" fontId="27" fillId="0" borderId="0" applyNumberFormat="0" applyFill="0" applyBorder="0" applyAlignment="0" applyProtection="0"/>
    <xf numFmtId="0" fontId="2" fillId="0" borderId="0" applyNumberFormat="0" applyFill="0" applyBorder="0" applyAlignment="0" applyProtection="0"/>
    <xf numFmtId="0" fontId="27" fillId="0" borderId="0" applyNumberFormat="0" applyFill="0" applyBorder="0" applyAlignment="0" applyProtection="0"/>
    <xf numFmtId="0" fontId="2"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4" fontId="13" fillId="0" borderId="0" applyFill="0" applyBorder="0" applyProtection="0">
      <alignment horizontal="right"/>
    </xf>
    <xf numFmtId="4" fontId="13" fillId="0" borderId="0" applyFill="0" applyBorder="0" applyProtection="0"/>
    <xf numFmtId="4" fontId="13" fillId="0" borderId="0" applyFill="0" applyBorder="0" applyProtection="0"/>
    <xf numFmtId="4" fontId="13" fillId="0" borderId="0" applyFill="0" applyBorder="0" applyProtection="0"/>
    <xf numFmtId="0" fontId="14" fillId="0" borderId="16" applyBorder="0" applyAlignment="0">
      <alignment horizontal="center" vertical="center"/>
    </xf>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27" fillId="0" borderId="0" applyNumberFormat="0" applyFill="0" applyBorder="0" applyAlignment="0" applyProtection="0"/>
    <xf numFmtId="0" fontId="2" fillId="0" borderId="0" applyNumberFormat="0" applyFill="0" applyBorder="0" applyAlignment="0" applyProtection="0"/>
    <xf numFmtId="0" fontId="27" fillId="0" borderId="0" applyNumberFormat="0" applyFill="0" applyBorder="0" applyAlignment="0" applyProtection="0"/>
    <xf numFmtId="0" fontId="2" fillId="0" borderId="0" applyNumberFormat="0" applyFill="0" applyBorder="0" applyAlignment="0" applyProtection="0"/>
    <xf numFmtId="0" fontId="27" fillId="0" borderId="0" applyNumberFormat="0" applyFill="0" applyBorder="0" applyAlignment="0" applyProtection="0"/>
    <xf numFmtId="0" fontId="2"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27" fillId="18" borderId="0" applyNumberFormat="0" applyBorder="0" applyAlignment="0" applyProtection="0"/>
    <xf numFmtId="0" fontId="2" fillId="18" borderId="0" applyNumberFormat="0" applyBorder="0" applyAlignment="0" applyProtection="0"/>
    <xf numFmtId="0" fontId="27" fillId="18" borderId="0" applyNumberFormat="0" applyBorder="0" applyAlignment="0" applyProtection="0"/>
    <xf numFmtId="0" fontId="2" fillId="18" borderId="0" applyNumberFormat="0" applyBorder="0" applyAlignment="0" applyProtection="0"/>
    <xf numFmtId="0" fontId="27" fillId="18" borderId="0" applyNumberFormat="0" applyBorder="0" applyAlignment="0" applyProtection="0"/>
    <xf numFmtId="0" fontId="2"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0" fillId="0" borderId="0" applyNumberFormat="0" applyFill="0" applyBorder="0" applyAlignment="0" applyProtection="0"/>
    <xf numFmtId="176" fontId="14" fillId="0" borderId="0" applyFill="0" applyBorder="0" applyAlignment="0"/>
    <xf numFmtId="176" fontId="22" fillId="0" borderId="0" applyFill="0" applyBorder="0" applyAlignment="0"/>
    <xf numFmtId="176" fontId="22" fillId="0" borderId="0" applyFill="0" applyBorder="0" applyAlignment="0"/>
    <xf numFmtId="176" fontId="22" fillId="0" borderId="0" applyFill="0" applyBorder="0" applyAlignment="0"/>
    <xf numFmtId="0" fontId="1" fillId="0" borderId="0"/>
    <xf numFmtId="0" fontId="13" fillId="0" borderId="0"/>
    <xf numFmtId="0" fontId="13" fillId="0" borderId="0"/>
    <xf numFmtId="0" fontId="13" fillId="0" borderId="0"/>
    <xf numFmtId="0" fontId="31"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3" fillId="0" borderId="0"/>
    <xf numFmtId="0" fontId="14" fillId="0" borderId="0"/>
    <xf numFmtId="0" fontId="14" fillId="0" borderId="0"/>
    <xf numFmtId="0" fontId="14" fillId="0" borderId="0"/>
    <xf numFmtId="0" fontId="14" fillId="0" borderId="0"/>
    <xf numFmtId="0" fontId="10" fillId="0" borderId="0"/>
    <xf numFmtId="0" fontId="14" fillId="0" borderId="0"/>
    <xf numFmtId="0" fontId="10" fillId="0" borderId="0"/>
    <xf numFmtId="0" fontId="10" fillId="0" borderId="0"/>
    <xf numFmtId="0" fontId="10" fillId="0" borderId="0"/>
    <xf numFmtId="0" fontId="14" fillId="0" borderId="0"/>
    <xf numFmtId="0" fontId="14" fillId="0" borderId="0"/>
    <xf numFmtId="0" fontId="1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3" fillId="0" borderId="0"/>
    <xf numFmtId="0" fontId="14" fillId="0" borderId="0"/>
    <xf numFmtId="0" fontId="14" fillId="0" borderId="0"/>
    <xf numFmtId="0" fontId="13" fillId="0" borderId="0" applyProtection="0"/>
    <xf numFmtId="0" fontId="13" fillId="0" borderId="0" applyProtection="0"/>
    <xf numFmtId="0" fontId="13" fillId="0" borderId="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applyFill="0" applyBorder="0" applyProtection="0"/>
    <xf numFmtId="0" fontId="14" fillId="0" borderId="0"/>
    <xf numFmtId="0" fontId="14" fillId="0" borderId="0"/>
    <xf numFmtId="0" fontId="14" fillId="0" borderId="0"/>
    <xf numFmtId="0" fontId="14" fillId="0" borderId="0"/>
    <xf numFmtId="0" fontId="14" fillId="0" borderId="0"/>
    <xf numFmtId="0" fontId="13" fillId="0" borderId="0"/>
    <xf numFmtId="0" fontId="13" fillId="0" borderId="0"/>
    <xf numFmtId="0" fontId="14" fillId="0" borderId="0"/>
    <xf numFmtId="0" fontId="14" fillId="0" borderId="0"/>
    <xf numFmtId="0" fontId="14" fillId="0" borderId="0"/>
    <xf numFmtId="0" fontId="14" fillId="0" borderId="0"/>
    <xf numFmtId="0" fontId="11" fillId="0" borderId="0"/>
    <xf numFmtId="0" fontId="13" fillId="0" borderId="0"/>
    <xf numFmtId="0" fontId="1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applyProtection="0"/>
    <xf numFmtId="0" fontId="28" fillId="0" borderId="0"/>
    <xf numFmtId="0" fontId="28" fillId="0" borderId="0"/>
    <xf numFmtId="0" fontId="10" fillId="0" borderId="0"/>
    <xf numFmtId="181" fontId="14" fillId="0" borderId="17" applyFont="0" applyFill="0" applyBorder="0" applyAlignment="0" applyProtection="0">
      <alignment horizontal="right"/>
    </xf>
    <xf numFmtId="181" fontId="14" fillId="0" borderId="17" applyFont="0" applyFill="0" applyBorder="0" applyAlignment="0" applyProtection="0">
      <alignment horizontal="right"/>
    </xf>
    <xf numFmtId="181" fontId="13" fillId="0" borderId="0" applyFill="0" applyBorder="0" applyAlignment="0" applyProtection="0"/>
    <xf numFmtId="181" fontId="13" fillId="0" borderId="0" applyFill="0" applyBorder="0" applyAlignment="0" applyProtection="0"/>
    <xf numFmtId="181" fontId="14" fillId="0" borderId="17" applyFont="0" applyFill="0" applyBorder="0" applyAlignment="0" applyProtection="0">
      <alignment horizontal="right"/>
    </xf>
    <xf numFmtId="181" fontId="13" fillId="0" borderId="0" applyFill="0" applyBorder="0" applyAlignment="0" applyProtection="0"/>
    <xf numFmtId="181" fontId="13" fillId="0" borderId="0" applyFill="0" applyBorder="0" applyAlignment="0" applyProtection="0"/>
    <xf numFmtId="181" fontId="14" fillId="0" borderId="17" applyFont="0" applyFill="0" applyBorder="0" applyAlignment="0" applyProtection="0">
      <alignment horizontal="right"/>
    </xf>
    <xf numFmtId="181" fontId="13" fillId="0" borderId="0" applyFill="0" applyBorder="0" applyAlignment="0" applyProtection="0"/>
    <xf numFmtId="181" fontId="13" fillId="0" borderId="0" applyFill="0" applyBorder="0" applyAlignment="0" applyProtection="0"/>
    <xf numFmtId="181" fontId="14" fillId="0" borderId="17" applyFont="0" applyFill="0" applyBorder="0" applyAlignment="0" applyProtection="0">
      <alignment horizontal="right"/>
    </xf>
    <xf numFmtId="181" fontId="13" fillId="0" borderId="0" applyFill="0" applyBorder="0" applyAlignment="0" applyProtection="0"/>
    <xf numFmtId="181" fontId="13" fillId="0" borderId="0" applyFill="0" applyBorder="0" applyAlignment="0" applyProtection="0"/>
    <xf numFmtId="181" fontId="14" fillId="0" borderId="17" applyFont="0" applyFill="0" applyBorder="0" applyAlignment="0" applyProtection="0">
      <alignment horizontal="right"/>
    </xf>
    <xf numFmtId="181" fontId="13" fillId="0" borderId="0" applyFill="0" applyBorder="0" applyAlignment="0" applyProtection="0"/>
    <xf numFmtId="181" fontId="13" fillId="0" borderId="0" applyFill="0" applyBorder="0" applyAlignment="0" applyProtection="0"/>
    <xf numFmtId="181" fontId="14" fillId="0" borderId="17" applyFont="0" applyFill="0" applyBorder="0" applyAlignment="0" applyProtection="0">
      <alignment horizontal="right"/>
    </xf>
    <xf numFmtId="181" fontId="13" fillId="0" borderId="0" applyFill="0" applyBorder="0" applyAlignment="0" applyProtection="0"/>
    <xf numFmtId="181" fontId="13" fillId="0" borderId="0" applyFill="0" applyBorder="0" applyAlignment="0" applyProtection="0"/>
    <xf numFmtId="181" fontId="14" fillId="0" borderId="17" applyFont="0" applyFill="0" applyBorder="0" applyAlignment="0" applyProtection="0">
      <alignment horizontal="right"/>
    </xf>
    <xf numFmtId="181" fontId="13" fillId="0" borderId="0" applyFill="0" applyBorder="0" applyAlignment="0" applyProtection="0"/>
    <xf numFmtId="181" fontId="13" fillId="0" borderId="0" applyFill="0" applyBorder="0" applyAlignment="0" applyProtection="0"/>
    <xf numFmtId="181" fontId="14" fillId="0" borderId="17" applyFont="0" applyFill="0" applyBorder="0" applyAlignment="0" applyProtection="0">
      <alignment horizontal="right"/>
    </xf>
    <xf numFmtId="181" fontId="13" fillId="0" borderId="0" applyFill="0" applyBorder="0" applyAlignment="0" applyProtection="0"/>
    <xf numFmtId="181" fontId="13" fillId="0" borderId="0" applyFill="0" applyBorder="0" applyAlignment="0" applyProtection="0"/>
    <xf numFmtId="181" fontId="14" fillId="0" borderId="17" applyFont="0" applyFill="0" applyBorder="0" applyAlignment="0" applyProtection="0">
      <alignment horizontal="right"/>
    </xf>
    <xf numFmtId="181" fontId="13" fillId="0" borderId="0" applyFill="0" applyBorder="0" applyAlignment="0" applyProtection="0"/>
    <xf numFmtId="181" fontId="13" fillId="0" borderId="0" applyFill="0" applyBorder="0" applyAlignment="0" applyProtection="0"/>
    <xf numFmtId="181" fontId="14" fillId="0" borderId="17" applyFont="0" applyFill="0" applyBorder="0" applyAlignment="0" applyProtection="0">
      <alignment horizontal="right"/>
    </xf>
    <xf numFmtId="181" fontId="13" fillId="0" borderId="0" applyFill="0" applyBorder="0" applyAlignment="0" applyProtection="0"/>
    <xf numFmtId="181" fontId="13" fillId="0" borderId="0" applyFill="0" applyBorder="0" applyAlignment="0" applyProtection="0"/>
    <xf numFmtId="181" fontId="14" fillId="0" borderId="17" applyFont="0" applyFill="0" applyBorder="0" applyAlignment="0" applyProtection="0">
      <alignment horizontal="right"/>
    </xf>
    <xf numFmtId="181" fontId="13" fillId="0" borderId="0" applyFill="0" applyBorder="0" applyAlignment="0" applyProtection="0"/>
    <xf numFmtId="181" fontId="13" fillId="0" borderId="0" applyFill="0" applyBorder="0" applyAlignment="0" applyProtection="0"/>
    <xf numFmtId="181" fontId="14" fillId="0" borderId="17" applyFont="0" applyFill="0" applyBorder="0" applyAlignment="0" applyProtection="0">
      <alignment horizontal="right"/>
    </xf>
    <xf numFmtId="181" fontId="13" fillId="0" borderId="0" applyFill="0" applyBorder="0" applyAlignment="0" applyProtection="0"/>
    <xf numFmtId="181" fontId="13" fillId="0" borderId="0" applyFill="0" applyBorder="0" applyAlignment="0" applyProtection="0"/>
    <xf numFmtId="181" fontId="14" fillId="0" borderId="17" applyFont="0" applyFill="0" applyBorder="0" applyAlignment="0" applyProtection="0">
      <alignment horizontal="right"/>
    </xf>
    <xf numFmtId="181" fontId="13" fillId="0" borderId="0" applyFill="0" applyBorder="0" applyAlignment="0" applyProtection="0"/>
    <xf numFmtId="181" fontId="13" fillId="0" borderId="0" applyFill="0" applyBorder="0" applyAlignment="0" applyProtection="0"/>
    <xf numFmtId="181" fontId="14" fillId="0" borderId="17" applyFont="0" applyFill="0" applyBorder="0" applyAlignment="0" applyProtection="0">
      <alignment horizontal="right"/>
    </xf>
    <xf numFmtId="181" fontId="13" fillId="0" borderId="0" applyFill="0" applyBorder="0" applyAlignment="0" applyProtection="0"/>
    <xf numFmtId="181" fontId="13" fillId="0" borderId="0" applyFill="0" applyBorder="0" applyAlignment="0" applyProtection="0"/>
    <xf numFmtId="181" fontId="14" fillId="0" borderId="17" applyFont="0" applyFill="0" applyBorder="0" applyAlignment="0" applyProtection="0">
      <alignment horizontal="right"/>
    </xf>
    <xf numFmtId="181" fontId="13" fillId="0" borderId="0" applyFill="0" applyBorder="0" applyAlignment="0" applyProtection="0"/>
    <xf numFmtId="181" fontId="13" fillId="0" borderId="0" applyFill="0" applyBorder="0" applyAlignment="0" applyProtection="0"/>
    <xf numFmtId="181" fontId="13" fillId="0" borderId="0" applyFill="0" applyBorder="0" applyAlignment="0" applyProtection="0"/>
    <xf numFmtId="181" fontId="13" fillId="0" borderId="0" applyFill="0" applyBorder="0" applyAlignment="0" applyProtection="0"/>
    <xf numFmtId="181" fontId="14" fillId="0" borderId="17" applyFont="0" applyFill="0" applyBorder="0" applyAlignment="0" applyProtection="0">
      <alignment horizontal="right"/>
    </xf>
    <xf numFmtId="181" fontId="13" fillId="0" borderId="0" applyFill="0" applyBorder="0" applyAlignment="0" applyProtection="0"/>
    <xf numFmtId="181" fontId="13" fillId="0" borderId="0" applyFill="0" applyBorder="0" applyAlignment="0" applyProtection="0"/>
    <xf numFmtId="181" fontId="14" fillId="0" borderId="17" applyFont="0" applyFill="0" applyBorder="0" applyAlignment="0" applyProtection="0">
      <alignment horizontal="right"/>
    </xf>
    <xf numFmtId="181" fontId="13" fillId="0" borderId="0" applyFill="0" applyBorder="0" applyAlignment="0" applyProtection="0"/>
    <xf numFmtId="181" fontId="13" fillId="0" borderId="0" applyFill="0" applyBorder="0" applyAlignment="0" applyProtection="0"/>
    <xf numFmtId="181" fontId="14" fillId="0" borderId="17" applyFont="0" applyFill="0" applyBorder="0" applyAlignment="0" applyProtection="0">
      <alignment horizontal="right"/>
    </xf>
    <xf numFmtId="181" fontId="13" fillId="0" borderId="0" applyFill="0" applyBorder="0" applyAlignment="0" applyProtection="0"/>
    <xf numFmtId="181" fontId="13" fillId="0" borderId="0" applyFill="0" applyBorder="0" applyAlignment="0" applyProtection="0"/>
    <xf numFmtId="181" fontId="14" fillId="0" borderId="17" applyFont="0" applyFill="0" applyBorder="0" applyAlignment="0" applyProtection="0">
      <alignment horizontal="right"/>
    </xf>
    <xf numFmtId="181" fontId="13" fillId="0" borderId="0" applyFill="0" applyBorder="0" applyAlignment="0" applyProtection="0"/>
    <xf numFmtId="181" fontId="13" fillId="0" borderId="0" applyFill="0" applyBorder="0" applyAlignment="0" applyProtection="0"/>
    <xf numFmtId="181" fontId="14" fillId="0" borderId="17" applyFont="0" applyFill="0" applyBorder="0" applyAlignment="0" applyProtection="0">
      <alignment horizontal="right"/>
    </xf>
    <xf numFmtId="181" fontId="13" fillId="0" borderId="0" applyFill="0" applyBorder="0" applyAlignment="0" applyProtection="0"/>
    <xf numFmtId="181" fontId="13" fillId="0" borderId="0" applyFill="0" applyBorder="0" applyAlignment="0" applyProtection="0"/>
    <xf numFmtId="181" fontId="14" fillId="0" borderId="17" applyFont="0" applyFill="0" applyBorder="0" applyAlignment="0" applyProtection="0">
      <alignment horizontal="right"/>
    </xf>
    <xf numFmtId="181" fontId="13" fillId="0" borderId="0" applyFill="0" applyBorder="0" applyAlignment="0" applyProtection="0"/>
    <xf numFmtId="181" fontId="13" fillId="0" borderId="0" applyFill="0" applyBorder="0" applyAlignment="0" applyProtection="0"/>
    <xf numFmtId="181" fontId="14" fillId="0" borderId="17" applyFont="0" applyFill="0" applyBorder="0" applyAlignment="0" applyProtection="0">
      <alignment horizontal="right"/>
    </xf>
    <xf numFmtId="181" fontId="13" fillId="0" borderId="0" applyFill="0" applyBorder="0" applyAlignment="0" applyProtection="0"/>
    <xf numFmtId="181" fontId="13" fillId="0" borderId="0" applyFill="0" applyBorder="0" applyAlignment="0" applyProtection="0"/>
    <xf numFmtId="171" fontId="14" fillId="0" borderId="0" applyFont="0" applyFill="0" applyBorder="0" applyAlignment="0" applyProtection="0"/>
    <xf numFmtId="171" fontId="13" fillId="0" borderId="0" applyFill="0" applyBorder="0" applyAlignment="0" applyProtection="0"/>
    <xf numFmtId="171" fontId="13" fillId="0" borderId="0" applyFill="0" applyBorder="0" applyAlignment="0" applyProtection="0"/>
    <xf numFmtId="172" fontId="14" fillId="0" borderId="0" applyFont="0" applyFill="0" applyBorder="0" applyAlignment="0" applyProtection="0"/>
    <xf numFmtId="172" fontId="13" fillId="0" borderId="0" applyFill="0" applyBorder="0" applyAlignment="0" applyProtection="0"/>
    <xf numFmtId="172" fontId="13" fillId="0" borderId="0" applyFill="0" applyBorder="0" applyAlignment="0" applyProtection="0"/>
    <xf numFmtId="180" fontId="14" fillId="0" borderId="0" applyFont="0" applyFill="0" applyBorder="0" applyAlignment="0" applyProtection="0"/>
    <xf numFmtId="180" fontId="13" fillId="0" borderId="0" applyFill="0" applyBorder="0" applyAlignment="0" applyProtection="0"/>
    <xf numFmtId="180" fontId="13" fillId="0" borderId="0" applyFill="0" applyBorder="0" applyAlignment="0" applyProtection="0"/>
    <xf numFmtId="178" fontId="14" fillId="0" borderId="0" applyFont="0" applyFill="0" applyBorder="0" applyAlignment="0" applyProtection="0"/>
    <xf numFmtId="178" fontId="13" fillId="0" borderId="0" applyFill="0" applyBorder="0" applyAlignment="0" applyProtection="0"/>
    <xf numFmtId="178" fontId="13" fillId="0" borderId="0" applyFill="0" applyBorder="0" applyAlignment="0" applyProtection="0"/>
    <xf numFmtId="10" fontId="14" fillId="0" borderId="0" applyFont="0" applyFill="0" applyBorder="0" applyAlignment="0" applyProtection="0"/>
    <xf numFmtId="0" fontId="13" fillId="0" borderId="0"/>
    <xf numFmtId="49" fontId="13" fillId="0" borderId="0">
      <alignment horizontal="left"/>
    </xf>
    <xf numFmtId="205" fontId="13" fillId="0" borderId="0" applyProtection="0">
      <alignment horizontal="left"/>
    </xf>
    <xf numFmtId="0" fontId="13" fillId="10" borderId="18" applyNumberFormat="0" applyAlignment="0" applyProtection="0"/>
    <xf numFmtId="0" fontId="13" fillId="10" borderId="18" applyNumberFormat="0" applyAlignment="0" applyProtection="0"/>
    <xf numFmtId="0" fontId="13" fillId="10" borderId="18" applyNumberFormat="0" applyAlignment="0" applyProtection="0"/>
    <xf numFmtId="0" fontId="13" fillId="10" borderId="18" applyNumberFormat="0" applyAlignment="0" applyProtection="0"/>
    <xf numFmtId="0" fontId="13" fillId="10" borderId="18" applyNumberFormat="0" applyAlignment="0" applyProtection="0"/>
    <xf numFmtId="0" fontId="13" fillId="10" borderId="18" applyNumberFormat="0" applyAlignment="0" applyProtection="0"/>
    <xf numFmtId="0" fontId="13" fillId="10" borderId="18" applyNumberFormat="0" applyAlignment="0" applyProtection="0"/>
    <xf numFmtId="0" fontId="13" fillId="0" borderId="19" applyNumberFormat="0" applyFill="0" applyAlignment="0" applyProtection="0"/>
    <xf numFmtId="0" fontId="13" fillId="0" borderId="19" applyNumberFormat="0" applyFill="0" applyAlignment="0" applyProtection="0"/>
    <xf numFmtId="0" fontId="13" fillId="0" borderId="19" applyNumberFormat="0" applyFill="0" applyAlignment="0" applyProtection="0"/>
    <xf numFmtId="0" fontId="13" fillId="0" borderId="19" applyNumberFormat="0" applyFill="0" applyAlignment="0" applyProtection="0"/>
    <xf numFmtId="0" fontId="13" fillId="0" borderId="19" applyNumberFormat="0" applyFill="0" applyAlignment="0" applyProtection="0"/>
    <xf numFmtId="0" fontId="13" fillId="0" borderId="19" applyNumberFormat="0" applyFill="0" applyAlignment="0" applyProtection="0"/>
    <xf numFmtId="0" fontId="13" fillId="0" borderId="19" applyNumberFormat="0" applyFill="0" applyAlignment="0" applyProtection="0"/>
    <xf numFmtId="38" fontId="14" fillId="31" borderId="0" applyNumberFormat="0" applyFont="0" applyBorder="0" applyAlignment="0" applyProtection="0"/>
    <xf numFmtId="0" fontId="13" fillId="32" borderId="0" applyNumberFormat="0" applyBorder="0" applyAlignment="0" applyProtection="0"/>
    <xf numFmtId="0" fontId="13" fillId="32" borderId="0" applyNumberFormat="0" applyBorder="0" applyAlignment="0" applyProtection="0"/>
    <xf numFmtId="1" fontId="10" fillId="0" borderId="0">
      <alignment horizontal="center" vertical="center"/>
      <protection locked="0"/>
    </xf>
    <xf numFmtId="1" fontId="14" fillId="0" borderId="0">
      <alignment horizontal="center" vertical="center"/>
      <protection locked="0"/>
    </xf>
    <xf numFmtId="1" fontId="14" fillId="0" borderId="0">
      <alignment horizontal="center" vertical="center"/>
      <protection locked="0"/>
    </xf>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4" fillId="0" borderId="0"/>
    <xf numFmtId="4" fontId="13" fillId="0" borderId="0" applyFill="0" applyBorder="0" applyProtection="0">
      <alignment horizontal="left"/>
    </xf>
    <xf numFmtId="4" fontId="13" fillId="0" borderId="0" applyFill="0" applyBorder="0" applyProtection="0"/>
    <xf numFmtId="4" fontId="13" fillId="0" borderId="0" applyFill="0" applyBorder="0" applyProtection="0"/>
    <xf numFmtId="4" fontId="13" fillId="0" borderId="0" applyFill="0" applyProtection="0"/>
    <xf numFmtId="4" fontId="13" fillId="0" borderId="0" applyFill="0" applyBorder="0" applyProtection="0"/>
    <xf numFmtId="4" fontId="13" fillId="0" borderId="0" applyFill="0" applyBorder="0" applyProtection="0"/>
    <xf numFmtId="0" fontId="13" fillId="33" borderId="0">
      <alignment horizontal="left"/>
    </xf>
    <xf numFmtId="0" fontId="13" fillId="34" borderId="0"/>
    <xf numFmtId="0" fontId="8" fillId="0" borderId="0"/>
    <xf numFmtId="0" fontId="13" fillId="0" borderId="0"/>
    <xf numFmtId="0" fontId="13" fillId="0" borderId="0"/>
    <xf numFmtId="0" fontId="13" fillId="0" borderId="0"/>
    <xf numFmtId="0" fontId="1" fillId="0" borderId="0"/>
    <xf numFmtId="0" fontId="14" fillId="0" borderId="0"/>
    <xf numFmtId="0" fontId="14" fillId="0" borderId="0"/>
    <xf numFmtId="38" fontId="14" fillId="0" borderId="0" applyFill="0" applyBorder="0" applyAlignment="0" applyProtection="0"/>
    <xf numFmtId="180" fontId="14" fillId="0" borderId="0" applyFill="0" applyBorder="0" applyAlignment="0" applyProtection="0"/>
    <xf numFmtId="180" fontId="13" fillId="0" borderId="0" applyFill="0" applyBorder="0" applyAlignment="0" applyProtection="0"/>
    <xf numFmtId="180" fontId="13" fillId="0" borderId="0" applyFill="0" applyBorder="0" applyAlignment="0" applyProtection="0"/>
    <xf numFmtId="199" fontId="13" fillId="0" borderId="0" applyFill="0" applyBorder="0" applyAlignment="0" applyProtection="0"/>
    <xf numFmtId="199" fontId="13" fillId="0" borderId="0" applyFill="0" applyBorder="0" applyAlignment="0" applyProtection="0"/>
    <xf numFmtId="49" fontId="13" fillId="0" borderId="0" applyFill="0" applyBorder="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173" fontId="14" fillId="0" borderId="0" applyFont="0" applyFill="0" applyBorder="0" applyAlignment="0" applyProtection="0"/>
    <xf numFmtId="173" fontId="13" fillId="0" borderId="0" applyFill="0" applyBorder="0" applyAlignment="0" applyProtection="0"/>
    <xf numFmtId="173" fontId="13" fillId="0" borderId="0" applyFill="0" applyBorder="0" applyAlignment="0" applyProtection="0"/>
    <xf numFmtId="174" fontId="14" fillId="0" borderId="0" applyFont="0" applyFill="0" applyBorder="0" applyAlignment="0" applyProtection="0"/>
    <xf numFmtId="174" fontId="13" fillId="0" borderId="0" applyFill="0" applyBorder="0" applyAlignment="0" applyProtection="0"/>
    <xf numFmtId="174" fontId="13" fillId="0" borderId="0" applyFill="0" applyBorder="0" applyAlignment="0" applyProtection="0"/>
    <xf numFmtId="18" fontId="14" fillId="0" borderId="0" applyFont="0" applyFill="0" applyBorder="0" applyAlignment="0" applyProtection="0">
      <alignment horizontal="left"/>
    </xf>
    <xf numFmtId="200" fontId="13" fillId="0" borderId="0" applyFill="0" applyBorder="0" applyAlignment="0" applyProtection="0"/>
    <xf numFmtId="200" fontId="13" fillId="0" borderId="0" applyFill="0" applyBorder="0" applyAlignment="0" applyProtection="0"/>
    <xf numFmtId="200" fontId="13" fillId="0" borderId="0" applyFill="0" applyBorder="0" applyAlignment="0" applyProtection="0"/>
    <xf numFmtId="200" fontId="13" fillId="0" borderId="0" applyFill="0" applyBorder="0" applyAlignment="0" applyProtection="0"/>
    <xf numFmtId="38" fontId="14" fillId="0" borderId="20" applyNumberFormat="0" applyFont="0" applyFill="0" applyAlignment="0" applyProtection="0"/>
    <xf numFmtId="0" fontId="13" fillId="0" borderId="21" applyNumberFormat="0" applyFill="0" applyAlignment="0" applyProtection="0"/>
    <xf numFmtId="0" fontId="13" fillId="0" borderId="21" applyNumberFormat="0" applyFill="0" applyAlignment="0" applyProtection="0"/>
    <xf numFmtId="0" fontId="13" fillId="0" borderId="0"/>
    <xf numFmtId="0" fontId="13" fillId="2" borderId="22">
      <alignment vertical="center"/>
    </xf>
    <xf numFmtId="10" fontId="14" fillId="0" borderId="23" applyNumberFormat="0" applyFont="0" applyFill="0" applyAlignment="0" applyProtection="0"/>
    <xf numFmtId="0" fontId="13" fillId="0" borderId="24" applyNumberFormat="0" applyFill="0" applyAlignment="0" applyProtection="0"/>
    <xf numFmtId="0" fontId="13" fillId="0" borderId="24" applyNumberFormat="0" applyFill="0" applyAlignment="0" applyProtection="0"/>
    <xf numFmtId="0" fontId="13" fillId="7" borderId="25" applyNumberFormat="0" applyAlignment="0" applyProtection="0"/>
    <xf numFmtId="0" fontId="13" fillId="8" borderId="25" applyNumberFormat="0" applyAlignment="0" applyProtection="0"/>
    <xf numFmtId="0" fontId="13" fillId="8" borderId="25" applyNumberFormat="0" applyAlignment="0" applyProtection="0"/>
    <xf numFmtId="0" fontId="13" fillId="7" borderId="25" applyNumberFormat="0" applyAlignment="0" applyProtection="0"/>
    <xf numFmtId="0" fontId="13" fillId="8" borderId="25" applyNumberFormat="0" applyAlignment="0" applyProtection="0"/>
    <xf numFmtId="0" fontId="13" fillId="8" borderId="25" applyNumberFormat="0" applyAlignment="0" applyProtection="0"/>
    <xf numFmtId="0" fontId="13" fillId="8" borderId="25" applyNumberFormat="0" applyAlignment="0" applyProtection="0"/>
    <xf numFmtId="0" fontId="13" fillId="8" borderId="25" applyNumberFormat="0" applyAlignment="0" applyProtection="0"/>
    <xf numFmtId="0" fontId="13" fillId="4" borderId="25" applyNumberFormat="0" applyAlignment="0" applyProtection="0"/>
    <xf numFmtId="0" fontId="13" fillId="5" borderId="25" applyNumberFormat="0" applyAlignment="0" applyProtection="0"/>
    <xf numFmtId="0" fontId="13" fillId="5" borderId="25" applyNumberFormat="0" applyAlignment="0" applyProtection="0"/>
    <xf numFmtId="0" fontId="13" fillId="4" borderId="25" applyNumberFormat="0" applyAlignment="0" applyProtection="0"/>
    <xf numFmtId="0" fontId="13" fillId="15" borderId="25" applyNumberFormat="0" applyAlignment="0" applyProtection="0"/>
    <xf numFmtId="0" fontId="13" fillId="15" borderId="25" applyNumberFormat="0" applyAlignment="0" applyProtection="0"/>
    <xf numFmtId="0" fontId="13" fillId="15" borderId="25" applyNumberFormat="0" applyAlignment="0" applyProtection="0"/>
    <xf numFmtId="0" fontId="13" fillId="15" borderId="25" applyNumberFormat="0" applyAlignment="0" applyProtection="0"/>
    <xf numFmtId="0" fontId="13" fillId="4" borderId="26" applyNumberFormat="0" applyAlignment="0" applyProtection="0"/>
    <xf numFmtId="0" fontId="13" fillId="5" borderId="26" applyNumberFormat="0" applyAlignment="0" applyProtection="0"/>
    <xf numFmtId="0" fontId="13" fillId="5" borderId="26" applyNumberFormat="0" applyAlignment="0" applyProtection="0"/>
    <xf numFmtId="0" fontId="13" fillId="4" borderId="26" applyNumberFormat="0" applyAlignment="0" applyProtection="0"/>
    <xf numFmtId="0" fontId="13" fillId="15" borderId="26" applyNumberFormat="0" applyAlignment="0" applyProtection="0"/>
    <xf numFmtId="0" fontId="13" fillId="15" borderId="26" applyNumberFormat="0" applyAlignment="0" applyProtection="0"/>
    <xf numFmtId="0" fontId="13" fillId="15" borderId="26" applyNumberFormat="0" applyAlignment="0" applyProtection="0"/>
    <xf numFmtId="0" fontId="13" fillId="15" borderId="26" applyNumberFormat="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206" fontId="14" fillId="0" borderId="0" applyFont="0" applyFill="0" applyBorder="0" applyAlignment="0" applyProtection="0"/>
    <xf numFmtId="207" fontId="14" fillId="0" borderId="0" applyFont="0" applyFill="0" applyBorder="0" applyAlignment="0" applyProtection="0"/>
    <xf numFmtId="186" fontId="1" fillId="0" borderId="0" applyFont="0" applyFill="0" applyBorder="0" applyAlignment="0" applyProtection="0"/>
    <xf numFmtId="187" fontId="1" fillId="0" borderId="0" applyFont="0" applyFill="0" applyBorder="0" applyAlignment="0" applyProtection="0"/>
    <xf numFmtId="182" fontId="14" fillId="0" borderId="27" applyFont="0" applyFill="0" applyBorder="0" applyAlignment="0" applyProtection="0"/>
    <xf numFmtId="182" fontId="13" fillId="0" borderId="0" applyFill="0" applyBorder="0" applyAlignment="0" applyProtection="0"/>
    <xf numFmtId="182" fontId="13" fillId="0" borderId="0" applyFill="0" applyBorder="0" applyAlignment="0" applyProtection="0"/>
    <xf numFmtId="0" fontId="10" fillId="0" borderId="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5" borderId="0" applyNumberFormat="0" applyBorder="0" applyAlignment="0" applyProtection="0"/>
    <xf numFmtId="0" fontId="13" fillId="25" borderId="0" applyNumberFormat="0" applyBorder="0" applyAlignment="0" applyProtection="0"/>
    <xf numFmtId="0" fontId="13" fillId="25" borderId="0" applyNumberFormat="0" applyBorder="0" applyAlignment="0" applyProtection="0"/>
    <xf numFmtId="0" fontId="13" fillId="25"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4" fillId="2" borderId="0" applyProtection="0"/>
    <xf numFmtId="0" fontId="14" fillId="3" borderId="0" applyProtection="0"/>
    <xf numFmtId="0" fontId="14" fillId="3" borderId="0" applyProtection="0"/>
  </cellStyleXfs>
  <cellXfs count="478">
    <xf numFmtId="0" fontId="1" fillId="0" borderId="0" xfId="0" applyFont="1"/>
    <xf numFmtId="0" fontId="29" fillId="39" borderId="0" xfId="438" applyFont="1" applyFill="1" applyBorder="1" applyProtection="1"/>
    <xf numFmtId="0" fontId="29" fillId="39" borderId="0" xfId="438" applyFont="1" applyFill="1" applyProtection="1"/>
    <xf numFmtId="0" fontId="29" fillId="39" borderId="0" xfId="438" applyFont="1" applyFill="1" applyAlignment="1" applyProtection="1">
      <alignment vertical="center" wrapText="1"/>
    </xf>
    <xf numFmtId="184" fontId="29" fillId="39" borderId="0" xfId="438" applyNumberFormat="1" applyFont="1" applyFill="1" applyAlignment="1" applyProtection="1">
      <alignment horizontal="right"/>
    </xf>
    <xf numFmtId="3" fontId="29" fillId="39" borderId="0" xfId="438" applyNumberFormat="1" applyFont="1" applyFill="1" applyAlignment="1" applyProtection="1">
      <alignment horizontal="right"/>
    </xf>
    <xf numFmtId="0" fontId="6" fillId="39" borderId="0" xfId="438" applyFont="1" applyFill="1" applyBorder="1"/>
    <xf numFmtId="0" fontId="6" fillId="39" borderId="0" xfId="438" applyFont="1" applyFill="1"/>
    <xf numFmtId="0" fontId="6" fillId="39" borderId="28" xfId="438" applyFont="1" applyFill="1" applyBorder="1"/>
    <xf numFmtId="0" fontId="6" fillId="39" borderId="11" xfId="438" applyFont="1" applyFill="1" applyBorder="1"/>
    <xf numFmtId="0" fontId="6" fillId="39" borderId="29" xfId="438" applyFont="1" applyFill="1" applyBorder="1" applyAlignment="1">
      <alignment vertical="center"/>
    </xf>
    <xf numFmtId="0" fontId="6" fillId="39" borderId="27" xfId="438" applyFont="1" applyFill="1" applyBorder="1" applyAlignment="1">
      <alignment vertical="center"/>
    </xf>
    <xf numFmtId="3" fontId="6" fillId="39" borderId="30" xfId="438" applyNumberFormat="1" applyFont="1" applyFill="1" applyBorder="1" applyAlignment="1">
      <alignment horizontal="right" vertical="center"/>
    </xf>
    <xf numFmtId="0" fontId="6" fillId="39" borderId="0" xfId="438" applyFont="1" applyFill="1" applyBorder="1" applyAlignment="1">
      <alignment vertical="center"/>
    </xf>
    <xf numFmtId="0" fontId="6" fillId="39" borderId="0" xfId="438" applyFont="1" applyFill="1" applyAlignment="1">
      <alignment vertical="center"/>
    </xf>
    <xf numFmtId="0" fontId="6" fillId="39" borderId="8" xfId="438" applyFont="1" applyFill="1" applyBorder="1"/>
    <xf numFmtId="3" fontId="32" fillId="39" borderId="31" xfId="438" applyNumberFormat="1" applyFont="1" applyFill="1" applyBorder="1"/>
    <xf numFmtId="3" fontId="6" fillId="39" borderId="31" xfId="438" applyNumberFormat="1" applyFont="1" applyFill="1" applyBorder="1"/>
    <xf numFmtId="0" fontId="32" fillId="39" borderId="17" xfId="438" applyFont="1" applyFill="1" applyBorder="1"/>
    <xf numFmtId="0" fontId="29" fillId="39" borderId="29" xfId="438" applyFont="1" applyFill="1" applyBorder="1" applyAlignment="1" applyProtection="1">
      <alignment horizontal="right"/>
    </xf>
    <xf numFmtId="0" fontId="29" fillId="39" borderId="27" xfId="438" applyFont="1" applyFill="1" applyBorder="1" applyAlignment="1" applyProtection="1">
      <alignment horizontal="center"/>
    </xf>
    <xf numFmtId="2" fontId="29" fillId="39" borderId="27" xfId="438" applyNumberFormat="1" applyFont="1" applyFill="1" applyBorder="1" applyAlignment="1" applyProtection="1">
      <alignment horizontal="right"/>
    </xf>
    <xf numFmtId="2" fontId="29" fillId="39" borderId="27" xfId="438" applyNumberFormat="1" applyFont="1" applyFill="1" applyBorder="1" applyAlignment="1" applyProtection="1">
      <alignment horizontal="center"/>
      <protection locked="0"/>
    </xf>
    <xf numFmtId="0" fontId="29" fillId="39" borderId="30" xfId="438" applyFont="1" applyFill="1" applyBorder="1" applyProtection="1"/>
    <xf numFmtId="0" fontId="29" fillId="39" borderId="0" xfId="438" applyFont="1" applyFill="1"/>
    <xf numFmtId="0" fontId="29" fillId="39" borderId="0" xfId="438" applyFont="1" applyFill="1" applyAlignment="1">
      <alignment wrapText="1"/>
    </xf>
    <xf numFmtId="0" fontId="29" fillId="39" borderId="27" xfId="438" applyFont="1" applyFill="1" applyBorder="1" applyAlignment="1" applyProtection="1">
      <alignment horizontal="left" vertical="center" wrapText="1"/>
    </xf>
    <xf numFmtId="0" fontId="29" fillId="39" borderId="0" xfId="438" applyNumberFormat="1" applyFont="1" applyFill="1" applyBorder="1" applyAlignment="1" applyProtection="1"/>
    <xf numFmtId="49" fontId="29" fillId="39" borderId="32" xfId="438" applyNumberFormat="1" applyFont="1" applyFill="1" applyBorder="1" applyAlignment="1">
      <alignment horizontal="center" vertical="top"/>
    </xf>
    <xf numFmtId="0" fontId="29" fillId="39" borderId="1" xfId="438" applyNumberFormat="1" applyFont="1" applyFill="1" applyBorder="1" applyAlignment="1">
      <alignment horizontal="left" vertical="top" wrapText="1"/>
    </xf>
    <xf numFmtId="49" fontId="29" fillId="39" borderId="1" xfId="438" applyNumberFormat="1" applyFont="1" applyFill="1" applyBorder="1" applyAlignment="1">
      <alignment horizontal="center" vertical="top"/>
    </xf>
    <xf numFmtId="3" fontId="29" fillId="39" borderId="1" xfId="438" applyNumberFormat="1" applyFont="1" applyFill="1" applyBorder="1" applyAlignment="1">
      <alignment horizontal="right" vertical="top"/>
    </xf>
    <xf numFmtId="3" fontId="29" fillId="39" borderId="32" xfId="438" applyNumberFormat="1" applyFont="1" applyFill="1" applyBorder="1" applyAlignment="1">
      <alignment horizontal="right" vertical="top"/>
    </xf>
    <xf numFmtId="0" fontId="29" fillId="39" borderId="0" xfId="438" applyFont="1" applyFill="1" applyBorder="1"/>
    <xf numFmtId="2" fontId="29" fillId="39" borderId="0" xfId="438" applyNumberFormat="1" applyFont="1" applyFill="1" applyBorder="1" applyAlignment="1" applyProtection="1">
      <alignment horizontal="center"/>
    </xf>
    <xf numFmtId="2" fontId="29" fillId="39" borderId="0" xfId="438" applyNumberFormat="1" applyFont="1" applyFill="1" applyBorder="1" applyAlignment="1" applyProtection="1">
      <alignment horizontal="right"/>
    </xf>
    <xf numFmtId="2" fontId="29" fillId="39" borderId="0" xfId="438" applyNumberFormat="1" applyFont="1" applyFill="1" applyBorder="1" applyAlignment="1" applyProtection="1"/>
    <xf numFmtId="0" fontId="29" fillId="39" borderId="0" xfId="438" applyNumberFormat="1" applyFont="1" applyFill="1" applyBorder="1" applyAlignment="1" applyProtection="1">
      <alignment horizontal="center"/>
    </xf>
    <xf numFmtId="189" fontId="29" fillId="39" borderId="0" xfId="438" applyNumberFormat="1" applyFont="1" applyFill="1" applyBorder="1" applyAlignment="1" applyProtection="1"/>
    <xf numFmtId="0" fontId="29" fillId="39" borderId="0" xfId="438" applyFont="1" applyFill="1" applyBorder="1" applyAlignment="1" applyProtection="1">
      <alignment horizontal="center"/>
    </xf>
    <xf numFmtId="0" fontId="29" fillId="39" borderId="0" xfId="438" applyFont="1" applyFill="1" applyAlignment="1">
      <alignment vertical="center" wrapText="1"/>
    </xf>
    <xf numFmtId="184" fontId="29" fillId="39" borderId="0" xfId="438" applyNumberFormat="1" applyFont="1" applyFill="1" applyAlignment="1">
      <alignment horizontal="right"/>
    </xf>
    <xf numFmtId="3" fontId="29" fillId="39" borderId="0" xfId="438" applyNumberFormat="1" applyFont="1" applyFill="1" applyAlignment="1">
      <alignment horizontal="right"/>
    </xf>
    <xf numFmtId="184" fontId="29" fillId="39" borderId="0" xfId="438" applyNumberFormat="1" applyFont="1" applyFill="1" applyBorder="1" applyProtection="1"/>
    <xf numFmtId="0" fontId="30" fillId="39" borderId="27" xfId="438" applyFont="1" applyFill="1" applyBorder="1" applyAlignment="1" applyProtection="1">
      <alignment horizontal="center" vertical="center"/>
    </xf>
    <xf numFmtId="0" fontId="29" fillId="39" borderId="0" xfId="438" applyFont="1" applyFill="1" applyBorder="1" applyAlignment="1" applyProtection="1">
      <alignment horizontal="right"/>
    </xf>
    <xf numFmtId="0" fontId="29" fillId="39" borderId="0" xfId="438" applyFont="1" applyFill="1" applyBorder="1" applyAlignment="1" applyProtection="1">
      <alignment horizontal="left"/>
    </xf>
    <xf numFmtId="184" fontId="29" fillId="39" borderId="0" xfId="438" applyNumberFormat="1" applyFont="1" applyFill="1" applyBorder="1" applyAlignment="1" applyProtection="1">
      <alignment horizontal="center"/>
    </xf>
    <xf numFmtId="0" fontId="29" fillId="39" borderId="31" xfId="438" applyFont="1" applyFill="1" applyBorder="1" applyProtection="1"/>
    <xf numFmtId="0" fontId="29" fillId="39" borderId="33" xfId="438" applyFont="1" applyFill="1" applyBorder="1" applyProtection="1"/>
    <xf numFmtId="184" fontId="29" fillId="39" borderId="33" xfId="438" applyNumberFormat="1" applyFont="1" applyFill="1" applyBorder="1" applyAlignment="1" applyProtection="1">
      <alignment horizontal="center"/>
    </xf>
    <xf numFmtId="2" fontId="29" fillId="39" borderId="33" xfId="438" applyNumberFormat="1" applyFont="1" applyFill="1" applyBorder="1" applyAlignment="1" applyProtection="1">
      <alignment horizontal="right"/>
    </xf>
    <xf numFmtId="2" fontId="29" fillId="39" borderId="33" xfId="438" applyNumberFormat="1" applyFont="1" applyFill="1" applyBorder="1" applyAlignment="1" applyProtection="1">
      <alignment horizontal="center"/>
    </xf>
    <xf numFmtId="0" fontId="29" fillId="39" borderId="0" xfId="438" applyFont="1" applyFill="1" applyAlignment="1" applyProtection="1">
      <alignment horizontal="center"/>
    </xf>
    <xf numFmtId="0" fontId="29" fillId="39" borderId="0" xfId="438" applyFont="1" applyFill="1" applyAlignment="1" applyProtection="1">
      <alignment horizontal="left"/>
    </xf>
    <xf numFmtId="0" fontId="30" fillId="39" borderId="27" xfId="438" applyNumberFormat="1" applyFont="1" applyFill="1" applyBorder="1" applyAlignment="1" applyProtection="1">
      <alignment horizontal="center" vertical="center" wrapText="1"/>
    </xf>
    <xf numFmtId="184" fontId="30" fillId="39" borderId="27" xfId="438" applyNumberFormat="1" applyFont="1" applyFill="1" applyBorder="1" applyAlignment="1" applyProtection="1">
      <alignment horizontal="center" vertical="center"/>
    </xf>
    <xf numFmtId="3" fontId="30" fillId="39" borderId="27" xfId="438" applyNumberFormat="1" applyFont="1" applyFill="1" applyBorder="1" applyAlignment="1" applyProtection="1">
      <alignment horizontal="center" vertical="center" wrapText="1"/>
      <protection locked="0"/>
    </xf>
    <xf numFmtId="3" fontId="30" fillId="39" borderId="30" xfId="438" applyNumberFormat="1" applyFont="1" applyFill="1" applyBorder="1" applyAlignment="1" applyProtection="1">
      <alignment horizontal="right"/>
    </xf>
    <xf numFmtId="0" fontId="30" fillId="39" borderId="0" xfId="438" applyFont="1" applyFill="1" applyBorder="1" applyProtection="1"/>
    <xf numFmtId="0" fontId="30" fillId="39" borderId="0" xfId="438" applyFont="1" applyFill="1" applyBorder="1" applyAlignment="1" applyProtection="1">
      <alignment horizontal="center"/>
    </xf>
    <xf numFmtId="0" fontId="29" fillId="39" borderId="27" xfId="438" applyNumberFormat="1" applyFont="1" applyFill="1" applyBorder="1" applyAlignment="1" applyProtection="1">
      <alignment horizontal="left" vertical="center" wrapText="1"/>
    </xf>
    <xf numFmtId="0" fontId="29" fillId="39" borderId="28" xfId="438" applyFont="1" applyFill="1" applyBorder="1" applyAlignment="1" applyProtection="1"/>
    <xf numFmtId="0" fontId="29" fillId="39" borderId="11" xfId="438" applyFont="1" applyFill="1" applyBorder="1" applyAlignment="1" applyProtection="1"/>
    <xf numFmtId="0" fontId="29" fillId="39" borderId="11" xfId="438" applyFont="1" applyFill="1" applyBorder="1" applyAlignment="1" applyProtection="1">
      <protection locked="0"/>
    </xf>
    <xf numFmtId="0" fontId="29" fillId="39" borderId="17" xfId="438" applyFont="1" applyFill="1" applyBorder="1" applyAlignment="1" applyProtection="1"/>
    <xf numFmtId="49" fontId="29" fillId="39" borderId="0" xfId="438" applyNumberFormat="1" applyFont="1" applyFill="1" applyBorder="1" applyAlignment="1" applyProtection="1">
      <alignment horizontal="center" vertical="top"/>
    </xf>
    <xf numFmtId="49" fontId="29" fillId="39" borderId="1" xfId="438" applyNumberFormat="1" applyFont="1" applyFill="1" applyBorder="1" applyAlignment="1" applyProtection="1">
      <alignment horizontal="center" vertical="top"/>
    </xf>
    <xf numFmtId="49" fontId="29" fillId="39" borderId="1" xfId="438" applyNumberFormat="1" applyFont="1" applyFill="1" applyBorder="1" applyAlignment="1" applyProtection="1">
      <alignment horizontal="left" vertical="center" wrapText="1"/>
    </xf>
    <xf numFmtId="184" fontId="29" fillId="39" borderId="1" xfId="438" applyNumberFormat="1" applyFont="1" applyFill="1" applyBorder="1" applyAlignment="1" applyProtection="1">
      <alignment vertical="top"/>
    </xf>
    <xf numFmtId="3" fontId="29" fillId="39" borderId="1" xfId="438" applyNumberFormat="1" applyFont="1" applyFill="1" applyBorder="1" applyAlignment="1" applyProtection="1">
      <alignment horizontal="right" vertical="top"/>
      <protection locked="0"/>
    </xf>
    <xf numFmtId="3" fontId="29" fillId="39" borderId="1" xfId="438" applyNumberFormat="1" applyFont="1" applyFill="1" applyBorder="1" applyAlignment="1" applyProtection="1">
      <alignment horizontal="right" vertical="top"/>
    </xf>
    <xf numFmtId="184" fontId="29" fillId="39" borderId="0" xfId="438" applyNumberFormat="1" applyFont="1" applyFill="1" applyBorder="1" applyAlignment="1" applyProtection="1">
      <alignment horizontal="right"/>
    </xf>
    <xf numFmtId="184" fontId="29" fillId="39" borderId="1" xfId="438" applyNumberFormat="1" applyFont="1" applyFill="1" applyBorder="1" applyAlignment="1">
      <alignment vertical="top"/>
    </xf>
    <xf numFmtId="184" fontId="29" fillId="39" borderId="0" xfId="438" applyNumberFormat="1" applyFont="1" applyFill="1"/>
    <xf numFmtId="0" fontId="30" fillId="39" borderId="0" xfId="438" applyFont="1" applyFill="1" applyProtection="1"/>
    <xf numFmtId="49" fontId="30" fillId="39" borderId="27" xfId="438" applyNumberFormat="1" applyFont="1" applyFill="1" applyBorder="1" applyAlignment="1" applyProtection="1"/>
    <xf numFmtId="49" fontId="29" fillId="39" borderId="0" xfId="438" applyNumberFormat="1" applyFont="1" applyFill="1" applyAlignment="1" applyProtection="1">
      <alignment horizontal="right"/>
    </xf>
    <xf numFmtId="0" fontId="29" fillId="39" borderId="0" xfId="438" applyFont="1" applyFill="1" applyAlignment="1" applyProtection="1">
      <alignment horizontal="right"/>
    </xf>
    <xf numFmtId="0" fontId="6" fillId="39" borderId="17" xfId="438" applyFont="1" applyFill="1" applyBorder="1" applyAlignment="1">
      <alignment horizontal="right"/>
    </xf>
    <xf numFmtId="0" fontId="25" fillId="39" borderId="29" xfId="438" applyFont="1" applyFill="1" applyBorder="1" applyAlignment="1"/>
    <xf numFmtId="0" fontId="25" fillId="39" borderId="27" xfId="438" applyNumberFormat="1" applyFont="1" applyFill="1" applyBorder="1" applyAlignment="1">
      <alignment horizontal="center" vertical="center" wrapText="1"/>
    </xf>
    <xf numFmtId="0" fontId="25" fillId="39" borderId="27" xfId="438" applyFont="1" applyFill="1" applyBorder="1" applyAlignment="1">
      <alignment horizontal="center" vertical="center"/>
    </xf>
    <xf numFmtId="2" fontId="25" fillId="39" borderId="27" xfId="438" applyNumberFormat="1" applyFont="1" applyFill="1" applyBorder="1" applyAlignment="1">
      <alignment horizontal="center" vertical="center"/>
    </xf>
    <xf numFmtId="184" fontId="25" fillId="39" borderId="27" xfId="438" applyNumberFormat="1" applyFont="1" applyFill="1" applyBorder="1" applyAlignment="1">
      <alignment horizontal="center" vertical="center" wrapText="1"/>
    </xf>
    <xf numFmtId="184" fontId="25" fillId="39" borderId="30" xfId="438" applyNumberFormat="1" applyFont="1" applyFill="1" applyBorder="1" applyAlignment="1">
      <alignment horizontal="center" vertical="center" wrapText="1"/>
    </xf>
    <xf numFmtId="0" fontId="25" fillId="39" borderId="0" xfId="438" applyFont="1" applyFill="1" applyBorder="1"/>
    <xf numFmtId="0" fontId="25" fillId="39" borderId="0" xfId="438" applyFont="1" applyFill="1"/>
    <xf numFmtId="0" fontId="25" fillId="39" borderId="28" xfId="438" applyFont="1" applyFill="1" applyBorder="1" applyAlignment="1"/>
    <xf numFmtId="0" fontId="25" fillId="39" borderId="11" xfId="438" applyNumberFormat="1" applyFont="1" applyFill="1" applyBorder="1" applyAlignment="1">
      <alignment horizontal="center" vertical="center" wrapText="1"/>
    </xf>
    <xf numFmtId="0" fontId="25" fillId="39" borderId="11" xfId="438" applyFont="1" applyFill="1" applyBorder="1" applyAlignment="1">
      <alignment horizontal="center" vertical="center"/>
    </xf>
    <xf numFmtId="2" fontId="25" fillId="39" borderId="11" xfId="438" applyNumberFormat="1" applyFont="1" applyFill="1" applyBorder="1" applyAlignment="1">
      <alignment horizontal="center" vertical="center"/>
    </xf>
    <xf numFmtId="184" fontId="25" fillId="39" borderId="11" xfId="438" applyNumberFormat="1" applyFont="1" applyFill="1" applyBorder="1" applyAlignment="1">
      <alignment horizontal="center" vertical="center" wrapText="1"/>
    </xf>
    <xf numFmtId="184" fontId="25" fillId="39" borderId="17" xfId="438" applyNumberFormat="1" applyFont="1" applyFill="1" applyBorder="1" applyAlignment="1">
      <alignment horizontal="center" vertical="center" wrapText="1"/>
    </xf>
    <xf numFmtId="0" fontId="4" fillId="39" borderId="1" xfId="438" applyFont="1" applyFill="1" applyBorder="1" applyAlignment="1" applyProtection="1">
      <alignment horizontal="center" vertical="center" wrapText="1"/>
    </xf>
    <xf numFmtId="0" fontId="4" fillId="39" borderId="0" xfId="438" applyFont="1" applyFill="1" applyBorder="1"/>
    <xf numFmtId="0" fontId="4" fillId="39" borderId="0" xfId="438" applyFont="1" applyFill="1"/>
    <xf numFmtId="0" fontId="4" fillId="39" borderId="0" xfId="438" applyFont="1" applyFill="1" applyAlignment="1">
      <alignment wrapText="1"/>
    </xf>
    <xf numFmtId="2" fontId="4" fillId="39" borderId="0" xfId="438" applyNumberFormat="1" applyFont="1" applyFill="1" applyAlignment="1">
      <alignment horizontal="right"/>
    </xf>
    <xf numFmtId="184" fontId="4" fillId="39" borderId="0" xfId="438" applyNumberFormat="1" applyFont="1" applyFill="1" applyAlignment="1">
      <alignment horizontal="right"/>
    </xf>
    <xf numFmtId="0" fontId="2" fillId="39" borderId="0" xfId="438" applyFont="1" applyFill="1" applyProtection="1"/>
    <xf numFmtId="0" fontId="7" fillId="39" borderId="0" xfId="438" applyFont="1" applyFill="1" applyAlignment="1" applyProtection="1">
      <alignment vertical="top"/>
    </xf>
    <xf numFmtId="0" fontId="4" fillId="39" borderId="0" xfId="438" applyFont="1" applyFill="1" applyAlignment="1" applyProtection="1">
      <alignment horizontal="left" vertical="top" wrapText="1"/>
    </xf>
    <xf numFmtId="14" fontId="4" fillId="39" borderId="0" xfId="438" applyNumberFormat="1" applyFont="1" applyFill="1" applyAlignment="1" applyProtection="1">
      <alignment horizontal="left" vertical="top" wrapText="1"/>
    </xf>
    <xf numFmtId="0" fontId="30" fillId="39" borderId="29" xfId="438" applyFont="1" applyFill="1" applyBorder="1" applyAlignment="1" applyProtection="1"/>
    <xf numFmtId="0" fontId="30" fillId="39" borderId="27" xfId="438" applyFont="1" applyFill="1" applyBorder="1" applyAlignment="1" applyProtection="1"/>
    <xf numFmtId="0" fontId="30" fillId="39" borderId="27" xfId="438" applyNumberFormat="1" applyFont="1" applyFill="1" applyBorder="1" applyAlignment="1" applyProtection="1">
      <alignment horizontal="left" vertical="center" wrapText="1"/>
    </xf>
    <xf numFmtId="49" fontId="29" fillId="39" borderId="34" xfId="438" applyNumberFormat="1" applyFont="1" applyFill="1" applyBorder="1" applyAlignment="1" applyProtection="1">
      <alignment horizontal="center" vertical="top"/>
    </xf>
    <xf numFmtId="0" fontId="2" fillId="39" borderId="0" xfId="0" applyFont="1" applyFill="1"/>
    <xf numFmtId="0" fontId="30" fillId="39" borderId="27" xfId="438" applyFont="1" applyFill="1" applyBorder="1" applyAlignment="1" applyProtection="1">
      <protection locked="0"/>
    </xf>
    <xf numFmtId="0" fontId="30" fillId="39" borderId="30" xfId="438" applyFont="1" applyFill="1" applyBorder="1" applyAlignment="1" applyProtection="1"/>
    <xf numFmtId="49" fontId="30" fillId="39" borderId="34" xfId="438" applyNumberFormat="1" applyFont="1" applyFill="1" applyBorder="1" applyAlignment="1" applyProtection="1">
      <alignment horizontal="center" vertical="top"/>
    </xf>
    <xf numFmtId="0" fontId="30" fillId="39" borderId="27" xfId="438" applyNumberFormat="1" applyFont="1" applyFill="1" applyBorder="1" applyAlignment="1" applyProtection="1">
      <alignment wrapText="1"/>
    </xf>
    <xf numFmtId="49" fontId="30" fillId="39" borderId="27" xfId="438" applyNumberFormat="1" applyFont="1" applyFill="1" applyBorder="1" applyProtection="1"/>
    <xf numFmtId="2" fontId="30" fillId="39" borderId="27" xfId="438" applyNumberFormat="1" applyFont="1" applyFill="1" applyBorder="1" applyAlignment="1" applyProtection="1">
      <alignment horizontal="right"/>
    </xf>
    <xf numFmtId="184" fontId="30" fillId="39" borderId="27" xfId="438" applyNumberFormat="1" applyFont="1" applyFill="1" applyBorder="1" applyAlignment="1" applyProtection="1">
      <alignment horizontal="right"/>
    </xf>
    <xf numFmtId="3" fontId="30" fillId="39" borderId="27" xfId="438" applyNumberFormat="1" applyFont="1" applyFill="1" applyBorder="1" applyAlignment="1" applyProtection="1">
      <alignment horizontal="center" vertical="center" wrapText="1"/>
    </xf>
    <xf numFmtId="0" fontId="29" fillId="39" borderId="0" xfId="438" applyFont="1" applyFill="1" applyBorder="1" applyAlignment="1" applyProtection="1">
      <alignment vertical="center"/>
    </xf>
    <xf numFmtId="0" fontId="29" fillId="39" borderId="0" xfId="438" applyFont="1" applyFill="1" applyBorder="1" applyAlignment="1" applyProtection="1">
      <alignment horizontal="center" vertical="center"/>
    </xf>
    <xf numFmtId="49" fontId="30" fillId="39" borderId="0" xfId="438" applyNumberFormat="1" applyFont="1" applyFill="1" applyBorder="1" applyAlignment="1" applyProtection="1">
      <alignment horizontal="center" vertical="top"/>
    </xf>
    <xf numFmtId="0" fontId="30" fillId="39" borderId="0" xfId="438" applyFont="1" applyFill="1" applyAlignment="1" applyProtection="1">
      <alignment horizontal="center"/>
    </xf>
    <xf numFmtId="0" fontId="29" fillId="39" borderId="0" xfId="438" applyFont="1" applyFill="1" applyBorder="1" applyAlignment="1" applyProtection="1"/>
    <xf numFmtId="0" fontId="29" fillId="39" borderId="0" xfId="438" applyFont="1" applyFill="1" applyBorder="1" applyAlignment="1" applyProtection="1">
      <alignment horizontal="left" vertical="center"/>
    </xf>
    <xf numFmtId="0" fontId="30" fillId="39" borderId="27" xfId="438" applyFont="1" applyFill="1" applyBorder="1" applyAlignment="1" applyProtection="1">
      <alignment horizontal="left" vertical="center" wrapText="1"/>
    </xf>
    <xf numFmtId="0" fontId="30" fillId="39" borderId="0" xfId="438" applyFont="1" applyFill="1" applyBorder="1"/>
    <xf numFmtId="3" fontId="30" fillId="39" borderId="1" xfId="438" applyNumberFormat="1" applyFont="1" applyFill="1" applyBorder="1" applyAlignment="1">
      <alignment horizontal="center" vertical="center" wrapText="1"/>
    </xf>
    <xf numFmtId="0" fontId="30" fillId="39" borderId="0" xfId="438" applyFont="1" applyFill="1" applyBorder="1" applyAlignment="1">
      <alignment horizontal="right" vertical="center" wrapText="1"/>
    </xf>
    <xf numFmtId="0" fontId="30" fillId="39" borderId="29" xfId="438" applyNumberFormat="1" applyFont="1" applyFill="1" applyBorder="1" applyAlignment="1" applyProtection="1"/>
    <xf numFmtId="0" fontId="29" fillId="39" borderId="27" xfId="438" applyNumberFormat="1" applyFont="1" applyFill="1" applyBorder="1" applyAlignment="1" applyProtection="1"/>
    <xf numFmtId="0" fontId="29" fillId="39" borderId="27" xfId="438" applyNumberFormat="1" applyFont="1" applyFill="1" applyBorder="1" applyAlignment="1" applyProtection="1">
      <alignment horizontal="center"/>
    </xf>
    <xf numFmtId="2" fontId="29" fillId="39" borderId="27" xfId="438" applyNumberFormat="1" applyFont="1" applyFill="1" applyBorder="1" applyAlignment="1" applyProtection="1"/>
    <xf numFmtId="0" fontId="29" fillId="39" borderId="27" xfId="438" applyFont="1" applyFill="1" applyBorder="1"/>
    <xf numFmtId="0" fontId="29" fillId="39" borderId="30" xfId="438" applyFont="1" applyFill="1" applyBorder="1"/>
    <xf numFmtId="49" fontId="29" fillId="39" borderId="32" xfId="439" applyNumberFormat="1" applyFont="1" applyFill="1" applyBorder="1" applyAlignment="1">
      <alignment horizontal="center" vertical="top"/>
    </xf>
    <xf numFmtId="0" fontId="29" fillId="39" borderId="2" xfId="439" applyFont="1" applyFill="1" applyBorder="1" applyAlignment="1">
      <alignment wrapText="1"/>
    </xf>
    <xf numFmtId="49" fontId="29" fillId="39" borderId="1" xfId="439" applyNumberFormat="1" applyFont="1" applyFill="1" applyBorder="1" applyAlignment="1">
      <alignment horizontal="center" vertical="top"/>
    </xf>
    <xf numFmtId="184" fontId="29" fillId="39" borderId="1" xfId="439" applyNumberFormat="1" applyFont="1" applyFill="1" applyBorder="1" applyAlignment="1" applyProtection="1">
      <alignment vertical="top"/>
    </xf>
    <xf numFmtId="0" fontId="29" fillId="39" borderId="1" xfId="438" applyNumberFormat="1" applyFont="1" applyFill="1" applyBorder="1" applyAlignment="1" applyProtection="1">
      <alignment horizontal="left" vertical="center" wrapText="1"/>
    </xf>
    <xf numFmtId="0" fontId="30" fillId="39" borderId="29" xfId="438" applyNumberFormat="1" applyFont="1" applyFill="1" applyBorder="1" applyAlignment="1" applyProtection="1">
      <alignment horizontal="left"/>
    </xf>
    <xf numFmtId="0" fontId="30" fillId="39" borderId="27" xfId="438" applyNumberFormat="1" applyFont="1" applyFill="1" applyBorder="1" applyAlignment="1" applyProtection="1"/>
    <xf numFmtId="0" fontId="30" fillId="39" borderId="27" xfId="438" applyNumberFormat="1" applyFont="1" applyFill="1" applyBorder="1" applyAlignment="1" applyProtection="1">
      <alignment horizontal="center"/>
    </xf>
    <xf numFmtId="2" fontId="30" fillId="39" borderId="27" xfId="438" applyNumberFormat="1" applyFont="1" applyFill="1" applyBorder="1" applyAlignment="1" applyProtection="1"/>
    <xf numFmtId="3" fontId="30" fillId="39" borderId="30" xfId="438" applyNumberFormat="1" applyFont="1" applyFill="1" applyBorder="1"/>
    <xf numFmtId="0" fontId="30" fillId="39" borderId="0" xfId="438" applyFont="1" applyFill="1"/>
    <xf numFmtId="3" fontId="30" fillId="39" borderId="32" xfId="438" applyNumberFormat="1" applyFont="1" applyFill="1" applyBorder="1" applyAlignment="1">
      <alignment horizontal="center" vertical="center" wrapText="1"/>
    </xf>
    <xf numFmtId="0" fontId="30" fillId="39" borderId="29" xfId="438" applyFont="1" applyFill="1" applyBorder="1" applyAlignment="1"/>
    <xf numFmtId="0" fontId="30" fillId="39" borderId="27" xfId="438" applyNumberFormat="1" applyFont="1" applyFill="1" applyBorder="1" applyAlignment="1">
      <alignment horizontal="center" vertical="center" wrapText="1"/>
    </xf>
    <xf numFmtId="0" fontId="30" fillId="39" borderId="27" xfId="438" applyFont="1" applyFill="1" applyBorder="1"/>
    <xf numFmtId="184" fontId="30" fillId="39" borderId="27" xfId="438" applyNumberFormat="1" applyFont="1" applyFill="1" applyBorder="1" applyAlignment="1">
      <alignment horizontal="right"/>
    </xf>
    <xf numFmtId="3" fontId="30" fillId="39" borderId="27" xfId="438" applyNumberFormat="1" applyFont="1" applyFill="1" applyBorder="1" applyAlignment="1">
      <alignment horizontal="center" vertical="center" wrapText="1"/>
    </xf>
    <xf numFmtId="3" fontId="30" fillId="39" borderId="30" xfId="438" applyNumberFormat="1" applyFont="1" applyFill="1" applyBorder="1" applyAlignment="1">
      <alignment horizontal="right"/>
    </xf>
    <xf numFmtId="184" fontId="29" fillId="39" borderId="27" xfId="438" applyNumberFormat="1" applyFont="1" applyFill="1" applyBorder="1" applyAlignment="1" applyProtection="1">
      <alignment horizontal="right"/>
    </xf>
    <xf numFmtId="0" fontId="29" fillId="39" borderId="32" xfId="438" applyNumberFormat="1" applyFont="1" applyFill="1" applyBorder="1" applyAlignment="1" applyProtection="1">
      <alignment horizontal="center" vertical="top"/>
    </xf>
    <xf numFmtId="49" fontId="29" fillId="39" borderId="32" xfId="438" applyNumberFormat="1" applyFont="1" applyFill="1" applyBorder="1" applyAlignment="1" applyProtection="1">
      <alignment horizontal="center" vertical="top"/>
    </xf>
    <xf numFmtId="208" fontId="29" fillId="39" borderId="32" xfId="438" applyNumberFormat="1" applyFont="1" applyFill="1" applyBorder="1" applyAlignment="1" applyProtection="1">
      <alignment horizontal="right" vertical="top"/>
    </xf>
    <xf numFmtId="3" fontId="29" fillId="39" borderId="30" xfId="438" applyNumberFormat="1" applyFont="1" applyFill="1" applyBorder="1" applyAlignment="1" applyProtection="1">
      <alignment horizontal="right" vertical="top"/>
    </xf>
    <xf numFmtId="3" fontId="30" fillId="39" borderId="1" xfId="438" applyNumberFormat="1" applyFont="1" applyFill="1" applyBorder="1" applyAlignment="1" applyProtection="1">
      <alignment horizontal="center" vertical="center" wrapText="1"/>
    </xf>
    <xf numFmtId="0" fontId="30" fillId="39" borderId="29" xfId="438" applyFont="1" applyFill="1" applyBorder="1" applyProtection="1"/>
    <xf numFmtId="0" fontId="30" fillId="39" borderId="27" xfId="438" applyFont="1" applyFill="1" applyBorder="1" applyProtection="1"/>
    <xf numFmtId="0" fontId="30" fillId="39" borderId="27" xfId="438" applyFont="1" applyFill="1" applyBorder="1" applyAlignment="1" applyProtection="1">
      <alignment wrapText="1"/>
    </xf>
    <xf numFmtId="0" fontId="30" fillId="39" borderId="27" xfId="438" applyFont="1" applyFill="1" applyBorder="1" applyAlignment="1" applyProtection="1">
      <alignment horizontal="center" vertical="center" wrapText="1"/>
    </xf>
    <xf numFmtId="0" fontId="30" fillId="39" borderId="30" xfId="438" applyFont="1" applyFill="1" applyBorder="1" applyAlignment="1" applyProtection="1">
      <alignment horizontal="right" vertical="center"/>
    </xf>
    <xf numFmtId="0" fontId="29" fillId="39" borderId="27" xfId="438" applyFont="1" applyFill="1" applyBorder="1" applyAlignment="1" applyProtection="1">
      <alignment horizontal="right"/>
    </xf>
    <xf numFmtId="49" fontId="30" fillId="39" borderId="27" xfId="438" applyNumberFormat="1" applyFont="1" applyFill="1" applyBorder="1" applyAlignment="1" applyProtection="1">
      <alignment horizontal="left"/>
    </xf>
    <xf numFmtId="49" fontId="29" fillId="39" borderId="27" xfId="0" applyNumberFormat="1" applyFont="1" applyFill="1" applyBorder="1" applyAlignment="1" applyProtection="1"/>
    <xf numFmtId="49" fontId="30" fillId="39" borderId="30" xfId="438" applyNumberFormat="1" applyFont="1" applyFill="1" applyBorder="1" applyAlignment="1" applyProtection="1"/>
    <xf numFmtId="49" fontId="30" fillId="39" borderId="28" xfId="438" applyNumberFormat="1" applyFont="1" applyFill="1" applyBorder="1" applyAlignment="1" applyProtection="1"/>
    <xf numFmtId="49" fontId="30" fillId="39" borderId="11" xfId="438" applyNumberFormat="1" applyFont="1" applyFill="1" applyBorder="1" applyAlignment="1" applyProtection="1"/>
    <xf numFmtId="49" fontId="29" fillId="39" borderId="11" xfId="0" applyNumberFormat="1" applyFont="1" applyFill="1" applyBorder="1" applyAlignment="1" applyProtection="1"/>
    <xf numFmtId="49" fontId="30" fillId="39" borderId="17" xfId="438" applyNumberFormat="1" applyFont="1" applyFill="1" applyBorder="1" applyAlignment="1" applyProtection="1"/>
    <xf numFmtId="0" fontId="29" fillId="39" borderId="32" xfId="438" applyNumberFormat="1" applyFont="1" applyFill="1" applyBorder="1" applyAlignment="1">
      <alignment horizontal="center" vertical="top"/>
    </xf>
    <xf numFmtId="0" fontId="29" fillId="39" borderId="32" xfId="438" applyNumberFormat="1" applyFont="1" applyFill="1" applyBorder="1" applyAlignment="1">
      <alignment horizontal="left" vertical="top" wrapText="1"/>
    </xf>
    <xf numFmtId="184" fontId="29" fillId="39" borderId="32" xfId="438" applyNumberFormat="1" applyFont="1" applyFill="1" applyBorder="1" applyAlignment="1">
      <alignment vertical="top"/>
    </xf>
    <xf numFmtId="3" fontId="29" fillId="39" borderId="32" xfId="0" applyNumberFormat="1" applyFont="1" applyFill="1" applyBorder="1" applyAlignment="1">
      <alignment horizontal="right" vertical="top"/>
    </xf>
    <xf numFmtId="184" fontId="29" fillId="39" borderId="11" xfId="438" applyNumberFormat="1" applyFont="1" applyFill="1" applyBorder="1" applyAlignment="1">
      <alignment vertical="top"/>
    </xf>
    <xf numFmtId="3" fontId="30" fillId="39" borderId="30" xfId="438" applyNumberFormat="1" applyFont="1" applyFill="1" applyBorder="1" applyAlignment="1" applyProtection="1">
      <alignment horizontal="right" vertical="center"/>
    </xf>
    <xf numFmtId="0" fontId="30" fillId="39" borderId="29" xfId="438" applyFont="1" applyFill="1" applyBorder="1" applyAlignment="1" applyProtection="1">
      <alignment horizontal="left"/>
    </xf>
    <xf numFmtId="0" fontId="30" fillId="39" borderId="27" xfId="438" applyFont="1" applyFill="1" applyBorder="1" applyAlignment="1" applyProtection="1">
      <alignment horizontal="center"/>
    </xf>
    <xf numFmtId="2" fontId="30" fillId="39" borderId="27" xfId="438" applyNumberFormat="1" applyFont="1" applyFill="1" applyBorder="1" applyAlignment="1" applyProtection="1">
      <alignment horizontal="center"/>
    </xf>
    <xf numFmtId="184" fontId="30" fillId="39" borderId="30" xfId="438" applyNumberFormat="1" applyFont="1" applyFill="1" applyBorder="1" applyAlignment="1" applyProtection="1">
      <alignment horizontal="right"/>
    </xf>
    <xf numFmtId="0" fontId="29" fillId="39" borderId="1" xfId="438" applyNumberFormat="1" applyFont="1" applyFill="1" applyBorder="1" applyAlignment="1">
      <alignment horizontal="center" vertical="top"/>
    </xf>
    <xf numFmtId="3" fontId="30" fillId="39" borderId="30" xfId="438" applyNumberFormat="1" applyFont="1" applyFill="1" applyBorder="1" applyAlignment="1" applyProtection="1">
      <alignment horizontal="center" vertical="center" wrapText="1"/>
    </xf>
    <xf numFmtId="0" fontId="29" fillId="39" borderId="1" xfId="438" applyNumberFormat="1" applyFont="1" applyFill="1" applyBorder="1" applyAlignment="1" applyProtection="1">
      <alignment horizontal="center" vertical="top"/>
    </xf>
    <xf numFmtId="0" fontId="30" fillId="39" borderId="27" xfId="438" applyFont="1" applyFill="1" applyBorder="1" applyAlignment="1" applyProtection="1">
      <alignment horizontal="left"/>
    </xf>
    <xf numFmtId="0" fontId="30" fillId="39" borderId="28" xfId="438" applyFont="1" applyFill="1" applyBorder="1" applyAlignment="1" applyProtection="1">
      <alignment horizontal="left"/>
    </xf>
    <xf numFmtId="0" fontId="30" fillId="39" borderId="11" xfId="438" applyFont="1" applyFill="1" applyBorder="1" applyAlignment="1" applyProtection="1">
      <alignment horizontal="left"/>
    </xf>
    <xf numFmtId="0" fontId="30" fillId="39" borderId="11" xfId="438" applyNumberFormat="1" applyFont="1" applyFill="1" applyBorder="1" applyAlignment="1" applyProtection="1">
      <alignment horizontal="center" vertical="center" wrapText="1"/>
    </xf>
    <xf numFmtId="0" fontId="30" fillId="39" borderId="11" xfId="438" applyFont="1" applyFill="1" applyBorder="1" applyAlignment="1" applyProtection="1">
      <alignment horizontal="center" vertical="center"/>
    </xf>
    <xf numFmtId="184" fontId="30" fillId="39" borderId="11" xfId="438" applyNumberFormat="1" applyFont="1" applyFill="1" applyBorder="1" applyAlignment="1" applyProtection="1">
      <alignment horizontal="center" vertical="center"/>
    </xf>
    <xf numFmtId="3" fontId="30" fillId="39" borderId="11" xfId="438" applyNumberFormat="1" applyFont="1" applyFill="1" applyBorder="1" applyAlignment="1" applyProtection="1">
      <alignment horizontal="center" vertical="center" wrapText="1"/>
      <protection locked="0"/>
    </xf>
    <xf numFmtId="3" fontId="30" fillId="39" borderId="17" xfId="438" applyNumberFormat="1" applyFont="1" applyFill="1" applyBorder="1" applyAlignment="1" applyProtection="1">
      <alignment horizontal="center" vertical="center" wrapText="1"/>
    </xf>
    <xf numFmtId="49" fontId="29" fillId="39" borderId="32" xfId="438" applyNumberFormat="1" applyFont="1" applyFill="1" applyBorder="1" applyAlignment="1" applyProtection="1">
      <alignment horizontal="center" vertical="center"/>
    </xf>
    <xf numFmtId="184" fontId="29" fillId="39" borderId="32" xfId="438" applyNumberFormat="1" applyFont="1" applyFill="1" applyBorder="1" applyAlignment="1" applyProtection="1">
      <alignment horizontal="right" vertical="top"/>
    </xf>
    <xf numFmtId="3" fontId="29" fillId="39" borderId="1" xfId="438" applyNumberFormat="1" applyFont="1" applyFill="1" applyBorder="1" applyAlignment="1" applyProtection="1">
      <alignment horizontal="right" vertical="center"/>
      <protection locked="0"/>
    </xf>
    <xf numFmtId="3" fontId="29" fillId="39" borderId="1" xfId="438" applyNumberFormat="1" applyFont="1" applyFill="1" applyBorder="1" applyAlignment="1" applyProtection="1">
      <alignment horizontal="right" vertical="center"/>
    </xf>
    <xf numFmtId="184" fontId="29" fillId="39" borderId="32" xfId="1066" applyNumberFormat="1" applyFont="1" applyFill="1" applyBorder="1" applyAlignment="1" applyProtection="1">
      <alignment horizontal="right" vertical="center"/>
    </xf>
    <xf numFmtId="49" fontId="29" fillId="39" borderId="2" xfId="438" applyNumberFormat="1" applyFont="1" applyFill="1" applyBorder="1" applyAlignment="1">
      <alignment horizontal="center"/>
    </xf>
    <xf numFmtId="0" fontId="29" fillId="39" borderId="1" xfId="1067" applyNumberFormat="1" applyFont="1" applyFill="1" applyBorder="1" applyAlignment="1">
      <alignment horizontal="left" vertical="top" wrapText="1"/>
    </xf>
    <xf numFmtId="3" fontId="29" fillId="40" borderId="2" xfId="438" applyNumberFormat="1" applyFont="1" applyFill="1" applyBorder="1" applyAlignment="1">
      <alignment horizontal="right" vertical="top"/>
    </xf>
    <xf numFmtId="0" fontId="29" fillId="39" borderId="2" xfId="438" applyFont="1" applyFill="1" applyBorder="1" applyAlignment="1">
      <alignment wrapText="1"/>
    </xf>
    <xf numFmtId="0" fontId="30" fillId="39" borderId="27" xfId="438" applyFont="1" applyFill="1" applyBorder="1" applyAlignment="1" applyProtection="1">
      <alignment vertical="center" wrapText="1"/>
    </xf>
    <xf numFmtId="184" fontId="30" fillId="39" borderId="27" xfId="438" applyNumberFormat="1" applyFont="1" applyFill="1" applyBorder="1" applyAlignment="1" applyProtection="1"/>
    <xf numFmtId="3" fontId="30" fillId="39" borderId="27" xfId="438" applyNumberFormat="1" applyFont="1" applyFill="1" applyBorder="1" applyAlignment="1" applyProtection="1">
      <protection locked="0"/>
    </xf>
    <xf numFmtId="49" fontId="29" fillId="40" borderId="2" xfId="438" applyNumberFormat="1" applyFont="1" applyFill="1" applyBorder="1" applyAlignment="1">
      <alignment horizontal="center" vertical="top" shrinkToFit="1"/>
    </xf>
    <xf numFmtId="49" fontId="29" fillId="39" borderId="1" xfId="438" applyNumberFormat="1" applyFont="1" applyFill="1" applyBorder="1" applyAlignment="1" applyProtection="1">
      <alignment horizontal="center" vertical="top" shrinkToFit="1"/>
    </xf>
    <xf numFmtId="184" fontId="29" fillId="40" borderId="2" xfId="438" applyNumberFormat="1" applyFont="1" applyFill="1" applyBorder="1" applyAlignment="1">
      <alignment horizontal="right" vertical="top"/>
    </xf>
    <xf numFmtId="0" fontId="30" fillId="39" borderId="11" xfId="438" applyFont="1" applyFill="1" applyBorder="1" applyAlignment="1" applyProtection="1">
      <alignment horizontal="center"/>
    </xf>
    <xf numFmtId="184" fontId="30" fillId="39" borderId="11" xfId="438" applyNumberFormat="1" applyFont="1" applyFill="1" applyBorder="1" applyAlignment="1" applyProtection="1"/>
    <xf numFmtId="49" fontId="30" fillId="39" borderId="29" xfId="438" applyNumberFormat="1" applyFont="1" applyFill="1" applyBorder="1" applyAlignment="1" applyProtection="1">
      <alignment horizontal="left"/>
    </xf>
    <xf numFmtId="49" fontId="30" fillId="39" borderId="27" xfId="438" applyNumberFormat="1" applyFont="1" applyFill="1" applyBorder="1" applyAlignment="1" applyProtection="1">
      <alignment horizontal="center"/>
    </xf>
    <xf numFmtId="3" fontId="30" fillId="39" borderId="27" xfId="438" applyNumberFormat="1" applyFont="1" applyFill="1" applyBorder="1" applyAlignment="1" applyProtection="1">
      <alignment horizontal="right"/>
      <protection locked="0"/>
    </xf>
    <xf numFmtId="0" fontId="29" fillId="39" borderId="27" xfId="438" applyFont="1" applyFill="1" applyBorder="1" applyAlignment="1" applyProtection="1">
      <alignment vertical="center" wrapText="1"/>
    </xf>
    <xf numFmtId="3" fontId="29" fillId="39" borderId="27" xfId="438" applyNumberFormat="1" applyFont="1" applyFill="1" applyBorder="1" applyAlignment="1" applyProtection="1">
      <alignment horizontal="right"/>
      <protection locked="0"/>
    </xf>
    <xf numFmtId="0" fontId="29" fillId="39" borderId="29" xfId="438" applyFont="1" applyFill="1" applyBorder="1" applyAlignment="1" applyProtection="1">
      <alignment horizontal="left" wrapText="1"/>
    </xf>
    <xf numFmtId="0" fontId="29" fillId="39" borderId="27" xfId="438" applyFont="1" applyFill="1" applyBorder="1" applyAlignment="1" applyProtection="1">
      <alignment horizontal="left" wrapText="1"/>
    </xf>
    <xf numFmtId="0" fontId="29" fillId="39" borderId="27" xfId="438" applyFont="1" applyFill="1" applyBorder="1" applyAlignment="1" applyProtection="1">
      <alignment horizontal="center" wrapText="1"/>
    </xf>
    <xf numFmtId="184" fontId="29" fillId="39" borderId="27" xfId="438" applyNumberFormat="1" applyFont="1" applyFill="1" applyBorder="1" applyAlignment="1" applyProtection="1">
      <alignment wrapText="1"/>
    </xf>
    <xf numFmtId="3" fontId="29" fillId="39" borderId="27" xfId="438" applyNumberFormat="1" applyFont="1" applyFill="1" applyBorder="1" applyAlignment="1" applyProtection="1">
      <alignment wrapText="1"/>
      <protection locked="0"/>
    </xf>
    <xf numFmtId="3" fontId="29" fillId="39" borderId="30" xfId="438" applyNumberFormat="1" applyFont="1" applyFill="1" applyBorder="1" applyAlignment="1" applyProtection="1">
      <alignment wrapText="1"/>
    </xf>
    <xf numFmtId="184" fontId="30" fillId="39" borderId="27" xfId="438" applyNumberFormat="1" applyFont="1" applyFill="1" applyBorder="1" applyProtection="1"/>
    <xf numFmtId="3" fontId="30" fillId="39" borderId="27" xfId="438" applyNumberFormat="1" applyFont="1" applyFill="1" applyBorder="1" applyProtection="1">
      <protection locked="0"/>
    </xf>
    <xf numFmtId="49" fontId="29" fillId="39" borderId="29" xfId="438" applyNumberFormat="1" applyFont="1" applyFill="1" applyBorder="1" applyProtection="1"/>
    <xf numFmtId="49" fontId="29" fillId="39" borderId="27" xfId="438" applyNumberFormat="1" applyFont="1" applyFill="1" applyBorder="1" applyProtection="1"/>
    <xf numFmtId="184" fontId="29" fillId="39" borderId="27" xfId="438" applyNumberFormat="1" applyFont="1" applyFill="1" applyBorder="1" applyProtection="1"/>
    <xf numFmtId="3" fontId="29" fillId="39" borderId="27" xfId="438" applyNumberFormat="1" applyFont="1" applyFill="1" applyBorder="1" applyProtection="1">
      <protection locked="0"/>
    </xf>
    <xf numFmtId="3" fontId="29" fillId="39" borderId="30" xfId="438" applyNumberFormat="1" applyFont="1" applyFill="1" applyBorder="1" applyProtection="1"/>
    <xf numFmtId="3" fontId="30" fillId="39" borderId="17" xfId="438" applyNumberFormat="1" applyFont="1" applyFill="1" applyBorder="1" applyAlignment="1" applyProtection="1">
      <alignment horizontal="right"/>
    </xf>
    <xf numFmtId="3" fontId="30" fillId="39" borderId="30" xfId="438" applyNumberFormat="1" applyFont="1" applyFill="1" applyBorder="1" applyProtection="1"/>
    <xf numFmtId="0" fontId="29" fillId="39" borderId="35" xfId="438" applyFont="1" applyFill="1" applyBorder="1" applyAlignment="1" applyProtection="1">
      <alignment horizontal="left" wrapText="1"/>
    </xf>
    <xf numFmtId="0" fontId="29" fillId="39" borderId="36" xfId="438" applyFont="1" applyFill="1" applyBorder="1" applyAlignment="1" applyProtection="1">
      <alignment horizontal="left" wrapText="1"/>
    </xf>
    <xf numFmtId="0" fontId="29" fillId="39" borderId="36" xfId="438" applyFont="1" applyFill="1" applyBorder="1" applyAlignment="1" applyProtection="1">
      <alignment vertical="center" wrapText="1"/>
    </xf>
    <xf numFmtId="0" fontId="29" fillId="39" borderId="36" xfId="438" applyFont="1" applyFill="1" applyBorder="1" applyAlignment="1" applyProtection="1">
      <alignment horizontal="center" wrapText="1"/>
    </xf>
    <xf numFmtId="184" fontId="29" fillId="39" borderId="36" xfId="438" applyNumberFormat="1" applyFont="1" applyFill="1" applyBorder="1" applyAlignment="1" applyProtection="1">
      <alignment wrapText="1"/>
    </xf>
    <xf numFmtId="3" fontId="29" fillId="39" borderId="36" xfId="438" applyNumberFormat="1" applyFont="1" applyFill="1" applyBorder="1" applyAlignment="1" applyProtection="1">
      <alignment wrapText="1"/>
      <protection locked="0"/>
    </xf>
    <xf numFmtId="3" fontId="29" fillId="39" borderId="37" xfId="438" applyNumberFormat="1" applyFont="1" applyFill="1" applyBorder="1" applyAlignment="1" applyProtection="1">
      <alignment wrapText="1"/>
    </xf>
    <xf numFmtId="184" fontId="29" fillId="39" borderId="11" xfId="438" applyNumberFormat="1" applyFont="1" applyFill="1" applyBorder="1" applyAlignment="1" applyProtection="1">
      <alignment horizontal="right"/>
    </xf>
    <xf numFmtId="3" fontId="29" fillId="39" borderId="11" xfId="438" applyNumberFormat="1" applyFont="1" applyFill="1" applyBorder="1" applyAlignment="1" applyProtection="1">
      <alignment horizontal="right"/>
      <protection locked="0"/>
    </xf>
    <xf numFmtId="3" fontId="29" fillId="39" borderId="17" xfId="438" applyNumberFormat="1" applyFont="1" applyFill="1" applyBorder="1" applyAlignment="1" applyProtection="1">
      <alignment horizontal="right"/>
    </xf>
    <xf numFmtId="184" fontId="29" fillId="39" borderId="39" xfId="438" applyNumberFormat="1" applyFont="1" applyFill="1" applyBorder="1"/>
    <xf numFmtId="184" fontId="29" fillId="39" borderId="27" xfId="438" applyNumberFormat="1" applyFont="1" applyFill="1" applyBorder="1" applyAlignment="1" applyProtection="1">
      <alignment horizontal="right" vertical="top"/>
    </xf>
    <xf numFmtId="0" fontId="6" fillId="39" borderId="28" xfId="438" applyFont="1" applyFill="1" applyBorder="1" applyAlignment="1">
      <alignment vertical="center"/>
    </xf>
    <xf numFmtId="0" fontId="6" fillId="39" borderId="11" xfId="438" applyFont="1" applyFill="1" applyBorder="1" applyAlignment="1">
      <alignment vertical="center"/>
    </xf>
    <xf numFmtId="3" fontId="6" fillId="39" borderId="17" xfId="438" applyNumberFormat="1" applyFont="1" applyFill="1" applyBorder="1" applyAlignment="1">
      <alignment horizontal="right" vertical="center"/>
    </xf>
    <xf numFmtId="0" fontId="30" fillId="39" borderId="27" xfId="438" applyFont="1" applyFill="1" applyBorder="1" applyAlignment="1"/>
    <xf numFmtId="0" fontId="35" fillId="39" borderId="0" xfId="438" applyFont="1" applyFill="1" applyBorder="1"/>
    <xf numFmtId="0" fontId="30" fillId="39" borderId="1" xfId="438" applyNumberFormat="1" applyFont="1" applyFill="1" applyBorder="1" applyAlignment="1" applyProtection="1">
      <alignment horizontal="left" vertical="center" wrapText="1"/>
    </xf>
    <xf numFmtId="0" fontId="6" fillId="41" borderId="0" xfId="438" applyFont="1" applyFill="1" applyBorder="1" applyAlignment="1">
      <alignment vertical="center"/>
    </xf>
    <xf numFmtId="0" fontId="6" fillId="41" borderId="0" xfId="438" applyFont="1" applyFill="1" applyAlignment="1">
      <alignment vertical="center"/>
    </xf>
    <xf numFmtId="49" fontId="29" fillId="39" borderId="11" xfId="438" applyNumberFormat="1" applyFont="1" applyFill="1" applyBorder="1" applyAlignment="1" applyProtection="1"/>
    <xf numFmtId="0" fontId="30" fillId="39" borderId="32" xfId="438" applyNumberFormat="1" applyFont="1" applyFill="1" applyBorder="1" applyAlignment="1">
      <alignment horizontal="left" vertical="top" wrapText="1"/>
    </xf>
    <xf numFmtId="0" fontId="4" fillId="39" borderId="8" xfId="438" applyFont="1" applyFill="1" applyBorder="1"/>
    <xf numFmtId="0" fontId="30" fillId="39" borderId="27" xfId="438" applyNumberFormat="1" applyFont="1" applyFill="1" applyBorder="1" applyAlignment="1" applyProtection="1">
      <alignment horizontal="left"/>
    </xf>
    <xf numFmtId="0" fontId="29" fillId="39" borderId="40" xfId="439" applyFont="1" applyFill="1" applyBorder="1" applyAlignment="1">
      <alignment wrapText="1"/>
    </xf>
    <xf numFmtId="0" fontId="30" fillId="39" borderId="40" xfId="439" applyFont="1" applyFill="1" applyBorder="1" applyAlignment="1">
      <alignment wrapText="1"/>
    </xf>
    <xf numFmtId="0" fontId="30" fillId="39" borderId="2" xfId="439" applyFont="1" applyFill="1" applyBorder="1" applyAlignment="1">
      <alignment wrapText="1"/>
    </xf>
    <xf numFmtId="0" fontId="35" fillId="39" borderId="0" xfId="438" applyFont="1" applyFill="1"/>
    <xf numFmtId="0" fontId="29" fillId="39" borderId="27" xfId="438" applyNumberFormat="1" applyFont="1" applyFill="1" applyBorder="1" applyAlignment="1" applyProtection="1">
      <alignment wrapText="1"/>
    </xf>
    <xf numFmtId="184" fontId="29" fillId="42" borderId="0" xfId="438" applyNumberFormat="1" applyFont="1" applyFill="1" applyBorder="1" applyProtection="1"/>
    <xf numFmtId="0" fontId="29" fillId="42" borderId="0" xfId="438" applyFont="1" applyFill="1" applyBorder="1" applyProtection="1"/>
    <xf numFmtId="0" fontId="29" fillId="42" borderId="0" xfId="438" applyFont="1" applyFill="1" applyProtection="1"/>
    <xf numFmtId="49" fontId="29" fillId="39" borderId="28" xfId="439" applyNumberFormat="1" applyFont="1" applyFill="1" applyBorder="1" applyAlignment="1">
      <alignment horizontal="center" vertical="top"/>
    </xf>
    <xf numFmtId="49" fontId="29" fillId="39" borderId="27" xfId="439" applyNumberFormat="1" applyFont="1" applyFill="1" applyBorder="1" applyAlignment="1">
      <alignment horizontal="center" vertical="top"/>
    </xf>
    <xf numFmtId="0" fontId="29" fillId="39" borderId="0" xfId="439" applyFont="1" applyFill="1" applyBorder="1" applyAlignment="1">
      <alignment wrapText="1"/>
    </xf>
    <xf numFmtId="184" fontId="29" fillId="39" borderId="27" xfId="439" applyNumberFormat="1" applyFont="1" applyFill="1" applyBorder="1" applyAlignment="1" applyProtection="1">
      <alignment vertical="top"/>
    </xf>
    <xf numFmtId="3" fontId="29" fillId="39" borderId="27" xfId="438" applyNumberFormat="1" applyFont="1" applyFill="1" applyBorder="1" applyAlignment="1">
      <alignment horizontal="right" vertical="top"/>
    </xf>
    <xf numFmtId="3" fontId="29" fillId="39" borderId="17" xfId="438" applyNumberFormat="1" applyFont="1" applyFill="1" applyBorder="1" applyAlignment="1">
      <alignment horizontal="right" vertical="top"/>
    </xf>
    <xf numFmtId="0" fontId="29" fillId="39" borderId="44" xfId="439" applyFont="1" applyFill="1" applyBorder="1" applyAlignment="1">
      <alignment wrapText="1"/>
    </xf>
    <xf numFmtId="184" fontId="29" fillId="39" borderId="32" xfId="439" applyNumberFormat="1" applyFont="1" applyFill="1" applyBorder="1" applyAlignment="1" applyProtection="1">
      <alignment vertical="top"/>
    </xf>
    <xf numFmtId="49" fontId="29" fillId="39" borderId="29" xfId="439" applyNumberFormat="1" applyFont="1" applyFill="1" applyBorder="1" applyAlignment="1">
      <alignment horizontal="center" vertical="top"/>
    </xf>
    <xf numFmtId="49" fontId="29" fillId="39" borderId="11" xfId="439" applyNumberFormat="1" applyFont="1" applyFill="1" applyBorder="1" applyAlignment="1">
      <alignment horizontal="center" vertical="top"/>
    </xf>
    <xf numFmtId="184" fontId="29" fillId="39" borderId="11" xfId="439" applyNumberFormat="1" applyFont="1" applyFill="1" applyBorder="1" applyAlignment="1" applyProtection="1">
      <alignment vertical="top"/>
    </xf>
    <xf numFmtId="3" fontId="29" fillId="39" borderId="11" xfId="438" applyNumberFormat="1" applyFont="1" applyFill="1" applyBorder="1" applyAlignment="1">
      <alignment horizontal="right" vertical="top"/>
    </xf>
    <xf numFmtId="49" fontId="29" fillId="39" borderId="30" xfId="438" applyNumberFormat="1" applyFont="1" applyFill="1" applyBorder="1" applyAlignment="1" applyProtection="1">
      <alignment horizontal="left" vertical="center" wrapText="1"/>
    </xf>
    <xf numFmtId="49" fontId="30" fillId="39" borderId="29" xfId="438" applyNumberFormat="1" applyFont="1" applyFill="1" applyBorder="1" applyAlignment="1" applyProtection="1"/>
    <xf numFmtId="49" fontId="30" fillId="39" borderId="1" xfId="438" applyNumberFormat="1" applyFont="1" applyFill="1" applyBorder="1" applyAlignment="1" applyProtection="1">
      <alignment horizontal="left" vertical="top"/>
    </xf>
    <xf numFmtId="49" fontId="30" fillId="39" borderId="27" xfId="438" applyNumberFormat="1" applyFont="1" applyFill="1" applyBorder="1" applyAlignment="1" applyProtection="1">
      <alignment horizontal="left" vertical="top"/>
    </xf>
    <xf numFmtId="49" fontId="30" fillId="39" borderId="1" xfId="438" applyNumberFormat="1" applyFont="1" applyFill="1" applyBorder="1" applyAlignment="1" applyProtection="1">
      <alignment horizontal="center" vertical="top"/>
    </xf>
    <xf numFmtId="184" fontId="30" fillId="39" borderId="1" xfId="438" applyNumberFormat="1" applyFont="1" applyFill="1" applyBorder="1" applyAlignment="1" applyProtection="1">
      <alignment vertical="top"/>
    </xf>
    <xf numFmtId="3" fontId="30" fillId="39" borderId="1" xfId="438" applyNumberFormat="1" applyFont="1" applyFill="1" applyBorder="1" applyAlignment="1" applyProtection="1">
      <alignment horizontal="right" vertical="top"/>
      <protection locked="0"/>
    </xf>
    <xf numFmtId="3" fontId="30" fillId="39" borderId="1" xfId="438" applyNumberFormat="1" applyFont="1" applyFill="1" applyBorder="1" applyAlignment="1" applyProtection="1">
      <alignment horizontal="right" vertical="top"/>
    </xf>
    <xf numFmtId="0" fontId="29" fillId="39" borderId="32" xfId="438" applyNumberFormat="1" applyFont="1" applyFill="1" applyBorder="1" applyAlignment="1" applyProtection="1">
      <alignment horizontal="center" vertical="center"/>
    </xf>
    <xf numFmtId="49" fontId="29" fillId="39" borderId="29" xfId="438" applyNumberFormat="1" applyFont="1" applyFill="1" applyBorder="1" applyAlignment="1" applyProtection="1">
      <alignment horizontal="left" vertical="top"/>
    </xf>
    <xf numFmtId="49" fontId="29" fillId="39" borderId="27" xfId="438" applyNumberFormat="1" applyFont="1" applyFill="1" applyBorder="1" applyAlignment="1" applyProtection="1">
      <alignment horizontal="left" vertical="top"/>
    </xf>
    <xf numFmtId="0" fontId="29" fillId="40" borderId="39" xfId="438" applyNumberFormat="1" applyFont="1" applyFill="1" applyBorder="1" applyAlignment="1" applyProtection="1">
      <alignment horizontal="left" vertical="center" wrapText="1"/>
    </xf>
    <xf numFmtId="49" fontId="29" fillId="39" borderId="27" xfId="438" applyNumberFormat="1" applyFont="1" applyFill="1" applyBorder="1" applyAlignment="1" applyProtection="1">
      <alignment horizontal="center" vertical="top"/>
    </xf>
    <xf numFmtId="184" fontId="29" fillId="39" borderId="27" xfId="438" applyNumberFormat="1" applyFont="1" applyFill="1" applyBorder="1" applyAlignment="1" applyProtection="1">
      <alignment vertical="top"/>
    </xf>
    <xf numFmtId="3" fontId="29" fillId="39" borderId="27" xfId="438" applyNumberFormat="1" applyFont="1" applyFill="1" applyBorder="1" applyAlignment="1" applyProtection="1">
      <alignment horizontal="right" vertical="top"/>
      <protection locked="0"/>
    </xf>
    <xf numFmtId="49" fontId="29" fillId="39" borderId="29" xfId="1067" applyNumberFormat="1" applyFont="1" applyFill="1" applyBorder="1" applyAlignment="1" applyProtection="1">
      <alignment horizontal="left" vertical="top"/>
    </xf>
    <xf numFmtId="49" fontId="29" fillId="39" borderId="27" xfId="1067" applyNumberFormat="1" applyFont="1" applyFill="1" applyBorder="1" applyAlignment="1" applyProtection="1">
      <alignment horizontal="left" vertical="top"/>
    </xf>
    <xf numFmtId="0" fontId="29" fillId="39" borderId="27" xfId="1067" applyNumberFormat="1" applyFont="1" applyFill="1" applyBorder="1" applyAlignment="1" applyProtection="1">
      <alignment horizontal="left" vertical="center" wrapText="1"/>
    </xf>
    <xf numFmtId="49" fontId="29" fillId="39" borderId="27" xfId="1067" applyNumberFormat="1" applyFont="1" applyFill="1" applyBorder="1" applyAlignment="1" applyProtection="1">
      <alignment horizontal="center" vertical="top"/>
    </xf>
    <xf numFmtId="184" fontId="29" fillId="39" borderId="27" xfId="1067" applyNumberFormat="1" applyFont="1" applyFill="1" applyBorder="1" applyAlignment="1" applyProtection="1">
      <alignment vertical="top"/>
    </xf>
    <xf numFmtId="3" fontId="29" fillId="39" borderId="27" xfId="1066" applyNumberFormat="1" applyFont="1" applyFill="1" applyBorder="1" applyAlignment="1" applyProtection="1">
      <alignment horizontal="right" vertical="top"/>
      <protection locked="0"/>
    </xf>
    <xf numFmtId="3" fontId="29" fillId="39" borderId="30" xfId="1066" applyNumberFormat="1" applyFont="1" applyFill="1" applyBorder="1" applyAlignment="1" applyProtection="1">
      <alignment horizontal="right" vertical="top"/>
    </xf>
    <xf numFmtId="0" fontId="29" fillId="39" borderId="1" xfId="438" applyFont="1" applyFill="1" applyBorder="1" applyAlignment="1" applyProtection="1">
      <alignment horizontal="center" vertical="center"/>
    </xf>
    <xf numFmtId="0" fontId="29" fillId="39" borderId="40" xfId="438" applyFont="1" applyFill="1" applyBorder="1" applyAlignment="1">
      <alignment wrapText="1"/>
    </xf>
    <xf numFmtId="49" fontId="29" fillId="39" borderId="8" xfId="438" applyNumberFormat="1" applyFont="1" applyFill="1" applyBorder="1" applyAlignment="1" applyProtection="1">
      <alignment horizontal="center" vertical="top" shrinkToFit="1"/>
    </xf>
    <xf numFmtId="49" fontId="29" fillId="39" borderId="0" xfId="438" applyNumberFormat="1" applyFont="1" applyFill="1" applyBorder="1" applyAlignment="1" applyProtection="1">
      <alignment horizontal="center" vertical="top" shrinkToFit="1"/>
    </xf>
    <xf numFmtId="0" fontId="29" fillId="39" borderId="0" xfId="438" applyFont="1" applyFill="1" applyBorder="1" applyAlignment="1">
      <alignment wrapText="1"/>
    </xf>
    <xf numFmtId="49" fontId="29" fillId="40" borderId="0" xfId="438" applyNumberFormat="1" applyFont="1" applyFill="1" applyBorder="1" applyAlignment="1">
      <alignment horizontal="center" vertical="top" shrinkToFit="1"/>
    </xf>
    <xf numFmtId="184" fontId="29" fillId="40" borderId="0" xfId="438" applyNumberFormat="1" applyFont="1" applyFill="1" applyBorder="1" applyAlignment="1">
      <alignment horizontal="right" vertical="top"/>
    </xf>
    <xf numFmtId="3" fontId="29" fillId="40" borderId="0" xfId="438" applyNumberFormat="1" applyFont="1" applyFill="1" applyBorder="1" applyAlignment="1">
      <alignment horizontal="right" vertical="top"/>
    </xf>
    <xf numFmtId="49" fontId="29" fillId="39" borderId="29" xfId="438" applyNumberFormat="1" applyFont="1" applyFill="1" applyBorder="1" applyAlignment="1" applyProtection="1">
      <alignment horizontal="center" vertical="top" shrinkToFit="1"/>
    </xf>
    <xf numFmtId="49" fontId="29" fillId="39" borderId="27" xfId="438" applyNumberFormat="1" applyFont="1" applyFill="1" applyBorder="1" applyAlignment="1" applyProtection="1">
      <alignment horizontal="center" vertical="top" shrinkToFit="1"/>
    </xf>
    <xf numFmtId="49" fontId="29" fillId="40" borderId="27" xfId="438" applyNumberFormat="1" applyFont="1" applyFill="1" applyBorder="1" applyAlignment="1">
      <alignment horizontal="center" vertical="top" shrinkToFit="1"/>
    </xf>
    <xf numFmtId="184" fontId="29" fillId="40" borderId="27" xfId="438" applyNumberFormat="1" applyFont="1" applyFill="1" applyBorder="1" applyAlignment="1">
      <alignment horizontal="right" vertical="top"/>
    </xf>
    <xf numFmtId="3" fontId="29" fillId="40" borderId="27" xfId="438" applyNumberFormat="1" applyFont="1" applyFill="1" applyBorder="1" applyAlignment="1">
      <alignment horizontal="right" vertical="top"/>
    </xf>
    <xf numFmtId="3" fontId="29" fillId="40" borderId="30" xfId="438" applyNumberFormat="1" applyFont="1" applyFill="1" applyBorder="1" applyAlignment="1">
      <alignment horizontal="right" vertical="top"/>
    </xf>
    <xf numFmtId="184" fontId="29" fillId="39" borderId="1" xfId="438" applyNumberFormat="1" applyFont="1" applyFill="1" applyBorder="1" applyAlignment="1" applyProtection="1">
      <alignment horizontal="right" vertical="top"/>
    </xf>
    <xf numFmtId="49" fontId="30" fillId="39" borderId="27" xfId="438" applyNumberFormat="1" applyFont="1" applyFill="1" applyBorder="1" applyAlignment="1" applyProtection="1">
      <alignment horizontal="left" vertical="center" wrapText="1"/>
    </xf>
    <xf numFmtId="49" fontId="30" fillId="39" borderId="27" xfId="438" applyNumberFormat="1" applyFont="1" applyFill="1" applyBorder="1" applyAlignment="1" applyProtection="1">
      <alignment horizontal="center" vertical="top"/>
    </xf>
    <xf numFmtId="184" fontId="30" fillId="39" borderId="27" xfId="438" applyNumberFormat="1" applyFont="1" applyFill="1" applyBorder="1" applyAlignment="1" applyProtection="1">
      <alignment vertical="top"/>
    </xf>
    <xf numFmtId="3" fontId="30" fillId="39" borderId="27" xfId="438" applyNumberFormat="1" applyFont="1" applyFill="1" applyBorder="1" applyAlignment="1" applyProtection="1">
      <alignment horizontal="right" vertical="top"/>
      <protection locked="0"/>
    </xf>
    <xf numFmtId="3" fontId="30" fillId="39" borderId="30" xfId="438" applyNumberFormat="1" applyFont="1" applyFill="1" applyBorder="1" applyAlignment="1" applyProtection="1">
      <alignment horizontal="right" vertical="top"/>
    </xf>
    <xf numFmtId="49" fontId="30" fillId="39" borderId="27" xfId="438" applyNumberFormat="1" applyFont="1" applyFill="1" applyBorder="1" applyAlignment="1" applyProtection="1">
      <alignment vertical="center" wrapText="1"/>
    </xf>
    <xf numFmtId="49" fontId="29" fillId="39" borderId="29" xfId="438" applyNumberFormat="1" applyFont="1" applyFill="1" applyBorder="1" applyAlignment="1" applyProtection="1">
      <alignment horizontal="left"/>
    </xf>
    <xf numFmtId="49" fontId="29" fillId="39" borderId="27" xfId="438" applyNumberFormat="1" applyFont="1" applyFill="1" applyBorder="1" applyAlignment="1" applyProtection="1">
      <alignment horizontal="left"/>
    </xf>
    <xf numFmtId="49" fontId="29" fillId="39" borderId="27" xfId="438" applyNumberFormat="1" applyFont="1" applyFill="1" applyBorder="1" applyAlignment="1" applyProtection="1">
      <alignment horizontal="center"/>
    </xf>
    <xf numFmtId="3" fontId="29" fillId="39" borderId="30" xfId="438" applyNumberFormat="1" applyFont="1" applyFill="1" applyBorder="1" applyAlignment="1" applyProtection="1">
      <alignment horizontal="right"/>
    </xf>
    <xf numFmtId="184" fontId="29" fillId="39" borderId="27" xfId="438" applyNumberFormat="1" applyFont="1" applyFill="1" applyBorder="1" applyAlignment="1" applyProtection="1">
      <alignment horizontal="left" wrapText="1"/>
    </xf>
    <xf numFmtId="3" fontId="29" fillId="39" borderId="27" xfId="438" applyNumberFormat="1" applyFont="1" applyFill="1" applyBorder="1" applyAlignment="1" applyProtection="1">
      <alignment horizontal="left" wrapText="1"/>
      <protection locked="0"/>
    </xf>
    <xf numFmtId="3" fontId="29" fillId="39" borderId="30" xfId="438" applyNumberFormat="1" applyFont="1" applyFill="1" applyBorder="1" applyAlignment="1" applyProtection="1">
      <alignment horizontal="left" wrapText="1"/>
    </xf>
    <xf numFmtId="49" fontId="29" fillId="39" borderId="29" xfId="438" applyNumberFormat="1" applyFont="1" applyFill="1" applyBorder="1" applyAlignment="1" applyProtection="1">
      <alignment horizontal="center" vertical="top"/>
    </xf>
    <xf numFmtId="49" fontId="29" fillId="39" borderId="27" xfId="438" applyNumberFormat="1" applyFont="1" applyFill="1" applyBorder="1" applyAlignment="1" applyProtection="1">
      <alignment horizontal="left" vertical="center" wrapText="1"/>
    </xf>
    <xf numFmtId="0" fontId="29" fillId="39" borderId="2" xfId="438" applyFont="1" applyFill="1" applyBorder="1" applyAlignment="1"/>
    <xf numFmtId="49" fontId="29" fillId="39" borderId="11" xfId="438" applyNumberFormat="1" applyFont="1" applyFill="1" applyBorder="1" applyAlignment="1" applyProtection="1">
      <alignment horizontal="center" vertical="top"/>
    </xf>
    <xf numFmtId="184" fontId="29" fillId="39" borderId="11" xfId="438" applyNumberFormat="1" applyFont="1" applyFill="1" applyBorder="1" applyAlignment="1" applyProtection="1">
      <alignment vertical="top"/>
    </xf>
    <xf numFmtId="3" fontId="29" fillId="39" borderId="11" xfId="438" applyNumberFormat="1" applyFont="1" applyFill="1" applyBorder="1" applyAlignment="1" applyProtection="1">
      <alignment horizontal="right" vertical="top"/>
      <protection locked="0"/>
    </xf>
    <xf numFmtId="3" fontId="29" fillId="39" borderId="11" xfId="438" applyNumberFormat="1" applyFont="1" applyFill="1" applyBorder="1" applyAlignment="1" applyProtection="1">
      <alignment horizontal="right" vertical="top"/>
    </xf>
    <xf numFmtId="3" fontId="30" fillId="39" borderId="42" xfId="438" applyNumberFormat="1" applyFont="1" applyFill="1" applyBorder="1" applyAlignment="1" applyProtection="1">
      <alignment horizontal="right"/>
    </xf>
    <xf numFmtId="3" fontId="30" fillId="39" borderId="43" xfId="438" applyNumberFormat="1" applyFont="1" applyFill="1" applyBorder="1" applyProtection="1"/>
    <xf numFmtId="0" fontId="29" fillId="39" borderId="1" xfId="438" applyFont="1" applyFill="1" applyBorder="1" applyAlignment="1" applyProtection="1">
      <alignment horizontal="left" vertical="center" wrapText="1"/>
    </xf>
    <xf numFmtId="0" fontId="30" fillId="39" borderId="36" xfId="438" applyFont="1" applyFill="1" applyBorder="1" applyAlignment="1" applyProtection="1">
      <alignment horizontal="left"/>
    </xf>
    <xf numFmtId="0" fontId="30" fillId="39" borderId="36" xfId="438" applyFont="1" applyFill="1" applyBorder="1" applyAlignment="1" applyProtection="1">
      <alignment vertical="center" wrapText="1"/>
    </xf>
    <xf numFmtId="0" fontId="29" fillId="39" borderId="29" xfId="438" applyFont="1" applyFill="1" applyBorder="1" applyAlignment="1" applyProtection="1">
      <alignment horizontal="left" vertical="center" wrapText="1"/>
    </xf>
    <xf numFmtId="0" fontId="29" fillId="39" borderId="27" xfId="438" applyFont="1" applyFill="1" applyBorder="1" applyAlignment="1" applyProtection="1">
      <alignment horizontal="center" vertical="center" wrapText="1"/>
    </xf>
    <xf numFmtId="184" fontId="29" fillId="39" borderId="27" xfId="438" applyNumberFormat="1" applyFont="1" applyFill="1" applyBorder="1" applyAlignment="1" applyProtection="1">
      <alignment vertical="center" wrapText="1"/>
    </xf>
    <xf numFmtId="3" fontId="29" fillId="39" borderId="27" xfId="438" applyNumberFormat="1" applyFont="1" applyFill="1" applyBorder="1" applyAlignment="1" applyProtection="1">
      <alignment vertical="center" wrapText="1"/>
      <protection locked="0"/>
    </xf>
    <xf numFmtId="3" fontId="29" fillId="39" borderId="30" xfId="438" applyNumberFormat="1" applyFont="1" applyFill="1" applyBorder="1" applyAlignment="1" applyProtection="1">
      <alignment vertical="center" wrapText="1"/>
    </xf>
    <xf numFmtId="0" fontId="29" fillId="39" borderId="1" xfId="438" applyFont="1" applyFill="1" applyBorder="1" applyAlignment="1" applyProtection="1">
      <alignment vertical="center" wrapText="1"/>
    </xf>
    <xf numFmtId="0" fontId="30" fillId="39" borderId="35" xfId="438" applyFont="1" applyFill="1" applyBorder="1" applyAlignment="1" applyProtection="1">
      <alignment horizontal="left"/>
    </xf>
    <xf numFmtId="0" fontId="30" fillId="39" borderId="36" xfId="438" applyFont="1" applyFill="1" applyBorder="1" applyAlignment="1" applyProtection="1">
      <alignment horizontal="center"/>
    </xf>
    <xf numFmtId="184" fontId="30" fillId="39" borderId="36" xfId="438" applyNumberFormat="1" applyFont="1" applyFill="1" applyBorder="1" applyAlignment="1" applyProtection="1">
      <alignment horizontal="right"/>
    </xf>
    <xf numFmtId="3" fontId="30" fillId="39" borderId="36" xfId="438" applyNumberFormat="1" applyFont="1" applyFill="1" applyBorder="1" applyAlignment="1" applyProtection="1">
      <alignment horizontal="right"/>
      <protection locked="0"/>
    </xf>
    <xf numFmtId="3" fontId="30" fillId="39" borderId="37" xfId="438" applyNumberFormat="1" applyFont="1" applyFill="1" applyBorder="1" applyAlignment="1" applyProtection="1">
      <alignment horizontal="right"/>
    </xf>
    <xf numFmtId="0" fontId="29" fillId="39" borderId="28" xfId="438" applyFont="1" applyFill="1" applyBorder="1" applyAlignment="1" applyProtection="1">
      <alignment horizontal="left"/>
    </xf>
    <xf numFmtId="0" fontId="29" fillId="39" borderId="11" xfId="438" applyFont="1" applyFill="1" applyBorder="1" applyAlignment="1" applyProtection="1">
      <alignment horizontal="left"/>
    </xf>
    <xf numFmtId="0" fontId="29" fillId="39" borderId="11" xfId="438" applyFont="1" applyFill="1" applyBorder="1" applyAlignment="1" applyProtection="1">
      <alignment vertical="center" wrapText="1"/>
    </xf>
    <xf numFmtId="0" fontId="29" fillId="39" borderId="11" xfId="438" applyFont="1" applyFill="1" applyBorder="1" applyAlignment="1" applyProtection="1">
      <alignment horizontal="center"/>
    </xf>
    <xf numFmtId="0" fontId="29" fillId="42" borderId="0" xfId="438" applyFont="1" applyFill="1" applyBorder="1" applyAlignment="1" applyProtection="1">
      <alignment horizontal="center"/>
    </xf>
    <xf numFmtId="0" fontId="30" fillId="39" borderId="27" xfId="438" applyFont="1" applyFill="1" applyBorder="1" applyAlignment="1" applyProtection="1">
      <alignment horizontal="center" vertical="top"/>
    </xf>
    <xf numFmtId="0" fontId="29" fillId="39" borderId="29" xfId="438" applyFont="1" applyFill="1" applyBorder="1" applyAlignment="1" applyProtection="1">
      <alignment horizontal="left"/>
    </xf>
    <xf numFmtId="0" fontId="29" fillId="39" borderId="27" xfId="438" applyFont="1" applyFill="1" applyBorder="1" applyAlignment="1" applyProtection="1">
      <alignment horizontal="left"/>
    </xf>
    <xf numFmtId="0" fontId="29" fillId="39" borderId="27" xfId="438" applyFont="1" applyFill="1" applyBorder="1" applyAlignment="1" applyProtection="1">
      <alignment horizontal="center" vertical="top"/>
    </xf>
    <xf numFmtId="0" fontId="29" fillId="39" borderId="39" xfId="438" applyFont="1" applyFill="1" applyBorder="1" applyAlignment="1">
      <alignment wrapText="1"/>
    </xf>
    <xf numFmtId="0" fontId="29" fillId="39" borderId="39" xfId="438" applyFont="1" applyFill="1" applyBorder="1"/>
    <xf numFmtId="0" fontId="29" fillId="39" borderId="1" xfId="438" applyFont="1" applyFill="1" applyBorder="1" applyAlignment="1" applyProtection="1">
      <alignment horizontal="left" vertical="top" wrapText="1"/>
    </xf>
    <xf numFmtId="3" fontId="30" fillId="39" borderId="30" xfId="438" applyNumberFormat="1" applyFont="1" applyFill="1" applyBorder="1" applyAlignment="1" applyProtection="1"/>
    <xf numFmtId="0" fontId="29" fillId="39" borderId="0" xfId="438" applyFont="1" applyFill="1" applyBorder="1" applyAlignment="1" applyProtection="1">
      <alignment vertical="top"/>
    </xf>
    <xf numFmtId="0" fontId="29" fillId="39" borderId="0" xfId="438" applyFont="1" applyFill="1" applyBorder="1" applyAlignment="1" applyProtection="1">
      <alignment horizontal="center" vertical="top"/>
    </xf>
    <xf numFmtId="0" fontId="29" fillId="39" borderId="29" xfId="438" applyFont="1" applyFill="1" applyBorder="1" applyAlignment="1" applyProtection="1">
      <alignment horizontal="left" vertical="top"/>
    </xf>
    <xf numFmtId="0" fontId="29" fillId="39" borderId="27" xfId="438" applyFont="1" applyFill="1" applyBorder="1" applyAlignment="1" applyProtection="1">
      <alignment horizontal="left" vertical="top"/>
    </xf>
    <xf numFmtId="0" fontId="29" fillId="39" borderId="27" xfId="438" applyFont="1" applyFill="1" applyBorder="1" applyAlignment="1" applyProtection="1">
      <alignment vertical="top" wrapText="1"/>
    </xf>
    <xf numFmtId="0" fontId="29" fillId="39" borderId="39" xfId="438" applyFont="1" applyFill="1" applyBorder="1" applyAlignment="1">
      <alignment vertical="top" wrapText="1"/>
    </xf>
    <xf numFmtId="0" fontId="29" fillId="39" borderId="39" xfId="438" applyFont="1" applyFill="1" applyBorder="1" applyAlignment="1">
      <alignment vertical="top"/>
    </xf>
    <xf numFmtId="184" fontId="29" fillId="39" borderId="39" xfId="438" applyNumberFormat="1" applyFont="1" applyFill="1" applyBorder="1" applyAlignment="1">
      <alignment vertical="top"/>
    </xf>
    <xf numFmtId="0" fontId="29" fillId="39" borderId="2" xfId="438" applyFont="1" applyFill="1" applyBorder="1" applyAlignment="1">
      <alignment vertical="top" wrapText="1"/>
    </xf>
    <xf numFmtId="0" fontId="29" fillId="39" borderId="1" xfId="438" applyFont="1" applyFill="1" applyBorder="1" applyAlignment="1" applyProtection="1">
      <alignment vertical="top" wrapText="1"/>
    </xf>
    <xf numFmtId="0" fontId="29" fillId="39" borderId="27" xfId="438" applyFont="1" applyFill="1" applyBorder="1" applyAlignment="1">
      <alignment vertical="top" wrapText="1"/>
    </xf>
    <xf numFmtId="0" fontId="29" fillId="39" borderId="0" xfId="438" applyFont="1" applyFill="1" applyAlignment="1" applyProtection="1">
      <alignment vertical="top"/>
    </xf>
    <xf numFmtId="0" fontId="29" fillId="39" borderId="0" xfId="438" applyFont="1" applyFill="1" applyAlignment="1" applyProtection="1">
      <alignment horizontal="center" vertical="top"/>
    </xf>
    <xf numFmtId="0" fontId="29" fillId="39" borderId="41" xfId="438" applyFont="1" applyFill="1" applyBorder="1" applyAlignment="1">
      <alignment vertical="top" wrapText="1"/>
    </xf>
    <xf numFmtId="0" fontId="29" fillId="39" borderId="0" xfId="438" applyFont="1" applyFill="1" applyBorder="1" applyAlignment="1">
      <alignment vertical="top" wrapText="1"/>
    </xf>
    <xf numFmtId="3" fontId="30" fillId="39" borderId="11" xfId="438" applyNumberFormat="1" applyFont="1" applyFill="1" applyBorder="1" applyAlignment="1" applyProtection="1">
      <protection locked="0"/>
    </xf>
    <xf numFmtId="3" fontId="30" fillId="39" borderId="17" xfId="438" applyNumberFormat="1" applyFont="1" applyFill="1" applyBorder="1" applyAlignment="1" applyProtection="1"/>
    <xf numFmtId="3" fontId="29" fillId="39" borderId="27" xfId="438" applyNumberFormat="1" applyFont="1" applyFill="1" applyBorder="1" applyAlignment="1" applyProtection="1">
      <alignment vertical="top"/>
      <protection locked="0"/>
    </xf>
    <xf numFmtId="3" fontId="29" fillId="39" borderId="30" xfId="438" applyNumberFormat="1" applyFont="1" applyFill="1" applyBorder="1" applyAlignment="1" applyProtection="1">
      <alignment vertical="top"/>
    </xf>
    <xf numFmtId="0" fontId="29" fillId="39" borderId="40" xfId="439" applyFont="1" applyFill="1" applyBorder="1" applyAlignment="1">
      <alignment vertical="top" wrapText="1"/>
    </xf>
    <xf numFmtId="0" fontId="30" fillId="39" borderId="38" xfId="438" applyFont="1" applyFill="1" applyBorder="1" applyAlignment="1">
      <alignment horizontal="center" vertical="center" wrapText="1"/>
    </xf>
    <xf numFmtId="0" fontId="30" fillId="39" borderId="32" xfId="438" applyFont="1" applyFill="1" applyBorder="1" applyAlignment="1">
      <alignment horizontal="center" vertical="center" wrapText="1"/>
    </xf>
    <xf numFmtId="0" fontId="30" fillId="43" borderId="0" xfId="438" applyFont="1" applyFill="1" applyBorder="1"/>
    <xf numFmtId="0" fontId="30" fillId="43" borderId="0" xfId="438" applyFont="1" applyFill="1" applyBorder="1" applyAlignment="1">
      <alignment horizontal="right" vertical="center" wrapText="1"/>
    </xf>
    <xf numFmtId="0" fontId="29" fillId="43" borderId="0" xfId="438" applyNumberFormat="1" applyFont="1" applyFill="1" applyBorder="1" applyAlignment="1" applyProtection="1"/>
    <xf numFmtId="0" fontId="30" fillId="43" borderId="0" xfId="438" applyFont="1" applyFill="1" applyBorder="1" applyProtection="1"/>
    <xf numFmtId="0" fontId="30" fillId="43" borderId="0" xfId="438" applyFont="1" applyFill="1" applyBorder="1" applyAlignment="1" applyProtection="1">
      <alignment horizontal="center"/>
    </xf>
    <xf numFmtId="0" fontId="29" fillId="43" borderId="0" xfId="438" applyFont="1" applyFill="1" applyBorder="1" applyAlignment="1">
      <alignment vertical="top"/>
    </xf>
    <xf numFmtId="0" fontId="29" fillId="43" borderId="0" xfId="438" applyFont="1" applyFill="1" applyAlignment="1">
      <alignment vertical="top"/>
    </xf>
    <xf numFmtId="0" fontId="29" fillId="43" borderId="0" xfId="438" applyFont="1" applyFill="1" applyBorder="1"/>
    <xf numFmtId="0" fontId="29" fillId="43" borderId="0" xfId="438" applyFont="1" applyFill="1"/>
    <xf numFmtId="0" fontId="30" fillId="43" borderId="0" xfId="438" applyFont="1" applyFill="1" applyProtection="1"/>
    <xf numFmtId="0" fontId="30" fillId="43" borderId="0" xfId="438" applyFont="1" applyFill="1" applyAlignment="1" applyProtection="1">
      <alignment horizontal="center"/>
    </xf>
    <xf numFmtId="0" fontId="29" fillId="43" borderId="0" xfId="438" applyFont="1" applyFill="1" applyBorder="1" applyProtection="1"/>
    <xf numFmtId="0" fontId="29" fillId="43" borderId="0" xfId="438" applyFont="1" applyFill="1" applyBorder="1" applyAlignment="1" applyProtection="1">
      <alignment horizontal="center"/>
    </xf>
    <xf numFmtId="0" fontId="30" fillId="43" borderId="0" xfId="438" applyFont="1" applyFill="1"/>
    <xf numFmtId="0" fontId="29" fillId="43" borderId="0" xfId="438" applyNumberFormat="1" applyFont="1" applyFill="1" applyBorder="1" applyAlignment="1" applyProtection="1">
      <alignment wrapText="1"/>
    </xf>
    <xf numFmtId="2" fontId="29" fillId="43" borderId="0" xfId="438" applyNumberFormat="1" applyFont="1" applyFill="1" applyBorder="1" applyAlignment="1" applyProtection="1">
      <alignment horizontal="center"/>
    </xf>
    <xf numFmtId="2" fontId="29" fillId="43" borderId="0" xfId="438" applyNumberFormat="1" applyFont="1" applyFill="1" applyBorder="1" applyAlignment="1" applyProtection="1">
      <alignment horizontal="right"/>
    </xf>
    <xf numFmtId="2" fontId="29" fillId="43" borderId="0" xfId="438" applyNumberFormat="1" applyFont="1" applyFill="1" applyBorder="1" applyAlignment="1" applyProtection="1"/>
    <xf numFmtId="0" fontId="29" fillId="43" borderId="0" xfId="438" applyNumberFormat="1" applyFont="1" applyFill="1" applyBorder="1" applyAlignment="1" applyProtection="1">
      <alignment horizontal="center"/>
    </xf>
    <xf numFmtId="0" fontId="29" fillId="43" borderId="0" xfId="438" applyNumberFormat="1" applyFont="1" applyFill="1" applyBorder="1" applyAlignment="1" applyProtection="1">
      <alignment horizontal="center" wrapText="1"/>
    </xf>
    <xf numFmtId="189" fontId="29" fillId="43" borderId="0" xfId="438" applyNumberFormat="1" applyFont="1" applyFill="1" applyBorder="1" applyAlignment="1" applyProtection="1"/>
    <xf numFmtId="0" fontId="30" fillId="44" borderId="0" xfId="438" applyFont="1" applyFill="1" applyBorder="1"/>
    <xf numFmtId="0" fontId="30" fillId="44" borderId="0" xfId="438" applyFont="1" applyFill="1" applyBorder="1" applyAlignment="1">
      <alignment horizontal="right" vertical="center" wrapText="1"/>
    </xf>
    <xf numFmtId="0" fontId="29" fillId="44" borderId="0" xfId="438" applyNumberFormat="1" applyFont="1" applyFill="1" applyBorder="1" applyAlignment="1" applyProtection="1"/>
    <xf numFmtId="0" fontId="29" fillId="44" borderId="0" xfId="438" applyFont="1" applyFill="1" applyBorder="1"/>
    <xf numFmtId="0" fontId="29" fillId="44" borderId="0" xfId="438" applyFont="1" applyFill="1"/>
    <xf numFmtId="0" fontId="30" fillId="44" borderId="0" xfId="438" applyFont="1" applyFill="1"/>
    <xf numFmtId="0" fontId="29" fillId="44" borderId="0" xfId="438" applyNumberFormat="1" applyFont="1" applyFill="1" applyBorder="1" applyAlignment="1" applyProtection="1">
      <alignment wrapText="1"/>
    </xf>
    <xf numFmtId="2" fontId="29" fillId="44" borderId="0" xfId="438" applyNumberFormat="1" applyFont="1" applyFill="1" applyBorder="1" applyAlignment="1" applyProtection="1">
      <alignment horizontal="center"/>
    </xf>
    <xf numFmtId="2" fontId="29" fillId="44" borderId="0" xfId="438" applyNumberFormat="1" applyFont="1" applyFill="1" applyBorder="1" applyAlignment="1" applyProtection="1">
      <alignment horizontal="right"/>
    </xf>
    <xf numFmtId="2" fontId="29" fillId="44" borderId="0" xfId="438" applyNumberFormat="1" applyFont="1" applyFill="1" applyBorder="1" applyAlignment="1" applyProtection="1"/>
    <xf numFmtId="0" fontId="29" fillId="44" borderId="0" xfId="438" applyNumberFormat="1" applyFont="1" applyFill="1" applyBorder="1" applyAlignment="1" applyProtection="1">
      <alignment horizontal="center"/>
    </xf>
    <xf numFmtId="0" fontId="29" fillId="44" borderId="0" xfId="438" applyNumberFormat="1" applyFont="1" applyFill="1" applyBorder="1" applyAlignment="1" applyProtection="1">
      <alignment horizontal="center" wrapText="1"/>
    </xf>
    <xf numFmtId="189" fontId="29" fillId="44" borderId="0" xfId="438" applyNumberFormat="1" applyFont="1" applyFill="1" applyBorder="1" applyAlignment="1" applyProtection="1"/>
    <xf numFmtId="49" fontId="29" fillId="45" borderId="1" xfId="438" applyNumberFormat="1" applyFont="1" applyFill="1" applyBorder="1" applyAlignment="1" applyProtection="1">
      <alignment horizontal="center" vertical="top"/>
    </xf>
    <xf numFmtId="0" fontId="29" fillId="45" borderId="32" xfId="438" applyNumberFormat="1" applyFont="1" applyFill="1" applyBorder="1" applyAlignment="1" applyProtection="1">
      <alignment horizontal="center" vertical="top"/>
    </xf>
    <xf numFmtId="0" fontId="29" fillId="45" borderId="2" xfId="438" applyFont="1" applyFill="1" applyBorder="1" applyAlignment="1">
      <alignment wrapText="1"/>
    </xf>
    <xf numFmtId="49" fontId="29" fillId="45" borderId="32" xfId="438" applyNumberFormat="1" applyFont="1" applyFill="1" applyBorder="1" applyAlignment="1" applyProtection="1">
      <alignment horizontal="center" vertical="top"/>
    </xf>
    <xf numFmtId="184" fontId="29" fillId="45" borderId="32" xfId="438" applyNumberFormat="1" applyFont="1" applyFill="1" applyBorder="1" applyAlignment="1" applyProtection="1">
      <alignment horizontal="right" vertical="top"/>
    </xf>
    <xf numFmtId="3" fontId="29" fillId="45" borderId="1" xfId="438" applyNumberFormat="1" applyFont="1" applyFill="1" applyBorder="1" applyAlignment="1" applyProtection="1">
      <alignment horizontal="right" vertical="top"/>
      <protection locked="0"/>
    </xf>
    <xf numFmtId="3" fontId="29" fillId="45" borderId="1" xfId="438" applyNumberFormat="1" applyFont="1" applyFill="1" applyBorder="1" applyAlignment="1" applyProtection="1">
      <alignment horizontal="right" vertical="top"/>
    </xf>
    <xf numFmtId="0" fontId="29" fillId="45" borderId="40" xfId="438" applyFont="1" applyFill="1" applyBorder="1" applyAlignment="1">
      <alignment wrapText="1"/>
    </xf>
    <xf numFmtId="49" fontId="29" fillId="39" borderId="38" xfId="438" applyNumberFormat="1" applyFont="1" applyFill="1" applyBorder="1" applyAlignment="1" applyProtection="1">
      <alignment horizontal="center" vertical="top" shrinkToFit="1"/>
    </xf>
    <xf numFmtId="0" fontId="29" fillId="39" borderId="38" xfId="438" applyFont="1" applyFill="1" applyBorder="1" applyAlignment="1" applyProtection="1">
      <alignment vertical="top" wrapText="1"/>
    </xf>
    <xf numFmtId="184" fontId="29" fillId="39" borderId="38" xfId="438" applyNumberFormat="1" applyFont="1" applyFill="1" applyBorder="1" applyAlignment="1" applyProtection="1">
      <alignment horizontal="right" vertical="top"/>
    </xf>
    <xf numFmtId="3" fontId="29" fillId="39" borderId="38" xfId="438" applyNumberFormat="1" applyFont="1" applyFill="1" applyBorder="1" applyAlignment="1" applyProtection="1">
      <alignment horizontal="right" vertical="top"/>
      <protection locked="0"/>
    </xf>
    <xf numFmtId="3" fontId="29" fillId="39" borderId="38" xfId="438" applyNumberFormat="1" applyFont="1" applyFill="1" applyBorder="1" applyAlignment="1" applyProtection="1">
      <alignment horizontal="right" vertical="top"/>
    </xf>
    <xf numFmtId="49" fontId="29" fillId="45" borderId="1" xfId="438" applyNumberFormat="1" applyFont="1" applyFill="1" applyBorder="1" applyAlignment="1" applyProtection="1">
      <alignment horizontal="center" vertical="top" shrinkToFit="1"/>
    </xf>
    <xf numFmtId="0" fontId="29" fillId="45" borderId="1" xfId="438" applyFont="1" applyFill="1" applyBorder="1" applyAlignment="1" applyProtection="1">
      <alignment vertical="top" wrapText="1"/>
    </xf>
    <xf numFmtId="184" fontId="29" fillId="45" borderId="1" xfId="438" applyNumberFormat="1" applyFont="1" applyFill="1" applyBorder="1" applyAlignment="1" applyProtection="1">
      <alignment horizontal="right" vertical="top"/>
    </xf>
    <xf numFmtId="0" fontId="29" fillId="45" borderId="1" xfId="438" applyFont="1" applyFill="1" applyBorder="1" applyAlignment="1" applyProtection="1">
      <alignment horizontal="left" vertical="top" wrapText="1"/>
    </xf>
    <xf numFmtId="0" fontId="5" fillId="39" borderId="0" xfId="438" applyFont="1" applyFill="1" applyAlignment="1" applyProtection="1">
      <alignment horizontal="left" vertical="center"/>
    </xf>
    <xf numFmtId="0" fontId="4" fillId="39" borderId="29" xfId="438" applyFont="1" applyFill="1" applyBorder="1" applyAlignment="1" applyProtection="1">
      <alignment horizontal="left" vertical="center" wrapText="1"/>
    </xf>
    <xf numFmtId="0" fontId="4" fillId="39" borderId="27" xfId="438" applyFont="1" applyFill="1" applyBorder="1" applyAlignment="1" applyProtection="1">
      <alignment horizontal="left" vertical="center" wrapText="1"/>
    </xf>
    <xf numFmtId="0" fontId="4" fillId="39" borderId="30" xfId="438" applyFont="1" applyFill="1" applyBorder="1" applyAlignment="1" applyProtection="1">
      <alignment horizontal="left" vertical="center" wrapText="1"/>
    </xf>
    <xf numFmtId="0" fontId="4" fillId="39" borderId="1" xfId="438" applyFont="1" applyFill="1" applyBorder="1" applyAlignment="1" applyProtection="1">
      <alignment horizontal="left" vertical="center" wrapText="1"/>
    </xf>
    <xf numFmtId="0" fontId="6" fillId="39" borderId="35" xfId="438" applyFont="1" applyFill="1" applyBorder="1" applyAlignment="1">
      <alignment horizontal="center"/>
    </xf>
    <xf numFmtId="0" fontId="6" fillId="39" borderId="36" xfId="438" applyFont="1" applyFill="1" applyBorder="1" applyAlignment="1">
      <alignment horizontal="center"/>
    </xf>
    <xf numFmtId="0" fontId="6" fillId="39" borderId="37" xfId="438" applyFont="1" applyFill="1" applyBorder="1" applyAlignment="1">
      <alignment horizontal="center"/>
    </xf>
    <xf numFmtId="0" fontId="30" fillId="39" borderId="35" xfId="438" applyFont="1" applyFill="1" applyBorder="1" applyAlignment="1" applyProtection="1">
      <alignment horizontal="center" vertical="center" wrapText="1"/>
    </xf>
    <xf numFmtId="0" fontId="30" fillId="39" borderId="37" xfId="438" applyFont="1" applyFill="1" applyBorder="1" applyAlignment="1" applyProtection="1">
      <alignment horizontal="center" vertical="center" wrapText="1"/>
    </xf>
    <xf numFmtId="0" fontId="30" fillId="39" borderId="28" xfId="438" applyFont="1" applyFill="1" applyBorder="1" applyAlignment="1" applyProtection="1">
      <alignment horizontal="center" vertical="center" wrapText="1"/>
    </xf>
    <xf numFmtId="0" fontId="30" fillId="39" borderId="17" xfId="438" applyFont="1" applyFill="1" applyBorder="1" applyAlignment="1" applyProtection="1">
      <alignment horizontal="center" vertical="center" wrapText="1"/>
    </xf>
    <xf numFmtId="3" fontId="30" fillId="39" borderId="29" xfId="438" applyNumberFormat="1" applyFont="1" applyFill="1" applyBorder="1" applyAlignment="1" applyProtection="1">
      <alignment horizontal="center"/>
    </xf>
    <xf numFmtId="3" fontId="30" fillId="39" borderId="30" xfId="438" applyNumberFormat="1" applyFont="1" applyFill="1" applyBorder="1" applyAlignment="1" applyProtection="1"/>
    <xf numFmtId="0" fontId="30" fillId="39" borderId="1" xfId="438" applyFont="1" applyFill="1" applyBorder="1" applyAlignment="1" applyProtection="1">
      <alignment horizontal="center" vertical="center"/>
    </xf>
    <xf numFmtId="0" fontId="30" fillId="39" borderId="38" xfId="438" applyNumberFormat="1" applyFont="1" applyFill="1" applyBorder="1" applyAlignment="1" applyProtection="1">
      <alignment horizontal="left" vertical="center" wrapText="1"/>
    </xf>
    <xf numFmtId="0" fontId="30" fillId="39" borderId="32" xfId="438" applyNumberFormat="1" applyFont="1" applyFill="1" applyBorder="1" applyAlignment="1" applyProtection="1">
      <alignment horizontal="left" vertical="center" wrapText="1"/>
    </xf>
    <xf numFmtId="184" fontId="30" fillId="39" borderId="1" xfId="438" applyNumberFormat="1" applyFont="1" applyFill="1" applyBorder="1" applyAlignment="1" applyProtection="1">
      <alignment horizontal="center" vertical="center"/>
    </xf>
    <xf numFmtId="0" fontId="30" fillId="39" borderId="38" xfId="438" applyNumberFormat="1" applyFont="1" applyFill="1" applyBorder="1" applyAlignment="1" applyProtection="1">
      <alignment vertical="center" wrapText="1"/>
    </xf>
    <xf numFmtId="0" fontId="30" fillId="39" borderId="32" xfId="438" applyFont="1" applyFill="1" applyBorder="1"/>
    <xf numFmtId="0" fontId="30" fillId="39" borderId="1" xfId="438" applyFont="1" applyFill="1" applyBorder="1" applyAlignment="1" applyProtection="1">
      <alignment horizontal="center" vertical="center" wrapText="1"/>
    </xf>
    <xf numFmtId="0" fontId="30" fillId="39" borderId="38" xfId="438" applyNumberFormat="1" applyFont="1" applyFill="1" applyBorder="1" applyAlignment="1" applyProtection="1">
      <alignment horizontal="center" vertical="center" wrapText="1"/>
    </xf>
    <xf numFmtId="0" fontId="30" fillId="39" borderId="32" xfId="438" applyNumberFormat="1" applyFont="1" applyFill="1" applyBorder="1" applyAlignment="1" applyProtection="1">
      <alignment horizontal="center" vertical="center" wrapText="1"/>
    </xf>
    <xf numFmtId="0" fontId="30" fillId="39" borderId="38" xfId="438" applyFont="1" applyFill="1" applyBorder="1" applyAlignment="1">
      <alignment horizontal="center" vertical="center" wrapText="1"/>
    </xf>
    <xf numFmtId="0" fontId="30" fillId="39" borderId="32" xfId="438" applyFont="1" applyFill="1" applyBorder="1" applyAlignment="1">
      <alignment horizontal="center" vertical="center" wrapText="1"/>
    </xf>
    <xf numFmtId="3" fontId="30" fillId="39" borderId="29" xfId="438" applyNumberFormat="1" applyFont="1" applyFill="1" applyBorder="1" applyAlignment="1">
      <alignment horizontal="center"/>
    </xf>
    <xf numFmtId="3" fontId="30" fillId="39" borderId="30" xfId="438" applyNumberFormat="1" applyFont="1" applyFill="1" applyBorder="1" applyAlignment="1"/>
    <xf numFmtId="0" fontId="30" fillId="39" borderId="38" xfId="438" applyNumberFormat="1" applyFont="1" applyFill="1" applyBorder="1" applyAlignment="1">
      <alignment horizontal="center" vertical="center" wrapText="1"/>
    </xf>
    <xf numFmtId="0" fontId="30" fillId="39" borderId="32" xfId="438" applyNumberFormat="1" applyFont="1" applyFill="1" applyBorder="1" applyAlignment="1">
      <alignment horizontal="center" vertical="center" wrapText="1"/>
    </xf>
    <xf numFmtId="0" fontId="30" fillId="39" borderId="38" xfId="438" applyFont="1" applyFill="1" applyBorder="1" applyAlignment="1">
      <alignment horizontal="center" vertical="center"/>
    </xf>
    <xf numFmtId="0" fontId="30" fillId="39" borderId="32" xfId="438" applyFont="1" applyFill="1" applyBorder="1" applyAlignment="1">
      <alignment horizontal="center" vertical="center"/>
    </xf>
    <xf numFmtId="184" fontId="30" fillId="39" borderId="38" xfId="438" applyNumberFormat="1" applyFont="1" applyFill="1" applyBorder="1" applyAlignment="1">
      <alignment horizontal="center" vertical="center"/>
    </xf>
    <xf numFmtId="184" fontId="30" fillId="39" borderId="32" xfId="438" applyNumberFormat="1" applyFont="1" applyFill="1" applyBorder="1" applyAlignment="1">
      <alignment horizontal="center" vertical="center"/>
    </xf>
    <xf numFmtId="0" fontId="30" fillId="39" borderId="35" xfId="438" applyFont="1" applyFill="1" applyBorder="1" applyAlignment="1">
      <alignment horizontal="center" vertical="center" wrapText="1"/>
    </xf>
    <xf numFmtId="0" fontId="30" fillId="39" borderId="37" xfId="438" applyFont="1" applyFill="1" applyBorder="1" applyAlignment="1">
      <alignment horizontal="center" vertical="center" wrapText="1"/>
    </xf>
    <xf numFmtId="0" fontId="30" fillId="39" borderId="28" xfId="438" applyFont="1" applyFill="1" applyBorder="1" applyAlignment="1">
      <alignment horizontal="center" vertical="center" wrapText="1"/>
    </xf>
    <xf numFmtId="0" fontId="30" fillId="39" borderId="17" xfId="438" applyFont="1" applyFill="1" applyBorder="1" applyAlignment="1">
      <alignment horizontal="center" vertical="center" wrapText="1"/>
    </xf>
    <xf numFmtId="0" fontId="30" fillId="39" borderId="1" xfId="438" applyFont="1" applyFill="1" applyBorder="1" applyAlignment="1">
      <alignment horizontal="center" vertical="center"/>
    </xf>
    <xf numFmtId="184" fontId="30" fillId="39" borderId="1" xfId="438" applyNumberFormat="1" applyFont="1" applyFill="1" applyBorder="1" applyAlignment="1">
      <alignment horizontal="center" vertical="center"/>
    </xf>
    <xf numFmtId="0" fontId="30" fillId="39" borderId="1" xfId="438" applyFont="1" applyFill="1" applyBorder="1" applyAlignment="1">
      <alignment horizontal="center" vertical="center" wrapText="1"/>
    </xf>
    <xf numFmtId="0" fontId="29" fillId="45" borderId="1" xfId="438" applyFont="1" applyFill="1" applyBorder="1" applyAlignment="1" applyProtection="1">
      <alignment vertical="center" wrapText="1"/>
    </xf>
    <xf numFmtId="49" fontId="29" fillId="45" borderId="32" xfId="438" applyNumberFormat="1" applyFont="1" applyFill="1" applyBorder="1" applyAlignment="1">
      <alignment horizontal="center" vertical="top"/>
    </xf>
    <xf numFmtId="0" fontId="29" fillId="45" borderId="1" xfId="438" applyNumberFormat="1" applyFont="1" applyFill="1" applyBorder="1" applyAlignment="1">
      <alignment horizontal="left" vertical="top" wrapText="1"/>
    </xf>
    <xf numFmtId="49" fontId="29" fillId="45" borderId="1" xfId="438" applyNumberFormat="1" applyFont="1" applyFill="1" applyBorder="1" applyAlignment="1">
      <alignment horizontal="center" vertical="top"/>
    </xf>
    <xf numFmtId="184" fontId="29" fillId="45" borderId="1" xfId="438" applyNumberFormat="1" applyFont="1" applyFill="1" applyBorder="1" applyAlignment="1">
      <alignment vertical="top"/>
    </xf>
    <xf numFmtId="3" fontId="29" fillId="45" borderId="1" xfId="438" applyNumberFormat="1" applyFont="1" applyFill="1" applyBorder="1" applyAlignment="1">
      <alignment horizontal="right" vertical="top"/>
    </xf>
    <xf numFmtId="3" fontId="29" fillId="45" borderId="32" xfId="438" applyNumberFormat="1" applyFont="1" applyFill="1" applyBorder="1" applyAlignment="1">
      <alignment horizontal="right" vertical="top"/>
    </xf>
  </cellXfs>
  <cellStyles count="1315">
    <cellStyle name="_156_PP_0101_ZTP_SP_00" xfId="1"/>
    <cellStyle name="_156_PP_0101_ZTP_SP_00 2" xfId="2"/>
    <cellStyle name="_156_PP_0101_ZTP_SP_00 3" xfId="3"/>
    <cellStyle name="_156_PP_0101_ZTP_SP_00 4" xfId="4"/>
    <cellStyle name="_156_PP_0101_ZTP_SP_00 5" xfId="5"/>
    <cellStyle name="_156_PP_0101_ZTP_SP_00 6" xfId="6"/>
    <cellStyle name="_156_PP_0801_PIS_VV_00" xfId="7"/>
    <cellStyle name="_156_PP_0801_PIS_VV_00 2" xfId="8"/>
    <cellStyle name="_156_PP_0801_PIS_VV_00 3" xfId="9"/>
    <cellStyle name="_156_PP_0801_PIS_VV_00 4" xfId="10"/>
    <cellStyle name="_156_PP_0801_PIS_VV_00 5" xfId="11"/>
    <cellStyle name="_156_PP_0801_PIS_VV_00 6" xfId="12"/>
    <cellStyle name="_271_R_RD Čížek" xfId="13"/>
    <cellStyle name="_271_R_RD Čížek 2" xfId="14"/>
    <cellStyle name="_271_R_RD Čížek 3" xfId="15"/>
    <cellStyle name="_271_R_RD Čížek 4" xfId="16"/>
    <cellStyle name="_271_R_RD Čížek 5" xfId="17"/>
    <cellStyle name="_271_R_RD Čížek 6" xfId="18"/>
    <cellStyle name="_Babice_rozp2" xfId="19"/>
    <cellStyle name="_cina_rozp" xfId="20"/>
    <cellStyle name="_CZ_9_2003_D" xfId="21"/>
    <cellStyle name="_Dubový mlýn_rozp" xfId="22"/>
    <cellStyle name="_Holýšov_rozp" xfId="23"/>
    <cellStyle name="_IATCC_rozp" xfId="24"/>
    <cellStyle name="_Ladronka_2_VV-DVD_kontrola_FINAL" xfId="25"/>
    <cellStyle name="_Ladronka_2_VV-DVD_kontrola_FINAL 2" xfId="26"/>
    <cellStyle name="_Ladronka_2_VV-DVD_kontrola_FINAL 3" xfId="27"/>
    <cellStyle name="_Ladronka_2_VV-DVD_kontrola_FINAL 4" xfId="28"/>
    <cellStyle name="_Ladronka_2_VV-DVD_kontrola_FINAL_cel_vzor" xfId="29"/>
    <cellStyle name="_N0467_03 - nemocnice Ústí nad Orlicí - Energie -bez RV a mont.m" xfId="30"/>
    <cellStyle name="_N0789_03 eml" xfId="31"/>
    <cellStyle name="_Nabídka KV SiPass" xfId="32"/>
    <cellStyle name="_nabLS_co_2" xfId="33"/>
    <cellStyle name="_PCR_rozp" xfId="34"/>
    <cellStyle name="_PERSONAL" xfId="35"/>
    <cellStyle name="_PERSONAL 2" xfId="36"/>
    <cellStyle name="_PERSONAL 3" xfId="37"/>
    <cellStyle name="_PERSONAL 4" xfId="38"/>
    <cellStyle name="_PERSONAL 5" xfId="39"/>
    <cellStyle name="_PERSONAL 6" xfId="40"/>
    <cellStyle name="_PERSONAL_1" xfId="41"/>
    <cellStyle name="_PERSONAL_1 2" xfId="42"/>
    <cellStyle name="_PERSONAL_1 3" xfId="43"/>
    <cellStyle name="_PERSONAL_1 4" xfId="44"/>
    <cellStyle name="_PERSONAL_1 5" xfId="45"/>
    <cellStyle name="_PERSONAL_1 6" xfId="46"/>
    <cellStyle name="_PleasHB_rozp" xfId="47"/>
    <cellStyle name="_Q-Sadovky-výkaz-2003-07-01" xfId="48"/>
    <cellStyle name="_Q-Sadovky-výkaz-2003-07-01 10" xfId="49"/>
    <cellStyle name="_Q-Sadovky-výkaz-2003-07-01 10 2" xfId="50"/>
    <cellStyle name="_Q-Sadovky-výkaz-2003-07-01 10 3" xfId="51"/>
    <cellStyle name="_Q-Sadovky-výkaz-2003-07-01 10 4" xfId="52"/>
    <cellStyle name="_Q-Sadovky-výkaz-2003-07-01 10 5" xfId="53"/>
    <cellStyle name="_Q-Sadovky-výkaz-2003-07-01 10 6" xfId="54"/>
    <cellStyle name="_Q-Sadovky-výkaz-2003-07-01 11" xfId="55"/>
    <cellStyle name="_Q-Sadovky-výkaz-2003-07-01 11 2" xfId="56"/>
    <cellStyle name="_Q-Sadovky-výkaz-2003-07-01 11 3" xfId="57"/>
    <cellStyle name="_Q-Sadovky-výkaz-2003-07-01 11 4" xfId="58"/>
    <cellStyle name="_Q-Sadovky-výkaz-2003-07-01 11 5" xfId="59"/>
    <cellStyle name="_Q-Sadovky-výkaz-2003-07-01 11 6" xfId="60"/>
    <cellStyle name="_Q-Sadovky-výkaz-2003-07-01 12" xfId="61"/>
    <cellStyle name="_Q-Sadovky-výkaz-2003-07-01 12 2" xfId="62"/>
    <cellStyle name="_Q-Sadovky-výkaz-2003-07-01 12 3" xfId="63"/>
    <cellStyle name="_Q-Sadovky-výkaz-2003-07-01 12 4" xfId="64"/>
    <cellStyle name="_Q-Sadovky-výkaz-2003-07-01 12 5" xfId="65"/>
    <cellStyle name="_Q-Sadovky-výkaz-2003-07-01 12 6" xfId="66"/>
    <cellStyle name="_Q-Sadovky-výkaz-2003-07-01 13" xfId="67"/>
    <cellStyle name="_Q-Sadovky-výkaz-2003-07-01 13 2" xfId="68"/>
    <cellStyle name="_Q-Sadovky-výkaz-2003-07-01 13 3" xfId="69"/>
    <cellStyle name="_Q-Sadovky-výkaz-2003-07-01 13 4" xfId="70"/>
    <cellStyle name="_Q-Sadovky-výkaz-2003-07-01 13 5" xfId="71"/>
    <cellStyle name="_Q-Sadovky-výkaz-2003-07-01 13 6" xfId="72"/>
    <cellStyle name="_Q-Sadovky-výkaz-2003-07-01 14" xfId="73"/>
    <cellStyle name="_Q-Sadovky-výkaz-2003-07-01 14 2" xfId="74"/>
    <cellStyle name="_Q-Sadovky-výkaz-2003-07-01 14 3" xfId="75"/>
    <cellStyle name="_Q-Sadovky-výkaz-2003-07-01 14 4" xfId="76"/>
    <cellStyle name="_Q-Sadovky-výkaz-2003-07-01 14 5" xfId="77"/>
    <cellStyle name="_Q-Sadovky-výkaz-2003-07-01 14 6" xfId="78"/>
    <cellStyle name="_Q-Sadovky-výkaz-2003-07-01 15" xfId="79"/>
    <cellStyle name="_Q-Sadovky-výkaz-2003-07-01 15 2" xfId="80"/>
    <cellStyle name="_Q-Sadovky-výkaz-2003-07-01 15 3" xfId="81"/>
    <cellStyle name="_Q-Sadovky-výkaz-2003-07-01 15 4" xfId="82"/>
    <cellStyle name="_Q-Sadovky-výkaz-2003-07-01 15 5" xfId="83"/>
    <cellStyle name="_Q-Sadovky-výkaz-2003-07-01 15 6" xfId="84"/>
    <cellStyle name="_Q-Sadovky-výkaz-2003-07-01 16" xfId="85"/>
    <cellStyle name="_Q-Sadovky-výkaz-2003-07-01 16 2" xfId="86"/>
    <cellStyle name="_Q-Sadovky-výkaz-2003-07-01 16 3" xfId="87"/>
    <cellStyle name="_Q-Sadovky-výkaz-2003-07-01 16 4" xfId="88"/>
    <cellStyle name="_Q-Sadovky-výkaz-2003-07-01 16 5" xfId="89"/>
    <cellStyle name="_Q-Sadovky-výkaz-2003-07-01 16 6" xfId="90"/>
    <cellStyle name="_Q-Sadovky-výkaz-2003-07-01 17" xfId="91"/>
    <cellStyle name="_Q-Sadovky-výkaz-2003-07-01 17 2" xfId="92"/>
    <cellStyle name="_Q-Sadovky-výkaz-2003-07-01 17 3" xfId="93"/>
    <cellStyle name="_Q-Sadovky-výkaz-2003-07-01 17 4" xfId="94"/>
    <cellStyle name="_Q-Sadovky-výkaz-2003-07-01 17 5" xfId="95"/>
    <cellStyle name="_Q-Sadovky-výkaz-2003-07-01 17 6" xfId="96"/>
    <cellStyle name="_Q-Sadovky-výkaz-2003-07-01 18" xfId="97"/>
    <cellStyle name="_Q-Sadovky-výkaz-2003-07-01 18 2" xfId="98"/>
    <cellStyle name="_Q-Sadovky-výkaz-2003-07-01 18 3" xfId="99"/>
    <cellStyle name="_Q-Sadovky-výkaz-2003-07-01 18 4" xfId="100"/>
    <cellStyle name="_Q-Sadovky-výkaz-2003-07-01 18 5" xfId="101"/>
    <cellStyle name="_Q-Sadovky-výkaz-2003-07-01 18 6" xfId="102"/>
    <cellStyle name="_Q-Sadovky-výkaz-2003-07-01 19" xfId="103"/>
    <cellStyle name="_Q-Sadovky-výkaz-2003-07-01 19 2" xfId="104"/>
    <cellStyle name="_Q-Sadovky-výkaz-2003-07-01 19 3" xfId="105"/>
    <cellStyle name="_Q-Sadovky-výkaz-2003-07-01 19 4" xfId="106"/>
    <cellStyle name="_Q-Sadovky-výkaz-2003-07-01 19 5" xfId="107"/>
    <cellStyle name="_Q-Sadovky-výkaz-2003-07-01 19 6" xfId="108"/>
    <cellStyle name="_Q-Sadovky-výkaz-2003-07-01 2" xfId="109"/>
    <cellStyle name="_Q-Sadovky-výkaz-2003-07-01 2 2" xfId="110"/>
    <cellStyle name="_Q-Sadovky-výkaz-2003-07-01 2 3" xfId="111"/>
    <cellStyle name="_Q-Sadovky-výkaz-2003-07-01 2 4" xfId="112"/>
    <cellStyle name="_Q-Sadovky-výkaz-2003-07-01 2 5" xfId="113"/>
    <cellStyle name="_Q-Sadovky-výkaz-2003-07-01 2 6" xfId="114"/>
    <cellStyle name="_Q-Sadovky-výkaz-2003-07-01 20" xfId="115"/>
    <cellStyle name="_Q-Sadovky-výkaz-2003-07-01 20 2" xfId="116"/>
    <cellStyle name="_Q-Sadovky-výkaz-2003-07-01 20 3" xfId="117"/>
    <cellStyle name="_Q-Sadovky-výkaz-2003-07-01 20 4" xfId="118"/>
    <cellStyle name="_Q-Sadovky-výkaz-2003-07-01 20 5" xfId="119"/>
    <cellStyle name="_Q-Sadovky-výkaz-2003-07-01 20 6" xfId="120"/>
    <cellStyle name="_Q-Sadovky-výkaz-2003-07-01 21" xfId="121"/>
    <cellStyle name="_Q-Sadovky-výkaz-2003-07-01 21 2" xfId="122"/>
    <cellStyle name="_Q-Sadovky-výkaz-2003-07-01 21 3" xfId="123"/>
    <cellStyle name="_Q-Sadovky-výkaz-2003-07-01 21 4" xfId="124"/>
    <cellStyle name="_Q-Sadovky-výkaz-2003-07-01 21 5" xfId="125"/>
    <cellStyle name="_Q-Sadovky-výkaz-2003-07-01 21 6" xfId="126"/>
    <cellStyle name="_Q-Sadovky-výkaz-2003-07-01 22" xfId="127"/>
    <cellStyle name="_Q-Sadovky-výkaz-2003-07-01 22 2" xfId="128"/>
    <cellStyle name="_Q-Sadovky-výkaz-2003-07-01 22 3" xfId="129"/>
    <cellStyle name="_Q-Sadovky-výkaz-2003-07-01 22 4" xfId="130"/>
    <cellStyle name="_Q-Sadovky-výkaz-2003-07-01 22 5" xfId="131"/>
    <cellStyle name="_Q-Sadovky-výkaz-2003-07-01 22 6" xfId="132"/>
    <cellStyle name="_Q-Sadovky-výkaz-2003-07-01 23" xfId="133"/>
    <cellStyle name="_Q-Sadovky-výkaz-2003-07-01 23 2" xfId="134"/>
    <cellStyle name="_Q-Sadovky-výkaz-2003-07-01 23 3" xfId="135"/>
    <cellStyle name="_Q-Sadovky-výkaz-2003-07-01 23 4" xfId="136"/>
    <cellStyle name="_Q-Sadovky-výkaz-2003-07-01 23 5" xfId="137"/>
    <cellStyle name="_Q-Sadovky-výkaz-2003-07-01 23 6" xfId="138"/>
    <cellStyle name="_Q-Sadovky-výkaz-2003-07-01 24" xfId="139"/>
    <cellStyle name="_Q-Sadovky-výkaz-2003-07-01 25" xfId="140"/>
    <cellStyle name="_Q-Sadovky-výkaz-2003-07-01 26" xfId="141"/>
    <cellStyle name="_Q-Sadovky-výkaz-2003-07-01 27" xfId="142"/>
    <cellStyle name="_Q-Sadovky-výkaz-2003-07-01 28" xfId="143"/>
    <cellStyle name="_Q-Sadovky-výkaz-2003-07-01 3" xfId="144"/>
    <cellStyle name="_Q-Sadovky-výkaz-2003-07-01 3 2" xfId="145"/>
    <cellStyle name="_Q-Sadovky-výkaz-2003-07-01 3 3" xfId="146"/>
    <cellStyle name="_Q-Sadovky-výkaz-2003-07-01 3 4" xfId="147"/>
    <cellStyle name="_Q-Sadovky-výkaz-2003-07-01 3 5" xfId="148"/>
    <cellStyle name="_Q-Sadovky-výkaz-2003-07-01 3 6" xfId="149"/>
    <cellStyle name="_Q-Sadovky-výkaz-2003-07-01 4" xfId="150"/>
    <cellStyle name="_Q-Sadovky-výkaz-2003-07-01 4 2" xfId="151"/>
    <cellStyle name="_Q-Sadovky-výkaz-2003-07-01 4 3" xfId="152"/>
    <cellStyle name="_Q-Sadovky-výkaz-2003-07-01 4 4" xfId="153"/>
    <cellStyle name="_Q-Sadovky-výkaz-2003-07-01 4 5" xfId="154"/>
    <cellStyle name="_Q-Sadovky-výkaz-2003-07-01 4 6" xfId="155"/>
    <cellStyle name="_Q-Sadovky-výkaz-2003-07-01 5" xfId="156"/>
    <cellStyle name="_Q-Sadovky-výkaz-2003-07-01 5 2" xfId="157"/>
    <cellStyle name="_Q-Sadovky-výkaz-2003-07-01 5 3" xfId="158"/>
    <cellStyle name="_Q-Sadovky-výkaz-2003-07-01 5 4" xfId="159"/>
    <cellStyle name="_Q-Sadovky-výkaz-2003-07-01 5 5" xfId="160"/>
    <cellStyle name="_Q-Sadovky-výkaz-2003-07-01 5 6" xfId="161"/>
    <cellStyle name="_Q-Sadovky-výkaz-2003-07-01 6" xfId="162"/>
    <cellStyle name="_Q-Sadovky-výkaz-2003-07-01 6 2" xfId="163"/>
    <cellStyle name="_Q-Sadovky-výkaz-2003-07-01 6 3" xfId="164"/>
    <cellStyle name="_Q-Sadovky-výkaz-2003-07-01 6 4" xfId="165"/>
    <cellStyle name="_Q-Sadovky-výkaz-2003-07-01 6 5" xfId="166"/>
    <cellStyle name="_Q-Sadovky-výkaz-2003-07-01 6 6" xfId="167"/>
    <cellStyle name="_Q-Sadovky-výkaz-2003-07-01 7" xfId="168"/>
    <cellStyle name="_Q-Sadovky-výkaz-2003-07-01 7 2" xfId="169"/>
    <cellStyle name="_Q-Sadovky-výkaz-2003-07-01 7 3" xfId="170"/>
    <cellStyle name="_Q-Sadovky-výkaz-2003-07-01 7 4" xfId="171"/>
    <cellStyle name="_Q-Sadovky-výkaz-2003-07-01 7 5" xfId="172"/>
    <cellStyle name="_Q-Sadovky-výkaz-2003-07-01 7 6" xfId="173"/>
    <cellStyle name="_Q-Sadovky-výkaz-2003-07-01 8" xfId="174"/>
    <cellStyle name="_Q-Sadovky-výkaz-2003-07-01 8 2" xfId="175"/>
    <cellStyle name="_Q-Sadovky-výkaz-2003-07-01 8 3" xfId="176"/>
    <cellStyle name="_Q-Sadovky-výkaz-2003-07-01 8 4" xfId="177"/>
    <cellStyle name="_Q-Sadovky-výkaz-2003-07-01 8 5" xfId="178"/>
    <cellStyle name="_Q-Sadovky-výkaz-2003-07-01 8 6" xfId="179"/>
    <cellStyle name="_Q-Sadovky-výkaz-2003-07-01 9" xfId="180"/>
    <cellStyle name="_Q-Sadovky-výkaz-2003-07-01 9 2" xfId="181"/>
    <cellStyle name="_Q-Sadovky-výkaz-2003-07-01 9 3" xfId="182"/>
    <cellStyle name="_Q-Sadovky-výkaz-2003-07-01 9 4" xfId="183"/>
    <cellStyle name="_Q-Sadovky-výkaz-2003-07-01 9 5" xfId="184"/>
    <cellStyle name="_Q-Sadovky-výkaz-2003-07-01 9 6" xfId="185"/>
    <cellStyle name="_Q-Sadovky-výkaz-2003-07-01_1" xfId="186"/>
    <cellStyle name="_Q-Sadovky-výkaz-2003-07-01_1 2" xfId="187"/>
    <cellStyle name="_Q-Sadovky-výkaz-2003-07-01_1 3" xfId="188"/>
    <cellStyle name="_Q-Sadovky-výkaz-2003-07-01_1 4" xfId="189"/>
    <cellStyle name="_Q-Sadovky-výkaz-2003-07-01_1 5" xfId="190"/>
    <cellStyle name="_Q-Sadovky-výkaz-2003-07-01_1 6" xfId="191"/>
    <cellStyle name="_Q-Sadovky-výkaz-2003-07-01_2" xfId="192"/>
    <cellStyle name="_Q-Sadovky-výkaz-2003-07-01_2 10" xfId="193"/>
    <cellStyle name="_Q-Sadovky-výkaz-2003-07-01_2 10 2" xfId="194"/>
    <cellStyle name="_Q-Sadovky-výkaz-2003-07-01_2 10 3" xfId="195"/>
    <cellStyle name="_Q-Sadovky-výkaz-2003-07-01_2 10 4" xfId="196"/>
    <cellStyle name="_Q-Sadovky-výkaz-2003-07-01_2 11" xfId="197"/>
    <cellStyle name="_Q-Sadovky-výkaz-2003-07-01_2 11 2" xfId="198"/>
    <cellStyle name="_Q-Sadovky-výkaz-2003-07-01_2 11 3" xfId="199"/>
    <cellStyle name="_Q-Sadovky-výkaz-2003-07-01_2 11 4" xfId="200"/>
    <cellStyle name="_Q-Sadovky-výkaz-2003-07-01_2 12" xfId="201"/>
    <cellStyle name="_Q-Sadovky-výkaz-2003-07-01_2 12 2" xfId="202"/>
    <cellStyle name="_Q-Sadovky-výkaz-2003-07-01_2 12 3" xfId="203"/>
    <cellStyle name="_Q-Sadovky-výkaz-2003-07-01_2 12 4" xfId="204"/>
    <cellStyle name="_Q-Sadovky-výkaz-2003-07-01_2 13" xfId="205"/>
    <cellStyle name="_Q-Sadovky-výkaz-2003-07-01_2 13 2" xfId="206"/>
    <cellStyle name="_Q-Sadovky-výkaz-2003-07-01_2 13 3" xfId="207"/>
    <cellStyle name="_Q-Sadovky-výkaz-2003-07-01_2 13 4" xfId="208"/>
    <cellStyle name="_Q-Sadovky-výkaz-2003-07-01_2 14" xfId="209"/>
    <cellStyle name="_Q-Sadovky-výkaz-2003-07-01_2 14 2" xfId="210"/>
    <cellStyle name="_Q-Sadovky-výkaz-2003-07-01_2 14 3" xfId="211"/>
    <cellStyle name="_Q-Sadovky-výkaz-2003-07-01_2 14 4" xfId="212"/>
    <cellStyle name="_Q-Sadovky-výkaz-2003-07-01_2 15" xfId="213"/>
    <cellStyle name="_Q-Sadovky-výkaz-2003-07-01_2 15 2" xfId="214"/>
    <cellStyle name="_Q-Sadovky-výkaz-2003-07-01_2 15 3" xfId="215"/>
    <cellStyle name="_Q-Sadovky-výkaz-2003-07-01_2 15 4" xfId="216"/>
    <cellStyle name="_Q-Sadovky-výkaz-2003-07-01_2 16" xfId="217"/>
    <cellStyle name="_Q-Sadovky-výkaz-2003-07-01_2 16 2" xfId="218"/>
    <cellStyle name="_Q-Sadovky-výkaz-2003-07-01_2 16 3" xfId="219"/>
    <cellStyle name="_Q-Sadovky-výkaz-2003-07-01_2 16 4" xfId="220"/>
    <cellStyle name="_Q-Sadovky-výkaz-2003-07-01_2 17" xfId="221"/>
    <cellStyle name="_Q-Sadovky-výkaz-2003-07-01_2 17 2" xfId="222"/>
    <cellStyle name="_Q-Sadovky-výkaz-2003-07-01_2 17 3" xfId="223"/>
    <cellStyle name="_Q-Sadovky-výkaz-2003-07-01_2 17 4" xfId="224"/>
    <cellStyle name="_Q-Sadovky-výkaz-2003-07-01_2 18" xfId="225"/>
    <cellStyle name="_Q-Sadovky-výkaz-2003-07-01_2 18 2" xfId="226"/>
    <cellStyle name="_Q-Sadovky-výkaz-2003-07-01_2 18 3" xfId="227"/>
    <cellStyle name="_Q-Sadovky-výkaz-2003-07-01_2 18 4" xfId="228"/>
    <cellStyle name="_Q-Sadovky-výkaz-2003-07-01_2 19" xfId="229"/>
    <cellStyle name="_Q-Sadovky-výkaz-2003-07-01_2 19 2" xfId="230"/>
    <cellStyle name="_Q-Sadovky-výkaz-2003-07-01_2 19 3" xfId="231"/>
    <cellStyle name="_Q-Sadovky-výkaz-2003-07-01_2 19 4" xfId="232"/>
    <cellStyle name="_Q-Sadovky-výkaz-2003-07-01_2 2" xfId="233"/>
    <cellStyle name="_Q-Sadovky-výkaz-2003-07-01_2 2 2" xfId="234"/>
    <cellStyle name="_Q-Sadovky-výkaz-2003-07-01_2 2 3" xfId="235"/>
    <cellStyle name="_Q-Sadovky-výkaz-2003-07-01_2 2 4" xfId="236"/>
    <cellStyle name="_Q-Sadovky-výkaz-2003-07-01_2 20" xfId="237"/>
    <cellStyle name="_Q-Sadovky-výkaz-2003-07-01_2 20 2" xfId="238"/>
    <cellStyle name="_Q-Sadovky-výkaz-2003-07-01_2 20 3" xfId="239"/>
    <cellStyle name="_Q-Sadovky-výkaz-2003-07-01_2 20 4" xfId="240"/>
    <cellStyle name="_Q-Sadovky-výkaz-2003-07-01_2 21" xfId="241"/>
    <cellStyle name="_Q-Sadovky-výkaz-2003-07-01_2 21 2" xfId="242"/>
    <cellStyle name="_Q-Sadovky-výkaz-2003-07-01_2 21 3" xfId="243"/>
    <cellStyle name="_Q-Sadovky-výkaz-2003-07-01_2 21 4" xfId="244"/>
    <cellStyle name="_Q-Sadovky-výkaz-2003-07-01_2 22" xfId="245"/>
    <cellStyle name="_Q-Sadovky-výkaz-2003-07-01_2 22 2" xfId="246"/>
    <cellStyle name="_Q-Sadovky-výkaz-2003-07-01_2 22 3" xfId="247"/>
    <cellStyle name="_Q-Sadovky-výkaz-2003-07-01_2 22 4" xfId="248"/>
    <cellStyle name="_Q-Sadovky-výkaz-2003-07-01_2 23" xfId="249"/>
    <cellStyle name="_Q-Sadovky-výkaz-2003-07-01_2 23 2" xfId="250"/>
    <cellStyle name="_Q-Sadovky-výkaz-2003-07-01_2 23 3" xfId="251"/>
    <cellStyle name="_Q-Sadovky-výkaz-2003-07-01_2 23 4" xfId="252"/>
    <cellStyle name="_Q-Sadovky-výkaz-2003-07-01_2 24" xfId="253"/>
    <cellStyle name="_Q-Sadovky-výkaz-2003-07-01_2 25" xfId="254"/>
    <cellStyle name="_Q-Sadovky-výkaz-2003-07-01_2 26" xfId="255"/>
    <cellStyle name="_Q-Sadovky-výkaz-2003-07-01_2 27" xfId="256"/>
    <cellStyle name="_Q-Sadovky-výkaz-2003-07-01_2 28" xfId="257"/>
    <cellStyle name="_Q-Sadovky-výkaz-2003-07-01_2 3" xfId="258"/>
    <cellStyle name="_Q-Sadovky-výkaz-2003-07-01_2 3 2" xfId="259"/>
    <cellStyle name="_Q-Sadovky-výkaz-2003-07-01_2 3 3" xfId="260"/>
    <cellStyle name="_Q-Sadovky-výkaz-2003-07-01_2 3 4" xfId="261"/>
    <cellStyle name="_Q-Sadovky-výkaz-2003-07-01_2 4" xfId="262"/>
    <cellStyle name="_Q-Sadovky-výkaz-2003-07-01_2 4 2" xfId="263"/>
    <cellStyle name="_Q-Sadovky-výkaz-2003-07-01_2 4 3" xfId="264"/>
    <cellStyle name="_Q-Sadovky-výkaz-2003-07-01_2 4 4" xfId="265"/>
    <cellStyle name="_Q-Sadovky-výkaz-2003-07-01_2 5" xfId="266"/>
    <cellStyle name="_Q-Sadovky-výkaz-2003-07-01_2 5 2" xfId="267"/>
    <cellStyle name="_Q-Sadovky-výkaz-2003-07-01_2 5 3" xfId="268"/>
    <cellStyle name="_Q-Sadovky-výkaz-2003-07-01_2 5 4" xfId="269"/>
    <cellStyle name="_Q-Sadovky-výkaz-2003-07-01_2 6" xfId="270"/>
    <cellStyle name="_Q-Sadovky-výkaz-2003-07-01_2 6 2" xfId="271"/>
    <cellStyle name="_Q-Sadovky-výkaz-2003-07-01_2 6 3" xfId="272"/>
    <cellStyle name="_Q-Sadovky-výkaz-2003-07-01_2 6 4" xfId="273"/>
    <cellStyle name="_Q-Sadovky-výkaz-2003-07-01_2 7" xfId="274"/>
    <cellStyle name="_Q-Sadovky-výkaz-2003-07-01_2 7 2" xfId="275"/>
    <cellStyle name="_Q-Sadovky-výkaz-2003-07-01_2 7 3" xfId="276"/>
    <cellStyle name="_Q-Sadovky-výkaz-2003-07-01_2 7 4" xfId="277"/>
    <cellStyle name="_Q-Sadovky-výkaz-2003-07-01_2 8" xfId="278"/>
    <cellStyle name="_Q-Sadovky-výkaz-2003-07-01_2 8 2" xfId="279"/>
    <cellStyle name="_Q-Sadovky-výkaz-2003-07-01_2 8 3" xfId="280"/>
    <cellStyle name="_Q-Sadovky-výkaz-2003-07-01_2 8 4" xfId="281"/>
    <cellStyle name="_Q-Sadovky-výkaz-2003-07-01_2 9" xfId="282"/>
    <cellStyle name="_Q-Sadovky-výkaz-2003-07-01_2 9 2" xfId="283"/>
    <cellStyle name="_Q-Sadovky-výkaz-2003-07-01_2 9 3" xfId="284"/>
    <cellStyle name="_Q-Sadovky-výkaz-2003-07-01_2 9 4" xfId="285"/>
    <cellStyle name="_Q-Sadovky-výkaz-2003-07-01_3" xfId="286"/>
    <cellStyle name="_Q-Sadovky-výkaz-2003-07-01_3 2" xfId="287"/>
    <cellStyle name="_Q-Sadovky-výkaz-2003-07-01_3 3" xfId="288"/>
    <cellStyle name="_Q-Sadovky-výkaz-2003-07-01_3 4" xfId="289"/>
    <cellStyle name="_Q-Sadovky-výkaz-2003-07-01_3 5" xfId="290"/>
    <cellStyle name="_Q-Sadovky-výkaz-2003-07-01_3 6" xfId="291"/>
    <cellStyle name="_SO 02.06.02 M+R" xfId="292"/>
    <cellStyle name="_spec_sil_04_2003" xfId="293"/>
    <cellStyle name="_spec_sil_04_2003 2" xfId="294"/>
    <cellStyle name="_spec_sil_04_2003 3" xfId="295"/>
    <cellStyle name="_spec_sil_04_2003 4" xfId="296"/>
    <cellStyle name="_spec_sil_04_2003 5" xfId="297"/>
    <cellStyle name="_spec_sil_04_2003 6" xfId="298"/>
    <cellStyle name="_stav" xfId="299"/>
    <cellStyle name="_teco" xfId="300"/>
    <cellStyle name="_VŠEOBECNÉ PODMÍNKY" xfId="301"/>
    <cellStyle name="_VŠEOBECNÉ PODMÍNKY 2" xfId="302"/>
    <cellStyle name="_VŠEOBECNÉ PODMÍNKY 3" xfId="303"/>
    <cellStyle name="_VŠEOBECNÉ PODMÍNKY 4" xfId="304"/>
    <cellStyle name="_VŠEOBECNÉ PODMÍNKY 5" xfId="305"/>
    <cellStyle name="_VŠEOBECNÉ PODMÍNKY 6" xfId="306"/>
    <cellStyle name="_ZPA Jinonice_rozp" xfId="307"/>
    <cellStyle name="1" xfId="308"/>
    <cellStyle name="1 000 Kč_HW" xfId="309"/>
    <cellStyle name="1 2" xfId="310"/>
    <cellStyle name="1 3" xfId="311"/>
    <cellStyle name="1 4" xfId="312"/>
    <cellStyle name="1 5" xfId="313"/>
    <cellStyle name="1 6" xfId="314"/>
    <cellStyle name="1_AED-YAZ MaR-LOTQ_EXE-001 specifikace" xfId="315"/>
    <cellStyle name="20 % – Zvýraznění1 2" xfId="316"/>
    <cellStyle name="20 % – Zvýraznění1 2 2" xfId="317"/>
    <cellStyle name="20 % – Zvýraznění1 2 3" xfId="318"/>
    <cellStyle name="20 % – Zvýraznění1 2 4" xfId="319"/>
    <cellStyle name="20 % – Zvýraznění1 2 5" xfId="320"/>
    <cellStyle name="20 % – Zvýraznění1 2 6" xfId="321"/>
    <cellStyle name="20 % – Zvýraznění1 2 7" xfId="322"/>
    <cellStyle name="20 % – Zvýraznění1 3" xfId="323"/>
    <cellStyle name="20 % – Zvýraznění1 3 2" xfId="324"/>
    <cellStyle name="20 % – Zvýraznění1 4" xfId="325"/>
    <cellStyle name="20 % – Zvýraznění1 4 2" xfId="326"/>
    <cellStyle name="20 % – Zvýraznění2 2" xfId="327"/>
    <cellStyle name="20 % – Zvýraznění2 2 2" xfId="328"/>
    <cellStyle name="20 % – Zvýraznění2 2 3" xfId="329"/>
    <cellStyle name="20 % – Zvýraznění2 2 4" xfId="330"/>
    <cellStyle name="20 % – Zvýraznění2 2 5" xfId="331"/>
    <cellStyle name="20 % – Zvýraznění2 2 6" xfId="332"/>
    <cellStyle name="20 % – Zvýraznění2 2 7" xfId="333"/>
    <cellStyle name="20 % – Zvýraznění2 3" xfId="334"/>
    <cellStyle name="20 % – Zvýraznění2 3 2" xfId="335"/>
    <cellStyle name="20 % – Zvýraznění2 4" xfId="336"/>
    <cellStyle name="20 % – Zvýraznění2 4 2" xfId="337"/>
    <cellStyle name="20 % – Zvýraznění3 2" xfId="338"/>
    <cellStyle name="20 % – Zvýraznění3 2 2" xfId="339"/>
    <cellStyle name="20 % – Zvýraznění3 2 3" xfId="340"/>
    <cellStyle name="20 % – Zvýraznění3 2 4" xfId="341"/>
    <cellStyle name="20 % – Zvýraznění3 2 5" xfId="342"/>
    <cellStyle name="20 % – Zvýraznění3 2 6" xfId="343"/>
    <cellStyle name="20 % – Zvýraznění3 3" xfId="344"/>
    <cellStyle name="20 % – Zvýraznění3 3 2" xfId="345"/>
    <cellStyle name="20 % – Zvýraznění3 4" xfId="346"/>
    <cellStyle name="20 % – Zvýraznění3 4 2" xfId="347"/>
    <cellStyle name="20 % – Zvýraznění4 2" xfId="348"/>
    <cellStyle name="20 % – Zvýraznění4 2 2" xfId="349"/>
    <cellStyle name="20 % – Zvýraznění4 2 3" xfId="350"/>
    <cellStyle name="20 % – Zvýraznění4 2 4" xfId="351"/>
    <cellStyle name="20 % – Zvýraznění4 2 5" xfId="352"/>
    <cellStyle name="20 % – Zvýraznění4 2 6" xfId="353"/>
    <cellStyle name="20 % – Zvýraznění4 2 7" xfId="354"/>
    <cellStyle name="20 % – Zvýraznění4 3" xfId="355"/>
    <cellStyle name="20 % – Zvýraznění4 3 2" xfId="356"/>
    <cellStyle name="20 % – Zvýraznění4 4" xfId="357"/>
    <cellStyle name="20 % – Zvýraznění4 4 2" xfId="358"/>
    <cellStyle name="20 % – Zvýraznění5 2" xfId="359"/>
    <cellStyle name="20 % – Zvýraznění5 2 2" xfId="360"/>
    <cellStyle name="20 % – Zvýraznění5 2 3" xfId="361"/>
    <cellStyle name="20 % – Zvýraznění5 2 4" xfId="362"/>
    <cellStyle name="20 % – Zvýraznění5 2 5" xfId="363"/>
    <cellStyle name="20 % – Zvýraznění5 2 6" xfId="364"/>
    <cellStyle name="20 % – Zvýraznění5 2 7" xfId="365"/>
    <cellStyle name="20 % – Zvýraznění5 3" xfId="366"/>
    <cellStyle name="20 % – Zvýraznění5 3 2" xfId="367"/>
    <cellStyle name="20 % – Zvýraznění5 4" xfId="368"/>
    <cellStyle name="20 % – Zvýraznění5 4 2" xfId="369"/>
    <cellStyle name="20 % – Zvýraznění6 2" xfId="370"/>
    <cellStyle name="20 % – Zvýraznění6 2 2" xfId="371"/>
    <cellStyle name="20 % – Zvýraznění6 2 3" xfId="372"/>
    <cellStyle name="20 % – Zvýraznění6 2 4" xfId="373"/>
    <cellStyle name="20 % – Zvýraznění6 2 5" xfId="374"/>
    <cellStyle name="20 % – Zvýraznění6 2 6" xfId="375"/>
    <cellStyle name="20 % – Zvýraznění6 2 7" xfId="376"/>
    <cellStyle name="20 % – Zvýraznění6 3" xfId="377"/>
    <cellStyle name="20 % – Zvýraznění6 3 2" xfId="378"/>
    <cellStyle name="20 % – Zvýraznění6 4" xfId="379"/>
    <cellStyle name="20 % – Zvýraznění6 4 2" xfId="380"/>
    <cellStyle name="40 % – Zvýraznění1 2" xfId="381"/>
    <cellStyle name="40 % – Zvýraznění1 2 2" xfId="382"/>
    <cellStyle name="40 % – Zvýraznění1 2 3" xfId="383"/>
    <cellStyle name="40 % – Zvýraznění1 2 4" xfId="384"/>
    <cellStyle name="40 % – Zvýraznění1 2 5" xfId="385"/>
    <cellStyle name="40 % – Zvýraznění1 2 6" xfId="386"/>
    <cellStyle name="40 % – Zvýraznění1 3" xfId="387"/>
    <cellStyle name="40 % – Zvýraznění1 3 2" xfId="388"/>
    <cellStyle name="40 % – Zvýraznění1 4" xfId="389"/>
    <cellStyle name="40 % – Zvýraznění1 4 2" xfId="390"/>
    <cellStyle name="40 % – Zvýraznění2 2" xfId="391"/>
    <cellStyle name="40 % – Zvýraznění2 2 2" xfId="392"/>
    <cellStyle name="40 % – Zvýraznění2 2 3" xfId="393"/>
    <cellStyle name="40 % – Zvýraznění2 2 4" xfId="394"/>
    <cellStyle name="40 % – Zvýraznění2 2 5" xfId="395"/>
    <cellStyle name="40 % – Zvýraznění2 2 6" xfId="396"/>
    <cellStyle name="40 % – Zvýraznění2 3" xfId="397"/>
    <cellStyle name="40 % – Zvýraznění2 3 2" xfId="398"/>
    <cellStyle name="40 % – Zvýraznění2 4" xfId="399"/>
    <cellStyle name="40 % – Zvýraznění2 4 2" xfId="400"/>
    <cellStyle name="40 % – Zvýraznění3 2" xfId="401"/>
    <cellStyle name="40 % – Zvýraznění3 2 2" xfId="402"/>
    <cellStyle name="40 % – Zvýraznění3 2 3" xfId="403"/>
    <cellStyle name="40 % – Zvýraznění3 2 4" xfId="404"/>
    <cellStyle name="40 % – Zvýraznění3 2 5" xfId="405"/>
    <cellStyle name="40 % – Zvýraznění3 2 6" xfId="406"/>
    <cellStyle name="40 % – Zvýraznění3 3" xfId="407"/>
    <cellStyle name="40 % – Zvýraznění3 3 2" xfId="408"/>
    <cellStyle name="40 % – Zvýraznění3 4" xfId="409"/>
    <cellStyle name="40 % – Zvýraznění3 4 2" xfId="410"/>
    <cellStyle name="40 % – Zvýraznění4 2" xfId="411"/>
    <cellStyle name="40 % – Zvýraznění4 2 2" xfId="412"/>
    <cellStyle name="40 % – Zvýraznění4 2 3" xfId="413"/>
    <cellStyle name="40 % – Zvýraznění4 2 4" xfId="414"/>
    <cellStyle name="40 % – Zvýraznění4 2 5" xfId="415"/>
    <cellStyle name="40 % – Zvýraznění4 2 6" xfId="416"/>
    <cellStyle name="40 % – Zvýraznění4 3" xfId="417"/>
    <cellStyle name="40 % – Zvýraznění4 3 2" xfId="418"/>
    <cellStyle name="40 % – Zvýraznění4 4" xfId="419"/>
    <cellStyle name="40 % – Zvýraznění4 4 2" xfId="420"/>
    <cellStyle name="40 % – Zvýraznění5 2" xfId="421"/>
    <cellStyle name="40 % – Zvýraznění5 2 2" xfId="422"/>
    <cellStyle name="40 % – Zvýraznění5 2 3" xfId="423"/>
    <cellStyle name="40 % – Zvýraznění5 2 4" xfId="424"/>
    <cellStyle name="40 % – Zvýraznění5 2 5" xfId="425"/>
    <cellStyle name="40 % – Zvýraznění5 2 6" xfId="426"/>
    <cellStyle name="40 % – Zvýraznění5 3" xfId="427"/>
    <cellStyle name="40 % – Zvýraznění5 3 2" xfId="428"/>
    <cellStyle name="40 % – Zvýraznění5 4" xfId="429"/>
    <cellStyle name="40 % – Zvýraznění5 4 2" xfId="430"/>
    <cellStyle name="40 % – Zvýraznění6 2" xfId="431"/>
    <cellStyle name="40 % – Zvýraznění6 2 2" xfId="432"/>
    <cellStyle name="40 % – Zvýraznění6 2 3" xfId="433"/>
    <cellStyle name="40 % – Zvýraznění6 2 4" xfId="434"/>
    <cellStyle name="40 % – Zvýraznění6 2 5" xfId="435"/>
    <cellStyle name="40 % – Zvýraznění6 2 6" xfId="436"/>
    <cellStyle name="40 % – Zvýraznění6 2 7" xfId="437"/>
    <cellStyle name="40 % – Zvýraznění6 3" xfId="438"/>
    <cellStyle name="40 % – Zvýraznění6 3 2" xfId="439"/>
    <cellStyle name="40 % – Zvýraznění6 4" xfId="440"/>
    <cellStyle name="40 % – Zvýraznění6 4 2" xfId="441"/>
    <cellStyle name="5" xfId="442"/>
    <cellStyle name="5 10" xfId="443"/>
    <cellStyle name="5 11" xfId="444"/>
    <cellStyle name="5 12" xfId="445"/>
    <cellStyle name="5 13" xfId="446"/>
    <cellStyle name="5 14" xfId="447"/>
    <cellStyle name="5 15" xfId="448"/>
    <cellStyle name="5 16" xfId="449"/>
    <cellStyle name="5 17" xfId="450"/>
    <cellStyle name="5 18" xfId="451"/>
    <cellStyle name="5 19" xfId="452"/>
    <cellStyle name="5 2" xfId="453"/>
    <cellStyle name="5 20" xfId="454"/>
    <cellStyle name="5 21" xfId="455"/>
    <cellStyle name="5 22" xfId="456"/>
    <cellStyle name="5 3" xfId="457"/>
    <cellStyle name="5 4" xfId="458"/>
    <cellStyle name="5 5" xfId="459"/>
    <cellStyle name="5 6" xfId="460"/>
    <cellStyle name="5 7" xfId="461"/>
    <cellStyle name="5 8" xfId="462"/>
    <cellStyle name="5 9" xfId="463"/>
    <cellStyle name="60 % – Zvýraznění1 2" xfId="464"/>
    <cellStyle name="60 % – Zvýraznění1 2 2" xfId="465"/>
    <cellStyle name="60 % – Zvýraznění1 2 3" xfId="466"/>
    <cellStyle name="60 % – Zvýraznění1 2 4" xfId="467"/>
    <cellStyle name="60 % – Zvýraznění1 2 5" xfId="468"/>
    <cellStyle name="60 % – Zvýraznění1 2 6" xfId="469"/>
    <cellStyle name="60 % – Zvýraznění1 3" xfId="470"/>
    <cellStyle name="60 % – Zvýraznění1 3 2" xfId="471"/>
    <cellStyle name="60 % – Zvýraznění1 4" xfId="472"/>
    <cellStyle name="60 % – Zvýraznění1 4 2" xfId="473"/>
    <cellStyle name="60 % – Zvýraznění2 2" xfId="474"/>
    <cellStyle name="60 % – Zvýraznění2 2 2" xfId="475"/>
    <cellStyle name="60 % – Zvýraznění2 2 3" xfId="476"/>
    <cellStyle name="60 % – Zvýraznění2 2 4" xfId="477"/>
    <cellStyle name="60 % – Zvýraznění2 2 5" xfId="478"/>
    <cellStyle name="60 % – Zvýraznění2 2 6" xfId="479"/>
    <cellStyle name="60 % – Zvýraznění2 3" xfId="480"/>
    <cellStyle name="60 % – Zvýraznění2 3 2" xfId="481"/>
    <cellStyle name="60 % – Zvýraznění2 4" xfId="482"/>
    <cellStyle name="60 % – Zvýraznění2 4 2" xfId="483"/>
    <cellStyle name="60 % – Zvýraznění3 2" xfId="484"/>
    <cellStyle name="60 % – Zvýraznění3 2 2" xfId="485"/>
    <cellStyle name="60 % – Zvýraznění3 2 3" xfId="486"/>
    <cellStyle name="60 % – Zvýraznění3 2 4" xfId="487"/>
    <cellStyle name="60 % – Zvýraznění3 2 5" xfId="488"/>
    <cellStyle name="60 % – Zvýraznění3 2 6" xfId="489"/>
    <cellStyle name="60 % – Zvýraznění3 2 7" xfId="490"/>
    <cellStyle name="60 % – Zvýraznění3 3" xfId="491"/>
    <cellStyle name="60 % – Zvýraznění3 3 2" xfId="492"/>
    <cellStyle name="60 % – Zvýraznění3 4" xfId="493"/>
    <cellStyle name="60 % – Zvýraznění3 4 2" xfId="494"/>
    <cellStyle name="60 % – Zvýraznění4 2" xfId="495"/>
    <cellStyle name="60 % – Zvýraznění4 2 2" xfId="496"/>
    <cellStyle name="60 % – Zvýraznění4 2 3" xfId="497"/>
    <cellStyle name="60 % – Zvýraznění4 2 4" xfId="498"/>
    <cellStyle name="60 % – Zvýraznění4 2 5" xfId="499"/>
    <cellStyle name="60 % – Zvýraznění4 2 6" xfId="500"/>
    <cellStyle name="60 % – Zvýraznění4 3" xfId="501"/>
    <cellStyle name="60 % – Zvýraznění4 3 2" xfId="502"/>
    <cellStyle name="60 % – Zvýraznění4 4" xfId="503"/>
    <cellStyle name="60 % – Zvýraznění4 4 2" xfId="504"/>
    <cellStyle name="60 % – Zvýraznění5 2" xfId="505"/>
    <cellStyle name="60 % – Zvýraznění5 2 2" xfId="506"/>
    <cellStyle name="60 % – Zvýraznění5 2 3" xfId="507"/>
    <cellStyle name="60 % – Zvýraznění5 2 4" xfId="508"/>
    <cellStyle name="60 % – Zvýraznění5 2 5" xfId="509"/>
    <cellStyle name="60 % – Zvýraznění5 2 6" xfId="510"/>
    <cellStyle name="60 % – Zvýraznění5 3" xfId="511"/>
    <cellStyle name="60 % – Zvýraznění5 3 2" xfId="512"/>
    <cellStyle name="60 % – Zvýraznění5 4" xfId="513"/>
    <cellStyle name="60 % – Zvýraznění5 4 2" xfId="514"/>
    <cellStyle name="60 % – Zvýraznění6 2" xfId="515"/>
    <cellStyle name="60 % – Zvýraznění6 2 2" xfId="516"/>
    <cellStyle name="60 % – Zvýraznění6 2 3" xfId="517"/>
    <cellStyle name="60 % – Zvýraznění6 2 4" xfId="518"/>
    <cellStyle name="60 % – Zvýraznění6 2 5" xfId="519"/>
    <cellStyle name="60 % – Zvýraznění6 2 6" xfId="520"/>
    <cellStyle name="60 % – Zvýraznění6 2 7" xfId="521"/>
    <cellStyle name="60 % – Zvýraznění6 3" xfId="522"/>
    <cellStyle name="60 % – Zvýraznění6 3 2" xfId="523"/>
    <cellStyle name="60 % – Zvýraznění6 4" xfId="524"/>
    <cellStyle name="60 % – Zvýraznění6 4 2" xfId="525"/>
    <cellStyle name="blokcen" xfId="526"/>
    <cellStyle name="B-NR" xfId="527"/>
    <cellStyle name="Bold 11" xfId="528"/>
    <cellStyle name="Bold 11 2" xfId="529"/>
    <cellStyle name="Bold 11 3" xfId="530"/>
    <cellStyle name="Bold 11 4" xfId="531"/>
    <cellStyle name="Bold 11 5" xfId="532"/>
    <cellStyle name="Bold 11 6" xfId="533"/>
    <cellStyle name="cárkyd" xfId="534"/>
    <cellStyle name="cary" xfId="535"/>
    <cellStyle name="Celkem 2" xfId="536"/>
    <cellStyle name="Celkem 2 2" xfId="537"/>
    <cellStyle name="Celkem 2 3" xfId="538"/>
    <cellStyle name="Celkem 2 4" xfId="539"/>
    <cellStyle name="Celkem 2 5" xfId="540"/>
    <cellStyle name="Celkem 2 6" xfId="541"/>
    <cellStyle name="Celkem 3" xfId="542"/>
    <cellStyle name="Celkem 3 2" xfId="543"/>
    <cellStyle name="Celkem 4" xfId="544"/>
    <cellStyle name="Celkem 4 2" xfId="545"/>
    <cellStyle name="cena" xfId="546"/>
    <cellStyle name="CenaJednPolozky" xfId="547"/>
    <cellStyle name="CenaJednPolozky 2" xfId="548"/>
    <cellStyle name="CenaJednPolozky 3" xfId="549"/>
    <cellStyle name="CenaJednPolozky 4" xfId="550"/>
    <cellStyle name="CenaJednPolozky 5" xfId="551"/>
    <cellStyle name="CenaJednPolozky 6" xfId="552"/>
    <cellStyle name="ceník" xfId="553"/>
    <cellStyle name="ceník 2" xfId="554"/>
    <cellStyle name="ceník 3" xfId="555"/>
    <cellStyle name="ceník 4" xfId="556"/>
    <cellStyle name="ceník 5" xfId="557"/>
    <cellStyle name="ceník 6" xfId="558"/>
    <cellStyle name="Comma [0]_9eu2xkjwWrYu0YNRaLvhySkeD" xfId="559"/>
    <cellStyle name="Comma_299  -  Corrected Annex B1 Summery of Subcapters 24 -1F" xfId="560"/>
    <cellStyle name="Currency (0)" xfId="561"/>
    <cellStyle name="Currency (0) 2" xfId="562"/>
    <cellStyle name="Currency (0) 3" xfId="563"/>
    <cellStyle name="Currency (0) 4" xfId="564"/>
    <cellStyle name="Currency (0) 5" xfId="565"/>
    <cellStyle name="Currency (0) 6" xfId="566"/>
    <cellStyle name="Currency (2)" xfId="567"/>
    <cellStyle name="Currency (2) 2" xfId="568"/>
    <cellStyle name="Currency (2) 3" xfId="569"/>
    <cellStyle name="Currency (2) 4" xfId="570"/>
    <cellStyle name="Currency (2) 5" xfId="571"/>
    <cellStyle name="Currency (2) 6" xfId="572"/>
    <cellStyle name="Currency [0]_3LU9hSJnLyQkkffIimuyOsjVm" xfId="573"/>
    <cellStyle name="Currency_3LU9hSJnLyQkkffIimuyOsjVm" xfId="574"/>
    <cellStyle name="čárky [0]_Benzina Dačice" xfId="575"/>
    <cellStyle name="čárky 2" xfId="576"/>
    <cellStyle name="čárky 2 10" xfId="577"/>
    <cellStyle name="čárky 2 11" xfId="578"/>
    <cellStyle name="čárky 2 12" xfId="579"/>
    <cellStyle name="čárky 2 13" xfId="580"/>
    <cellStyle name="čárky 2 14" xfId="581"/>
    <cellStyle name="čárky 2 15" xfId="582"/>
    <cellStyle name="čárky 2 16" xfId="583"/>
    <cellStyle name="čárky 2 17" xfId="584"/>
    <cellStyle name="čárky 2 18" xfId="585"/>
    <cellStyle name="čárky 2 19" xfId="586"/>
    <cellStyle name="čárky 2 2" xfId="587"/>
    <cellStyle name="čárky 2 20" xfId="588"/>
    <cellStyle name="čárky 2 21" xfId="589"/>
    <cellStyle name="čárky 2 22" xfId="590"/>
    <cellStyle name="čárky 2 23" xfId="591"/>
    <cellStyle name="čárky 2 24" xfId="592"/>
    <cellStyle name="čárky 2 25" xfId="593"/>
    <cellStyle name="čárky 2 3" xfId="594"/>
    <cellStyle name="čárky 2 4" xfId="595"/>
    <cellStyle name="čárky 2 5" xfId="596"/>
    <cellStyle name="čárky 2 6" xfId="597"/>
    <cellStyle name="čárky 2 7" xfId="598"/>
    <cellStyle name="čárky 2 8" xfId="599"/>
    <cellStyle name="čárky 2 9" xfId="600"/>
    <cellStyle name="číslo.00_" xfId="601"/>
    <cellStyle name="Date" xfId="602"/>
    <cellStyle name="Date 2" xfId="603"/>
    <cellStyle name="Date 3" xfId="604"/>
    <cellStyle name="Date 4" xfId="605"/>
    <cellStyle name="Date 5" xfId="606"/>
    <cellStyle name="Date 6" xfId="607"/>
    <cellStyle name="Date-Time" xfId="608"/>
    <cellStyle name="Date-Time 2" xfId="609"/>
    <cellStyle name="Date-Time 3" xfId="610"/>
    <cellStyle name="Date-Time 4" xfId="611"/>
    <cellStyle name="Date-Time 5" xfId="612"/>
    <cellStyle name="Date-Time 6" xfId="613"/>
    <cellStyle name="Decimal 1" xfId="614"/>
    <cellStyle name="Decimal 1 2" xfId="615"/>
    <cellStyle name="Decimal 1 3" xfId="616"/>
    <cellStyle name="Decimal 1 4" xfId="617"/>
    <cellStyle name="Decimal 1 5" xfId="618"/>
    <cellStyle name="Decimal 1 6" xfId="619"/>
    <cellStyle name="Decimal 2" xfId="620"/>
    <cellStyle name="Decimal 2 2" xfId="621"/>
    <cellStyle name="Decimal 2 3" xfId="622"/>
    <cellStyle name="Decimal 2 4" xfId="623"/>
    <cellStyle name="Decimal 2 5" xfId="624"/>
    <cellStyle name="Decimal 2 6" xfId="625"/>
    <cellStyle name="Decimal 3" xfId="626"/>
    <cellStyle name="Decimal 3 2" xfId="627"/>
    <cellStyle name="Decimal 3 3" xfId="628"/>
    <cellStyle name="Decimal 3 4" xfId="629"/>
    <cellStyle name="Decimal 3 5" xfId="630"/>
    <cellStyle name="Decimal 3 6" xfId="631"/>
    <cellStyle name="Dezimal [0]_Tabelle1" xfId="632"/>
    <cellStyle name="Dezimal_Tabelle1" xfId="633"/>
    <cellStyle name="Dziesiętny [0]_laroux" xfId="634"/>
    <cellStyle name="Dziesiętny_laroux" xfId="635"/>
    <cellStyle name="Euro" xfId="636"/>
    <cellStyle name="Firma" xfId="637"/>
    <cellStyle name="Hlavní nadpis" xfId="638"/>
    <cellStyle name="Hypertextový odkaz 2" xfId="639"/>
    <cellStyle name="Chybně 2" xfId="640"/>
    <cellStyle name="Chybně 2 2" xfId="641"/>
    <cellStyle name="Chybně 2 3" xfId="642"/>
    <cellStyle name="Chybně 2 4" xfId="643"/>
    <cellStyle name="Chybně 2 4 2" xfId="644"/>
    <cellStyle name="Chybně 2 5" xfId="645"/>
    <cellStyle name="Chybně 2 5 2" xfId="646"/>
    <cellStyle name="Chybně 2 6" xfId="647"/>
    <cellStyle name="Chybně 2 6 2" xfId="648"/>
    <cellStyle name="Chybně 3" xfId="649"/>
    <cellStyle name="Chybně 3 2" xfId="650"/>
    <cellStyle name="Chybně 4" xfId="651"/>
    <cellStyle name="Chybně 4 2" xfId="652"/>
    <cellStyle name="Input" xfId="653"/>
    <cellStyle name="Input %" xfId="654"/>
    <cellStyle name="Input % 2" xfId="655"/>
    <cellStyle name="Input % 3" xfId="656"/>
    <cellStyle name="Input % 4" xfId="657"/>
    <cellStyle name="Input % 5" xfId="658"/>
    <cellStyle name="Input % 6" xfId="659"/>
    <cellStyle name="Input 1" xfId="660"/>
    <cellStyle name="Input 1 2" xfId="661"/>
    <cellStyle name="Input 1 3" xfId="662"/>
    <cellStyle name="Input 1 4" xfId="663"/>
    <cellStyle name="Input 2" xfId="664"/>
    <cellStyle name="Input 3" xfId="665"/>
    <cellStyle name="Input 3 2" xfId="666"/>
    <cellStyle name="Input 3 3" xfId="667"/>
    <cellStyle name="Input 3 4" xfId="668"/>
    <cellStyle name="Input 3 5" xfId="669"/>
    <cellStyle name="Input 3 6" xfId="670"/>
    <cellStyle name="Input 4" xfId="671"/>
    <cellStyle name="Input 5" xfId="672"/>
    <cellStyle name="Input 6" xfId="673"/>
    <cellStyle name="Input 7" xfId="674"/>
    <cellStyle name="Kontrolní buňka 2" xfId="675"/>
    <cellStyle name="Kontrolní buňka 2 2" xfId="676"/>
    <cellStyle name="Kontrolní buňka 2 3" xfId="677"/>
    <cellStyle name="Kontrolní buňka 2 4" xfId="678"/>
    <cellStyle name="Kontrolní buňka 2 4 2" xfId="679"/>
    <cellStyle name="Kontrolní buňka 2 5" xfId="680"/>
    <cellStyle name="Kontrolní buňka 2 5 2" xfId="681"/>
    <cellStyle name="Kontrolní buňka 2 6" xfId="682"/>
    <cellStyle name="Kontrolní buňka 2 6 2" xfId="683"/>
    <cellStyle name="Kontrolní buňka 2 7" xfId="684"/>
    <cellStyle name="Kontrolní buňka 3" xfId="685"/>
    <cellStyle name="Kontrolní buňka 3 2" xfId="686"/>
    <cellStyle name="Kontrolní buňka 4" xfId="687"/>
    <cellStyle name="Kontrolní buňka 4 2" xfId="688"/>
    <cellStyle name="lehký dolní okraj" xfId="689"/>
    <cellStyle name="lehký dolní okraj 10" xfId="690"/>
    <cellStyle name="lehký dolní okraj 11" xfId="691"/>
    <cellStyle name="lehký dolní okraj 12" xfId="692"/>
    <cellStyle name="lehký dolní okraj 13" xfId="693"/>
    <cellStyle name="lehký dolní okraj 14" xfId="694"/>
    <cellStyle name="lehký dolní okraj 15" xfId="695"/>
    <cellStyle name="lehký dolní okraj 16" xfId="696"/>
    <cellStyle name="lehký dolní okraj 17" xfId="697"/>
    <cellStyle name="lehký dolní okraj 18" xfId="698"/>
    <cellStyle name="lehký dolní okraj 19" xfId="699"/>
    <cellStyle name="lehký dolní okraj 2" xfId="700"/>
    <cellStyle name="lehký dolní okraj 20" xfId="701"/>
    <cellStyle name="lehký dolní okraj 21" xfId="702"/>
    <cellStyle name="lehký dolní okraj 22" xfId="703"/>
    <cellStyle name="lehký dolní okraj 23" xfId="704"/>
    <cellStyle name="lehký dolní okraj 24" xfId="705"/>
    <cellStyle name="lehký dolní okraj 25" xfId="706"/>
    <cellStyle name="lehký dolní okraj 26" xfId="707"/>
    <cellStyle name="lehký dolní okraj 27" xfId="708"/>
    <cellStyle name="lehký dolní okraj 28" xfId="709"/>
    <cellStyle name="lehký dolní okraj 29" xfId="710"/>
    <cellStyle name="lehký dolní okraj 3" xfId="711"/>
    <cellStyle name="lehký dolní okraj 30" xfId="712"/>
    <cellStyle name="lehký dolní okraj 31" xfId="713"/>
    <cellStyle name="lehký dolní okraj 32" xfId="714"/>
    <cellStyle name="lehký dolní okraj 33" xfId="715"/>
    <cellStyle name="lehký dolní okraj 34" xfId="716"/>
    <cellStyle name="lehký dolní okraj 35" xfId="717"/>
    <cellStyle name="lehký dolní okraj 36" xfId="718"/>
    <cellStyle name="lehký dolní okraj 37" xfId="719"/>
    <cellStyle name="lehký dolní okraj 38" xfId="720"/>
    <cellStyle name="lehký dolní okraj 39" xfId="721"/>
    <cellStyle name="lehký dolní okraj 4" xfId="722"/>
    <cellStyle name="lehký dolní okraj 40" xfId="723"/>
    <cellStyle name="lehký dolní okraj 41" xfId="724"/>
    <cellStyle name="lehký dolní okraj 42" xfId="725"/>
    <cellStyle name="lehký dolní okraj 43" xfId="726"/>
    <cellStyle name="lehký dolní okraj 5" xfId="727"/>
    <cellStyle name="lehký dolní okraj 6" xfId="728"/>
    <cellStyle name="lehký dolní okraj 7" xfId="729"/>
    <cellStyle name="lehký dolní okraj 8" xfId="730"/>
    <cellStyle name="lehký dolní okraj 9" xfId="731"/>
    <cellStyle name="měny 2" xfId="732"/>
    <cellStyle name="měny 2 2" xfId="733"/>
    <cellStyle name="měny 2 3" xfId="734"/>
    <cellStyle name="měny 2 4" xfId="735"/>
    <cellStyle name="měny 2 5" xfId="736"/>
    <cellStyle name="měny 2 6" xfId="737"/>
    <cellStyle name="měny 3" xfId="738"/>
    <cellStyle name="množství" xfId="739"/>
    <cellStyle name="Month" xfId="740"/>
    <cellStyle name="Month 2" xfId="741"/>
    <cellStyle name="Month 3" xfId="742"/>
    <cellStyle name="Month 4" xfId="743"/>
    <cellStyle name="Month 5" xfId="744"/>
    <cellStyle name="Month 6" xfId="745"/>
    <cellStyle name="nadpis" xfId="746"/>
    <cellStyle name="Nadpis 1 2" xfId="747"/>
    <cellStyle name="Nadpis 1 2 2" xfId="748"/>
    <cellStyle name="Nadpis 1 2 3" xfId="749"/>
    <cellStyle name="Nadpis 1 2 4" xfId="750"/>
    <cellStyle name="Nadpis 1 2 4 2" xfId="751"/>
    <cellStyle name="Nadpis 1 2 5" xfId="752"/>
    <cellStyle name="Nadpis 1 2 5 2" xfId="753"/>
    <cellStyle name="Nadpis 1 2 6" xfId="754"/>
    <cellStyle name="Nadpis 1 2 6 2" xfId="755"/>
    <cellStyle name="Nadpis 1 3" xfId="756"/>
    <cellStyle name="Nadpis 1 3 2" xfId="757"/>
    <cellStyle name="Nadpis 1 4" xfId="758"/>
    <cellStyle name="Nadpis 1 4 2" xfId="759"/>
    <cellStyle name="Nadpis 2 2" xfId="760"/>
    <cellStyle name="Nadpis 2 2 2" xfId="761"/>
    <cellStyle name="Nadpis 2 2 3" xfId="762"/>
    <cellStyle name="Nadpis 2 2 4" xfId="763"/>
    <cellStyle name="Nadpis 2 2 4 2" xfId="764"/>
    <cellStyle name="Nadpis 2 2 5" xfId="765"/>
    <cellStyle name="Nadpis 2 2 5 2" xfId="766"/>
    <cellStyle name="Nadpis 2 2 6" xfId="767"/>
    <cellStyle name="Nadpis 2 2 6 2" xfId="768"/>
    <cellStyle name="Nadpis 2 3" xfId="769"/>
    <cellStyle name="Nadpis 2 3 2" xfId="770"/>
    <cellStyle name="Nadpis 2 4" xfId="771"/>
    <cellStyle name="Nadpis 2 4 2" xfId="772"/>
    <cellStyle name="Nadpis 3 2" xfId="773"/>
    <cellStyle name="Nadpis 3 2 2" xfId="774"/>
    <cellStyle name="Nadpis 3 2 3" xfId="775"/>
    <cellStyle name="Nadpis 3 2 4" xfId="776"/>
    <cellStyle name="Nadpis 3 2 4 2" xfId="777"/>
    <cellStyle name="Nadpis 3 2 5" xfId="778"/>
    <cellStyle name="Nadpis 3 2 5 2" xfId="779"/>
    <cellStyle name="Nadpis 3 2 6" xfId="780"/>
    <cellStyle name="Nadpis 3 2 6 2" xfId="781"/>
    <cellStyle name="Nadpis 3 3" xfId="782"/>
    <cellStyle name="Nadpis 3 3 2" xfId="783"/>
    <cellStyle name="Nadpis 3 4" xfId="784"/>
    <cellStyle name="Nadpis 3 4 2" xfId="785"/>
    <cellStyle name="Nadpis 4 2" xfId="786"/>
    <cellStyle name="Nadpis 4 2 2" xfId="787"/>
    <cellStyle name="Nadpis 4 2 3" xfId="788"/>
    <cellStyle name="Nadpis 4 2 4" xfId="789"/>
    <cellStyle name="Nadpis 4 2 4 2" xfId="790"/>
    <cellStyle name="Nadpis 4 2 5" xfId="791"/>
    <cellStyle name="Nadpis 4 2 5 2" xfId="792"/>
    <cellStyle name="Nadpis 4 2 6" xfId="793"/>
    <cellStyle name="Nadpis 4 2 6 2" xfId="794"/>
    <cellStyle name="Nadpis 4 3" xfId="795"/>
    <cellStyle name="Nadpis 4 3 2" xfId="796"/>
    <cellStyle name="Nadpis 4 4" xfId="797"/>
    <cellStyle name="Nadpis 4 4 2" xfId="798"/>
    <cellStyle name="nadpis-12" xfId="799"/>
    <cellStyle name="nadpis-podtr." xfId="800"/>
    <cellStyle name="nadpis-podtr-12" xfId="801"/>
    <cellStyle name="nadpis-podtr-šik" xfId="802"/>
    <cellStyle name="NAROW" xfId="803"/>
    <cellStyle name="Název 2" xfId="804"/>
    <cellStyle name="Název 2 2" xfId="805"/>
    <cellStyle name="Název 2 3" xfId="806"/>
    <cellStyle name="Název 2 4" xfId="807"/>
    <cellStyle name="Název 2 4 2" xfId="808"/>
    <cellStyle name="Název 2 5" xfId="809"/>
    <cellStyle name="Název 2 5 2" xfId="810"/>
    <cellStyle name="Název 2 6" xfId="811"/>
    <cellStyle name="Název 2 6 2" xfId="812"/>
    <cellStyle name="Název 3" xfId="813"/>
    <cellStyle name="Název 3 2" xfId="814"/>
    <cellStyle name="Název 4" xfId="815"/>
    <cellStyle name="Název 4 2" xfId="816"/>
    <cellStyle name="Neutrální 2" xfId="817"/>
    <cellStyle name="Neutrální 2 2" xfId="818"/>
    <cellStyle name="Neutrální 2 3" xfId="819"/>
    <cellStyle name="Neutrální 2 4" xfId="820"/>
    <cellStyle name="Neutrální 2 4 2" xfId="821"/>
    <cellStyle name="Neutrální 2 5" xfId="822"/>
    <cellStyle name="Neutrální 2 5 2" xfId="823"/>
    <cellStyle name="Neutrální 2 6" xfId="824"/>
    <cellStyle name="Neutrální 2 6 2" xfId="825"/>
    <cellStyle name="Neutrální 3" xfId="826"/>
    <cellStyle name="Neutrální 3 2" xfId="827"/>
    <cellStyle name="Neutrální 4" xfId="828"/>
    <cellStyle name="Neutrální 4 2" xfId="829"/>
    <cellStyle name="normal" xfId="830"/>
    <cellStyle name="Normal 11" xfId="831"/>
    <cellStyle name="Normal 11 2" xfId="832"/>
    <cellStyle name="Normal 11 3" xfId="833"/>
    <cellStyle name="Normal 11 4" xfId="834"/>
    <cellStyle name="Normal_02_beton_vyztuz" xfId="835"/>
    <cellStyle name="Normální" xfId="0" builtinId="0"/>
    <cellStyle name="normální 10 2" xfId="836"/>
    <cellStyle name="normální 10 3" xfId="837"/>
    <cellStyle name="normální 10 4" xfId="838"/>
    <cellStyle name="normální 10 5" xfId="839"/>
    <cellStyle name="normální 11 2" xfId="840"/>
    <cellStyle name="normální 11 3" xfId="841"/>
    <cellStyle name="normální 12 2" xfId="842"/>
    <cellStyle name="normální 12 3" xfId="843"/>
    <cellStyle name="normální 13 2" xfId="844"/>
    <cellStyle name="normální 13 3" xfId="845"/>
    <cellStyle name="normální 14 2" xfId="846"/>
    <cellStyle name="normální 14 3" xfId="847"/>
    <cellStyle name="normální 15 2" xfId="848"/>
    <cellStyle name="normální 15 3" xfId="849"/>
    <cellStyle name="normální 16 2" xfId="850"/>
    <cellStyle name="normální 16 3" xfId="851"/>
    <cellStyle name="normální 17 2" xfId="852"/>
    <cellStyle name="normální 17 3" xfId="853"/>
    <cellStyle name="normální 18 2" xfId="854"/>
    <cellStyle name="normální 18 3" xfId="855"/>
    <cellStyle name="normální 19 2" xfId="856"/>
    <cellStyle name="normální 19 3" xfId="857"/>
    <cellStyle name="normální 2" xfId="858"/>
    <cellStyle name="normální 2 2" xfId="859"/>
    <cellStyle name="normální 2 2 2" xfId="860"/>
    <cellStyle name="normální 2 2 3" xfId="861"/>
    <cellStyle name="normální 2 2 4" xfId="862"/>
    <cellStyle name="normální 2 3" xfId="863"/>
    <cellStyle name="normální 2 4" xfId="864"/>
    <cellStyle name="normální 2_cel_vzor" xfId="865"/>
    <cellStyle name="normální 20 2" xfId="866"/>
    <cellStyle name="normální 20 3" xfId="867"/>
    <cellStyle name="normální 21 2" xfId="868"/>
    <cellStyle name="normální 21 3" xfId="869"/>
    <cellStyle name="normální 22 2" xfId="870"/>
    <cellStyle name="normální 22 3" xfId="871"/>
    <cellStyle name="normální 23 2" xfId="872"/>
    <cellStyle name="normální 23 3" xfId="873"/>
    <cellStyle name="normální 24 2" xfId="874"/>
    <cellStyle name="normální 24 3" xfId="875"/>
    <cellStyle name="normální 25 2" xfId="876"/>
    <cellStyle name="normální 25 3" xfId="877"/>
    <cellStyle name="normální 26 2" xfId="878"/>
    <cellStyle name="normální 26 3" xfId="879"/>
    <cellStyle name="normální 27 2" xfId="880"/>
    <cellStyle name="normální 27 3" xfId="881"/>
    <cellStyle name="normální 28 2" xfId="882"/>
    <cellStyle name="normální 28 3" xfId="883"/>
    <cellStyle name="normální 29 2" xfId="884"/>
    <cellStyle name="normální 29 3" xfId="885"/>
    <cellStyle name="normální 3 10" xfId="886"/>
    <cellStyle name="normální 3 11" xfId="887"/>
    <cellStyle name="normální 3 12" xfId="888"/>
    <cellStyle name="normální 3 13" xfId="889"/>
    <cellStyle name="normální 3 14" xfId="890"/>
    <cellStyle name="normální 3 15" xfId="891"/>
    <cellStyle name="normální 3 16" xfId="892"/>
    <cellStyle name="normální 3 17" xfId="893"/>
    <cellStyle name="normální 3 18" xfId="894"/>
    <cellStyle name="normální 3 19" xfId="895"/>
    <cellStyle name="normální 3 2" xfId="896"/>
    <cellStyle name="normální 3 20" xfId="897"/>
    <cellStyle name="normální 3 3" xfId="898"/>
    <cellStyle name="normální 3 4" xfId="899"/>
    <cellStyle name="normální 3 5" xfId="900"/>
    <cellStyle name="normální 3 6" xfId="901"/>
    <cellStyle name="normální 3 7" xfId="902"/>
    <cellStyle name="normální 3 8" xfId="903"/>
    <cellStyle name="normální 3 9" xfId="904"/>
    <cellStyle name="normální 30 2" xfId="905"/>
    <cellStyle name="normální 30 3" xfId="906"/>
    <cellStyle name="normální 31 2" xfId="907"/>
    <cellStyle name="normální 31 3" xfId="908"/>
    <cellStyle name="normální 32 10" xfId="909"/>
    <cellStyle name="normální 32 11" xfId="910"/>
    <cellStyle name="normální 32 12" xfId="911"/>
    <cellStyle name="normální 32 13" xfId="912"/>
    <cellStyle name="normální 32 14" xfId="913"/>
    <cellStyle name="normální 32 15" xfId="914"/>
    <cellStyle name="normální 32 16" xfId="915"/>
    <cellStyle name="normální 32 17" xfId="916"/>
    <cellStyle name="normální 32 18" xfId="917"/>
    <cellStyle name="normální 32 19" xfId="918"/>
    <cellStyle name="normální 32 2" xfId="919"/>
    <cellStyle name="normální 32 20" xfId="920"/>
    <cellStyle name="normální 32 3" xfId="921"/>
    <cellStyle name="normální 32 4" xfId="922"/>
    <cellStyle name="normální 32 5" xfId="923"/>
    <cellStyle name="normální 32 6" xfId="924"/>
    <cellStyle name="normální 32 7" xfId="925"/>
    <cellStyle name="normální 32 8" xfId="926"/>
    <cellStyle name="normální 32 9" xfId="927"/>
    <cellStyle name="normální 33 10" xfId="928"/>
    <cellStyle name="normální 33 11" xfId="929"/>
    <cellStyle name="normální 33 12" xfId="930"/>
    <cellStyle name="normální 33 13" xfId="931"/>
    <cellStyle name="normální 33 14" xfId="932"/>
    <cellStyle name="normální 33 15" xfId="933"/>
    <cellStyle name="normální 33 16" xfId="934"/>
    <cellStyle name="normální 33 17" xfId="935"/>
    <cellStyle name="normální 33 18" xfId="936"/>
    <cellStyle name="normální 33 19" xfId="937"/>
    <cellStyle name="normální 33 2" xfId="938"/>
    <cellStyle name="normální 33 20" xfId="939"/>
    <cellStyle name="normální 33 3" xfId="940"/>
    <cellStyle name="normální 33 4" xfId="941"/>
    <cellStyle name="normální 33 5" xfId="942"/>
    <cellStyle name="normální 33 6" xfId="943"/>
    <cellStyle name="normální 33 7" xfId="944"/>
    <cellStyle name="normální 33 8" xfId="945"/>
    <cellStyle name="normální 33 9" xfId="946"/>
    <cellStyle name="normální 34 2" xfId="947"/>
    <cellStyle name="normální 34 3" xfId="948"/>
    <cellStyle name="normální 35 2" xfId="949"/>
    <cellStyle name="normální 35 3" xfId="950"/>
    <cellStyle name="normální 36 2" xfId="951"/>
    <cellStyle name="normální 36 3" xfId="952"/>
    <cellStyle name="normální 37 2" xfId="953"/>
    <cellStyle name="normální 37 3" xfId="954"/>
    <cellStyle name="normální 38 2" xfId="955"/>
    <cellStyle name="normální 38 3" xfId="956"/>
    <cellStyle name="normální 39 2" xfId="957"/>
    <cellStyle name="normální 39 3" xfId="958"/>
    <cellStyle name="normální 4 2" xfId="959"/>
    <cellStyle name="normální 4 3" xfId="960"/>
    <cellStyle name="normální 40 2" xfId="961"/>
    <cellStyle name="normální 40 3" xfId="962"/>
    <cellStyle name="normální 41 2" xfId="963"/>
    <cellStyle name="normální 41 3" xfId="964"/>
    <cellStyle name="normální 42 2" xfId="965"/>
    <cellStyle name="normální 42 3" xfId="966"/>
    <cellStyle name="normální 43 2" xfId="967"/>
    <cellStyle name="normální 43 3" xfId="968"/>
    <cellStyle name="normální 44 2" xfId="969"/>
    <cellStyle name="normální 44 3" xfId="970"/>
    <cellStyle name="normální 45 2" xfId="971"/>
    <cellStyle name="normální 45 3" xfId="972"/>
    <cellStyle name="normální 46 2" xfId="973"/>
    <cellStyle name="normální 46 3" xfId="974"/>
    <cellStyle name="normální 47 2" xfId="975"/>
    <cellStyle name="normální 47 3" xfId="976"/>
    <cellStyle name="normální 48 2" xfId="977"/>
    <cellStyle name="normální 48 3" xfId="978"/>
    <cellStyle name="normální 49 2" xfId="979"/>
    <cellStyle name="normální 49 3" xfId="980"/>
    <cellStyle name="normální 5 2" xfId="981"/>
    <cellStyle name="normální 5 3" xfId="982"/>
    <cellStyle name="normální 5 4" xfId="983"/>
    <cellStyle name="normální 50 2" xfId="984"/>
    <cellStyle name="normální 50 3" xfId="985"/>
    <cellStyle name="normální 51 2" xfId="986"/>
    <cellStyle name="normální 51 3" xfId="987"/>
    <cellStyle name="normální 52 2" xfId="988"/>
    <cellStyle name="normální 52 3" xfId="989"/>
    <cellStyle name="normální 53 2" xfId="990"/>
    <cellStyle name="normální 53 3" xfId="991"/>
    <cellStyle name="normální 54 2" xfId="992"/>
    <cellStyle name="normální 54 3" xfId="993"/>
    <cellStyle name="normální 55 2" xfId="994"/>
    <cellStyle name="normální 55 3" xfId="995"/>
    <cellStyle name="normální 56 2" xfId="996"/>
    <cellStyle name="normální 56 3" xfId="997"/>
    <cellStyle name="normální 57 2" xfId="998"/>
    <cellStyle name="normální 57 3" xfId="999"/>
    <cellStyle name="normální 58 2" xfId="1000"/>
    <cellStyle name="normální 58 3" xfId="1001"/>
    <cellStyle name="normální 59 2" xfId="1002"/>
    <cellStyle name="normální 59 3" xfId="1003"/>
    <cellStyle name="normální 6 2" xfId="1004"/>
    <cellStyle name="normální 6 3" xfId="1005"/>
    <cellStyle name="normální 60 2" xfId="1006"/>
    <cellStyle name="normální 60 3" xfId="1007"/>
    <cellStyle name="normální 61" xfId="1008"/>
    <cellStyle name="normální 61 2" xfId="1009"/>
    <cellStyle name="normální 61 3" xfId="1010"/>
    <cellStyle name="normální 62 2" xfId="1011"/>
    <cellStyle name="normální 62 3" xfId="1012"/>
    <cellStyle name="normální 63 2" xfId="1013"/>
    <cellStyle name="normální 63 3" xfId="1014"/>
    <cellStyle name="normální 64 2" xfId="1015"/>
    <cellStyle name="normální 64 3" xfId="1016"/>
    <cellStyle name="normální 65 2" xfId="1017"/>
    <cellStyle name="normální 65 3" xfId="1018"/>
    <cellStyle name="normální 66 2" xfId="1019"/>
    <cellStyle name="normální 66 3" xfId="1020"/>
    <cellStyle name="normální 67" xfId="1021"/>
    <cellStyle name="normální 68 2" xfId="1022"/>
    <cellStyle name="normální 68 3" xfId="1023"/>
    <cellStyle name="normální 68 4" xfId="1024"/>
    <cellStyle name="normální 69 2" xfId="1025"/>
    <cellStyle name="normální 69 3" xfId="1026"/>
    <cellStyle name="normální 7 2" xfId="1027"/>
    <cellStyle name="normální 7 3" xfId="1028"/>
    <cellStyle name="normální 70 2" xfId="1029"/>
    <cellStyle name="normální 70 3" xfId="1030"/>
    <cellStyle name="normální 71 2" xfId="1031"/>
    <cellStyle name="normální 71 3" xfId="1032"/>
    <cellStyle name="normální 72" xfId="1033"/>
    <cellStyle name="normální 72 2" xfId="1034"/>
    <cellStyle name="normální 72 3" xfId="1035"/>
    <cellStyle name="normální 73 2" xfId="1036"/>
    <cellStyle name="normální 73 3" xfId="1037"/>
    <cellStyle name="normální 74 2" xfId="1038"/>
    <cellStyle name="normální 74 3" xfId="1039"/>
    <cellStyle name="normální 75 2" xfId="1040"/>
    <cellStyle name="normální 75 3" xfId="1041"/>
    <cellStyle name="normální 76 2" xfId="1042"/>
    <cellStyle name="normální 76 3" xfId="1043"/>
    <cellStyle name="normální 77 2" xfId="1044"/>
    <cellStyle name="normální 77 3" xfId="1045"/>
    <cellStyle name="normální 78 2" xfId="1046"/>
    <cellStyle name="normální 78 3" xfId="1047"/>
    <cellStyle name="normální 79" xfId="1048"/>
    <cellStyle name="normální 8 2" xfId="1049"/>
    <cellStyle name="normální 8 3" xfId="1050"/>
    <cellStyle name="normální 80 10" xfId="1051"/>
    <cellStyle name="normální 80 2" xfId="1052"/>
    <cellStyle name="normální 80 3" xfId="1053"/>
    <cellStyle name="normální 80 4" xfId="1054"/>
    <cellStyle name="normální 80 5" xfId="1055"/>
    <cellStyle name="normální 80 6" xfId="1056"/>
    <cellStyle name="normální 80 7" xfId="1057"/>
    <cellStyle name="normální 80 8" xfId="1058"/>
    <cellStyle name="normální 80 9" xfId="1059"/>
    <cellStyle name="normální 81 2" xfId="1060"/>
    <cellStyle name="normální 81 3" xfId="1061"/>
    <cellStyle name="normální 84" xfId="1062"/>
    <cellStyle name="normální 9 2" xfId="1063"/>
    <cellStyle name="normální 9 3" xfId="1064"/>
    <cellStyle name="normální vzor" xfId="1065"/>
    <cellStyle name="normální_273_VV_05-10-06_ODEM." xfId="1066"/>
    <cellStyle name="normální_RD - PSV" xfId="1067"/>
    <cellStyle name="Normalny_laroux" xfId="1068"/>
    <cellStyle name="Percent ()" xfId="1069"/>
    <cellStyle name="Percent () 10" xfId="1070"/>
    <cellStyle name="Percent () 10 2" xfId="1071"/>
    <cellStyle name="Percent () 10 3" xfId="1072"/>
    <cellStyle name="Percent () 11" xfId="1073"/>
    <cellStyle name="Percent () 11 2" xfId="1074"/>
    <cellStyle name="Percent () 11 3" xfId="1075"/>
    <cellStyle name="Percent () 12" xfId="1076"/>
    <cellStyle name="Percent () 12 2" xfId="1077"/>
    <cellStyle name="Percent () 12 3" xfId="1078"/>
    <cellStyle name="Percent () 13" xfId="1079"/>
    <cellStyle name="Percent () 13 2" xfId="1080"/>
    <cellStyle name="Percent () 13 3" xfId="1081"/>
    <cellStyle name="Percent () 14" xfId="1082"/>
    <cellStyle name="Percent () 14 2" xfId="1083"/>
    <cellStyle name="Percent () 14 3" xfId="1084"/>
    <cellStyle name="Percent () 15" xfId="1085"/>
    <cellStyle name="Percent () 15 2" xfId="1086"/>
    <cellStyle name="Percent () 15 3" xfId="1087"/>
    <cellStyle name="Percent () 16" xfId="1088"/>
    <cellStyle name="Percent () 16 2" xfId="1089"/>
    <cellStyle name="Percent () 16 3" xfId="1090"/>
    <cellStyle name="Percent () 17" xfId="1091"/>
    <cellStyle name="Percent () 17 2" xfId="1092"/>
    <cellStyle name="Percent () 17 3" xfId="1093"/>
    <cellStyle name="Percent () 18" xfId="1094"/>
    <cellStyle name="Percent () 18 2" xfId="1095"/>
    <cellStyle name="Percent () 18 3" xfId="1096"/>
    <cellStyle name="Percent () 19" xfId="1097"/>
    <cellStyle name="Percent () 19 2" xfId="1098"/>
    <cellStyle name="Percent () 19 3" xfId="1099"/>
    <cellStyle name="Percent () 2" xfId="1100"/>
    <cellStyle name="Percent () 2 2" xfId="1101"/>
    <cellStyle name="Percent () 2 3" xfId="1102"/>
    <cellStyle name="Percent () 20" xfId="1103"/>
    <cellStyle name="Percent () 20 2" xfId="1104"/>
    <cellStyle name="Percent () 20 3" xfId="1105"/>
    <cellStyle name="Percent () 21" xfId="1106"/>
    <cellStyle name="Percent () 21 2" xfId="1107"/>
    <cellStyle name="Percent () 21 3" xfId="1108"/>
    <cellStyle name="Percent () 22" xfId="1109"/>
    <cellStyle name="Percent () 22 2" xfId="1110"/>
    <cellStyle name="Percent () 22 3" xfId="1111"/>
    <cellStyle name="Percent () 23" xfId="1112"/>
    <cellStyle name="Percent () 23 2" xfId="1113"/>
    <cellStyle name="Percent () 23 3" xfId="1114"/>
    <cellStyle name="Percent () 24" xfId="1115"/>
    <cellStyle name="Percent () 25" xfId="1116"/>
    <cellStyle name="Percent () 3" xfId="1117"/>
    <cellStyle name="Percent () 3 2" xfId="1118"/>
    <cellStyle name="Percent () 3 3" xfId="1119"/>
    <cellStyle name="Percent () 4" xfId="1120"/>
    <cellStyle name="Percent () 4 2" xfId="1121"/>
    <cellStyle name="Percent () 4 3" xfId="1122"/>
    <cellStyle name="Percent () 5" xfId="1123"/>
    <cellStyle name="Percent () 5 2" xfId="1124"/>
    <cellStyle name="Percent () 5 3" xfId="1125"/>
    <cellStyle name="Percent () 6" xfId="1126"/>
    <cellStyle name="Percent () 6 2" xfId="1127"/>
    <cellStyle name="Percent () 6 3" xfId="1128"/>
    <cellStyle name="Percent () 7" xfId="1129"/>
    <cellStyle name="Percent () 7 2" xfId="1130"/>
    <cellStyle name="Percent () 7 3" xfId="1131"/>
    <cellStyle name="Percent () 8" xfId="1132"/>
    <cellStyle name="Percent () 8 2" xfId="1133"/>
    <cellStyle name="Percent () 8 3" xfId="1134"/>
    <cellStyle name="Percent () 9" xfId="1135"/>
    <cellStyle name="Percent () 9 2" xfId="1136"/>
    <cellStyle name="Percent () 9 3" xfId="1137"/>
    <cellStyle name="Percent (0)" xfId="1138"/>
    <cellStyle name="Percent (0) 2" xfId="1139"/>
    <cellStyle name="Percent (0) 3" xfId="1140"/>
    <cellStyle name="Percent (1)" xfId="1141"/>
    <cellStyle name="Percent (1) 2" xfId="1142"/>
    <cellStyle name="Percent (1) 3" xfId="1143"/>
    <cellStyle name="Percent 1" xfId="1144"/>
    <cellStyle name="Percent 1 2" xfId="1145"/>
    <cellStyle name="Percent 1 3" xfId="1146"/>
    <cellStyle name="Percent 2" xfId="1147"/>
    <cellStyle name="Percent 2 2" xfId="1148"/>
    <cellStyle name="Percent 2 3" xfId="1149"/>
    <cellStyle name="Percent_Account Detail" xfId="1150"/>
    <cellStyle name="Podnadpis" xfId="1151"/>
    <cellStyle name="popis" xfId="1152"/>
    <cellStyle name="pozice" xfId="1153"/>
    <cellStyle name="Poznámka 2" xfId="1154"/>
    <cellStyle name="Poznámka 2 2" xfId="1155"/>
    <cellStyle name="Poznámka 2 3" xfId="1156"/>
    <cellStyle name="Poznámka 3" xfId="1157"/>
    <cellStyle name="Poznámka 3 2" xfId="1158"/>
    <cellStyle name="Poznámka 4" xfId="1159"/>
    <cellStyle name="Poznámka 4 2" xfId="1160"/>
    <cellStyle name="Propojená buňka 2" xfId="1161"/>
    <cellStyle name="Propojená buňka 2 2" xfId="1162"/>
    <cellStyle name="Propojená buňka 2 3" xfId="1163"/>
    <cellStyle name="Propojená buňka 3" xfId="1164"/>
    <cellStyle name="Propojená buňka 3 2" xfId="1165"/>
    <cellStyle name="Propojená buňka 4" xfId="1166"/>
    <cellStyle name="Propojená buňka 4 2" xfId="1167"/>
    <cellStyle name="Shaded" xfId="1168"/>
    <cellStyle name="Shaded 2" xfId="1169"/>
    <cellStyle name="Shaded 3" xfId="1170"/>
    <cellStyle name="Specifikace" xfId="1171"/>
    <cellStyle name="Specifikace 2" xfId="1172"/>
    <cellStyle name="Specifikace 3" xfId="1173"/>
    <cellStyle name="Správně 2" xfId="1174"/>
    <cellStyle name="Správně 2 2" xfId="1175"/>
    <cellStyle name="Správně 2 3" xfId="1176"/>
    <cellStyle name="Správně 3" xfId="1177"/>
    <cellStyle name="Správně 3 2" xfId="1178"/>
    <cellStyle name="Správně 4" xfId="1179"/>
    <cellStyle name="Správně 4 2" xfId="1180"/>
    <cellStyle name="Standard_aktuell" xfId="1181"/>
    <cellStyle name="standardní-Courier12" xfId="1182"/>
    <cellStyle name="standardní-podtržený" xfId="1183"/>
    <cellStyle name="standardní-podtržený-šikmý" xfId="1184"/>
    <cellStyle name="standardní-tučně" xfId="1185"/>
    <cellStyle name="standard-podtr" xfId="1186"/>
    <cellStyle name="standard-podtr/tučně" xfId="1187"/>
    <cellStyle name="Stín+tučně" xfId="1188"/>
    <cellStyle name="Stín+tučně+velké písmo" xfId="1189"/>
    <cellStyle name="Styl 1" xfId="1190"/>
    <cellStyle name="Styl 1 2" xfId="1191"/>
    <cellStyle name="Styl 1 3" xfId="1192"/>
    <cellStyle name="Styl 1 4" xfId="1193"/>
    <cellStyle name="Styl 1_rozp_YAZZ_výběr_konec" xfId="1194"/>
    <cellStyle name="Styl 2" xfId="1195"/>
    <cellStyle name="Styl 3" xfId="1196"/>
    <cellStyle name="Sum" xfId="1197"/>
    <cellStyle name="Sum %of HV" xfId="1198"/>
    <cellStyle name="Sum %of HV 2" xfId="1199"/>
    <cellStyle name="Sum %of HV 3" xfId="1200"/>
    <cellStyle name="Sum 2" xfId="1201"/>
    <cellStyle name="Sum 3" xfId="1202"/>
    <cellStyle name="text" xfId="1203"/>
    <cellStyle name="Text upozornění 2" xfId="1204"/>
    <cellStyle name="Text upozornění 2 2" xfId="1205"/>
    <cellStyle name="Text upozornění 2 3" xfId="1206"/>
    <cellStyle name="Text upozornění 3" xfId="1207"/>
    <cellStyle name="Text upozornění 3 2" xfId="1208"/>
    <cellStyle name="Text upozornění 4" xfId="1209"/>
    <cellStyle name="Text upozornění 4 2" xfId="1210"/>
    <cellStyle name="Thousands (0)" xfId="1211"/>
    <cellStyle name="Thousands (0) 2" xfId="1212"/>
    <cellStyle name="Thousands (0) 3" xfId="1213"/>
    <cellStyle name="Thousands (1)" xfId="1214"/>
    <cellStyle name="Thousands (1) 2" xfId="1215"/>
    <cellStyle name="Thousands (1) 3" xfId="1216"/>
    <cellStyle name="time" xfId="1217"/>
    <cellStyle name="time 2" xfId="1218"/>
    <cellStyle name="time 2 2" xfId="1219"/>
    <cellStyle name="time 3" xfId="1220"/>
    <cellStyle name="time 3 2" xfId="1221"/>
    <cellStyle name="Total" xfId="1222"/>
    <cellStyle name="Total 2" xfId="1223"/>
    <cellStyle name="Total 3" xfId="1224"/>
    <cellStyle name="Tučně" xfId="1225"/>
    <cellStyle name="TYP ŘÁDKU_2" xfId="1226"/>
    <cellStyle name="Underline 2" xfId="1227"/>
    <cellStyle name="Underline 2 2" xfId="1228"/>
    <cellStyle name="Underline 2 3" xfId="1229"/>
    <cellStyle name="Vstup 2" xfId="1230"/>
    <cellStyle name="Vstup 2 2" xfId="1231"/>
    <cellStyle name="Vstup 2 3" xfId="1232"/>
    <cellStyle name="Vstup 2 4" xfId="1233"/>
    <cellStyle name="Vstup 3" xfId="1234"/>
    <cellStyle name="Vstup 3 2" xfId="1235"/>
    <cellStyle name="Vstup 4" xfId="1236"/>
    <cellStyle name="Vstup 4 2" xfId="1237"/>
    <cellStyle name="Výpočet 2" xfId="1238"/>
    <cellStyle name="Výpočet 2 2" xfId="1239"/>
    <cellStyle name="Výpočet 2 3" xfId="1240"/>
    <cellStyle name="Výpočet 2 4" xfId="1241"/>
    <cellStyle name="Výpočet 3" xfId="1242"/>
    <cellStyle name="Výpočet 3 2" xfId="1243"/>
    <cellStyle name="Výpočet 4" xfId="1244"/>
    <cellStyle name="Výpočet 4 2" xfId="1245"/>
    <cellStyle name="Výstup 2" xfId="1246"/>
    <cellStyle name="Výstup 2 2" xfId="1247"/>
    <cellStyle name="Výstup 2 3" xfId="1248"/>
    <cellStyle name="Výstup 2 4" xfId="1249"/>
    <cellStyle name="Výstup 3" xfId="1250"/>
    <cellStyle name="Výstup 3 2" xfId="1251"/>
    <cellStyle name="Výstup 4" xfId="1252"/>
    <cellStyle name="Výstup 4 2" xfId="1253"/>
    <cellStyle name="Vysvětlující text 2" xfId="1254"/>
    <cellStyle name="Vysvětlující text 2 2" xfId="1255"/>
    <cellStyle name="Vysvětlující text 2 3" xfId="1256"/>
    <cellStyle name="Vysvětlující text 3" xfId="1257"/>
    <cellStyle name="Vysvětlující text 3 2" xfId="1258"/>
    <cellStyle name="Vysvětlující text 4" xfId="1259"/>
    <cellStyle name="Vysvětlující text 4 2" xfId="1260"/>
    <cellStyle name="Währung [0]_Tabelle1" xfId="1261"/>
    <cellStyle name="Währung_Tabelle1" xfId="1262"/>
    <cellStyle name="Walutowy [0]_laroux" xfId="1263"/>
    <cellStyle name="Walutowy_laroux" xfId="1264"/>
    <cellStyle name="Year" xfId="1265"/>
    <cellStyle name="Year 2" xfId="1266"/>
    <cellStyle name="Year 3" xfId="1267"/>
    <cellStyle name="základní" xfId="1268"/>
    <cellStyle name="Zvýraznění 1 2" xfId="1269"/>
    <cellStyle name="Zvýraznění 1 2 2" xfId="1270"/>
    <cellStyle name="Zvýraznění 1 2 3" xfId="1271"/>
    <cellStyle name="Zvýraznění 1 3" xfId="1272"/>
    <cellStyle name="Zvýraznění 1 3 2" xfId="1273"/>
    <cellStyle name="Zvýraznění 1 4" xfId="1274"/>
    <cellStyle name="Zvýraznění 1 4 2" xfId="1275"/>
    <cellStyle name="Zvýraznění 2 2" xfId="1276"/>
    <cellStyle name="Zvýraznění 2 2 2" xfId="1277"/>
    <cellStyle name="Zvýraznění 2 2 3" xfId="1278"/>
    <cellStyle name="Zvýraznění 2 3" xfId="1279"/>
    <cellStyle name="Zvýraznění 2 3 2" xfId="1280"/>
    <cellStyle name="Zvýraznění 2 4" xfId="1281"/>
    <cellStyle name="Zvýraznění 2 4 2" xfId="1282"/>
    <cellStyle name="Zvýraznění 3 2" xfId="1283"/>
    <cellStyle name="Zvýraznění 3 2 2" xfId="1284"/>
    <cellStyle name="Zvýraznění 3 2 3" xfId="1285"/>
    <cellStyle name="Zvýraznění 3 3" xfId="1286"/>
    <cellStyle name="Zvýraznění 3 3 2" xfId="1287"/>
    <cellStyle name="Zvýraznění 3 4" xfId="1288"/>
    <cellStyle name="Zvýraznění 3 4 2" xfId="1289"/>
    <cellStyle name="Zvýraznění 4 2" xfId="1290"/>
    <cellStyle name="Zvýraznění 4 2 2" xfId="1291"/>
    <cellStyle name="Zvýraznění 4 2 3" xfId="1292"/>
    <cellStyle name="Zvýraznění 4 3" xfId="1293"/>
    <cellStyle name="Zvýraznění 4 3 2" xfId="1294"/>
    <cellStyle name="Zvýraznění 4 4" xfId="1295"/>
    <cellStyle name="Zvýraznění 4 4 2" xfId="1296"/>
    <cellStyle name="Zvýraznění 5 2" xfId="1297"/>
    <cellStyle name="Zvýraznění 5 2 2" xfId="1298"/>
    <cellStyle name="Zvýraznění 5 2 3" xfId="1299"/>
    <cellStyle name="Zvýraznění 5 2 4" xfId="1300"/>
    <cellStyle name="Zvýraznění 5 3" xfId="1301"/>
    <cellStyle name="Zvýraznění 5 3 2" xfId="1302"/>
    <cellStyle name="Zvýraznění 5 4" xfId="1303"/>
    <cellStyle name="Zvýraznění 5 4 2" xfId="1304"/>
    <cellStyle name="Zvýraznění 6 2" xfId="1305"/>
    <cellStyle name="Zvýraznění 6 2 2" xfId="1306"/>
    <cellStyle name="Zvýraznění 6 2 3" xfId="1307"/>
    <cellStyle name="Zvýraznění 6 3" xfId="1308"/>
    <cellStyle name="Zvýraznění 6 3 2" xfId="1309"/>
    <cellStyle name="Zvýraznění 6 4" xfId="1310"/>
    <cellStyle name="Zvýraznění 6 4 2" xfId="1311"/>
    <cellStyle name="Zvýrazni" xfId="1312"/>
    <cellStyle name="Zvýrazni 2" xfId="1313"/>
    <cellStyle name="Zvýrazni 3" xfId="131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5:N42"/>
  <sheetViews>
    <sheetView view="pageBreakPreview" topLeftCell="A32" zoomScaleNormal="145" zoomScaleSheetLayoutView="100" workbookViewId="0">
      <selection activeCell="A35" sqref="A35:E36"/>
    </sheetView>
  </sheetViews>
  <sheetFormatPr defaultRowHeight="12.75"/>
  <cols>
    <col min="1" max="1" width="10.7109375" style="100" customWidth="1"/>
    <col min="2" max="2" width="32.7109375" style="100" customWidth="1"/>
    <col min="3" max="3" width="3.7109375" style="100" customWidth="1"/>
    <col min="4" max="4" width="13.28515625" style="100" customWidth="1"/>
    <col min="5" max="5" width="30.7109375" style="100" customWidth="1"/>
    <col min="6" max="6" width="0.42578125" style="100" customWidth="1"/>
    <col min="7" max="8" width="9.140625" style="100" hidden="1" customWidth="1"/>
    <col min="9" max="9" width="5.42578125" style="100" hidden="1" customWidth="1"/>
    <col min="10" max="10" width="9.140625" style="100" hidden="1" customWidth="1"/>
    <col min="11" max="11" width="0.140625" style="100" customWidth="1"/>
    <col min="12" max="12" width="9.140625" style="100" hidden="1" customWidth="1"/>
    <col min="13" max="13" width="5.140625" style="100" hidden="1" customWidth="1"/>
    <col min="14" max="14" width="9.140625" style="100" hidden="1" customWidth="1"/>
    <col min="15" max="16384" width="9.140625" style="100"/>
  </cols>
  <sheetData>
    <row r="35" spans="1:5">
      <c r="A35" s="431" t="s">
        <v>1176</v>
      </c>
      <c r="B35" s="431"/>
      <c r="C35" s="431"/>
      <c r="D35" s="431"/>
      <c r="E35" s="431"/>
    </row>
    <row r="36" spans="1:5">
      <c r="A36" s="431"/>
      <c r="B36" s="431"/>
      <c r="C36" s="431"/>
      <c r="D36" s="431"/>
      <c r="E36" s="431"/>
    </row>
    <row r="37" spans="1:5" ht="53.1" customHeight="1"/>
    <row r="38" spans="1:5" ht="53.1" customHeight="1">
      <c r="A38" s="101" t="s">
        <v>161</v>
      </c>
      <c r="B38" s="102" t="s">
        <v>546</v>
      </c>
      <c r="C38" s="102" t="s">
        <v>178</v>
      </c>
      <c r="D38" s="101" t="s">
        <v>160</v>
      </c>
      <c r="E38" s="102" t="s">
        <v>159</v>
      </c>
    </row>
    <row r="39" spans="1:5" ht="53.1" customHeight="1">
      <c r="A39" s="101" t="s">
        <v>158</v>
      </c>
      <c r="B39" s="102" t="s">
        <v>544</v>
      </c>
      <c r="D39" s="101" t="s">
        <v>157</v>
      </c>
      <c r="E39" s="102" t="s">
        <v>547</v>
      </c>
    </row>
    <row r="40" spans="1:5" ht="66" customHeight="1">
      <c r="A40" s="101" t="s">
        <v>377</v>
      </c>
      <c r="B40" s="102" t="s">
        <v>545</v>
      </c>
      <c r="D40" s="101" t="s">
        <v>156</v>
      </c>
      <c r="E40" s="103">
        <v>41435</v>
      </c>
    </row>
    <row r="41" spans="1:5" ht="53.1" customHeight="1">
      <c r="A41" s="101" t="s">
        <v>155</v>
      </c>
      <c r="B41" s="102" t="s">
        <v>376</v>
      </c>
    </row>
    <row r="42" spans="1:5" ht="9.9499999999999993" customHeight="1"/>
  </sheetData>
  <sheetProtection selectLockedCells="1"/>
  <mergeCells count="1">
    <mergeCell ref="A35:E36"/>
  </mergeCells>
  <phoneticPr fontId="1" type="noConversion"/>
  <pageMargins left="1.3779527559055118" right="0.59055118110236227" top="0.39370078740157483" bottom="0.59055118110236227" header="0.51181102362204722" footer="0.51181102362204722"/>
  <pageSetup paperSize="9" scale="89" orientation="portrait" horizontalDpi="4294967293"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DG89"/>
  <sheetViews>
    <sheetView view="pageBreakPreview" zoomScaleSheetLayoutView="100" workbookViewId="0">
      <pane ySplit="4" topLeftCell="A5" activePane="bottomLeft" state="frozen"/>
      <selection activeCell="P11" sqref="P11:P12"/>
      <selection pane="bottomLeft" activeCell="H26" sqref="H26"/>
    </sheetView>
  </sheetViews>
  <sheetFormatPr defaultRowHeight="12.75"/>
  <cols>
    <col min="1" max="2" width="5" style="37" customWidth="1"/>
    <col min="3" max="3" width="60" style="27" customWidth="1"/>
    <col min="4" max="4" width="5.28515625" style="34" customWidth="1"/>
    <col min="5" max="5" width="8.85546875" style="36" customWidth="1"/>
    <col min="6" max="6" width="10.140625" style="38" customWidth="1"/>
    <col min="7" max="7" width="10.5703125" style="27" customWidth="1"/>
    <col min="8" max="8" width="10" style="27" customWidth="1"/>
    <col min="9" max="16384" width="9.140625" style="27"/>
  </cols>
  <sheetData>
    <row r="1" spans="1:111" s="124" customFormat="1" ht="12.75" customHeight="1">
      <c r="A1" s="464" t="s">
        <v>30</v>
      </c>
      <c r="B1" s="465"/>
      <c r="C1" s="458" t="s">
        <v>31</v>
      </c>
      <c r="D1" s="468" t="s">
        <v>26</v>
      </c>
      <c r="E1" s="469" t="s">
        <v>12</v>
      </c>
      <c r="F1" s="456" t="s">
        <v>42</v>
      </c>
      <c r="G1" s="457"/>
    </row>
    <row r="2" spans="1:111" s="126" customFormat="1" ht="13.5" customHeight="1">
      <c r="A2" s="466"/>
      <c r="B2" s="467"/>
      <c r="C2" s="459"/>
      <c r="D2" s="468"/>
      <c r="E2" s="469"/>
      <c r="F2" s="125" t="s">
        <v>13</v>
      </c>
      <c r="G2" s="125" t="s">
        <v>39</v>
      </c>
    </row>
    <row r="3" spans="1:111" ht="18" customHeight="1">
      <c r="A3" s="127" t="s">
        <v>582</v>
      </c>
      <c r="B3" s="139"/>
      <c r="C3" s="128"/>
      <c r="D3" s="129"/>
      <c r="E3" s="130"/>
      <c r="F3" s="131"/>
      <c r="G3" s="132"/>
    </row>
    <row r="4" spans="1:111" ht="76.5">
      <c r="A4" s="19"/>
      <c r="B4" s="162"/>
      <c r="C4" s="26" t="s">
        <v>177</v>
      </c>
      <c r="D4" s="20"/>
      <c r="E4" s="21"/>
      <c r="F4" s="22"/>
      <c r="G4" s="23"/>
    </row>
    <row r="5" spans="1:111">
      <c r="A5" s="19"/>
      <c r="B5" s="162"/>
      <c r="C5" s="26" t="s">
        <v>503</v>
      </c>
      <c r="D5" s="20"/>
      <c r="E5" s="21"/>
      <c r="F5" s="22"/>
      <c r="G5" s="23"/>
    </row>
    <row r="6" spans="1:111" s="24" customFormat="1">
      <c r="A6" s="133" t="s">
        <v>14</v>
      </c>
      <c r="B6" s="135" t="s">
        <v>14</v>
      </c>
      <c r="C6" s="253" t="s">
        <v>506</v>
      </c>
      <c r="D6" s="135" t="s">
        <v>204</v>
      </c>
      <c r="E6" s="136">
        <v>2</v>
      </c>
      <c r="F6" s="31"/>
      <c r="G6" s="32">
        <f>E6*F6</f>
        <v>0</v>
      </c>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c r="CW6" s="33"/>
      <c r="CX6" s="33"/>
      <c r="CY6" s="33"/>
      <c r="CZ6" s="33"/>
      <c r="DA6" s="33"/>
      <c r="DB6" s="33"/>
      <c r="DC6" s="33"/>
      <c r="DD6" s="33"/>
      <c r="DE6" s="33"/>
      <c r="DF6" s="33"/>
      <c r="DG6" s="33"/>
    </row>
    <row r="7" spans="1:111" s="24" customFormat="1">
      <c r="A7" s="133" t="s">
        <v>14</v>
      </c>
      <c r="B7" s="135" t="s">
        <v>208</v>
      </c>
      <c r="C7" s="254" t="s">
        <v>507</v>
      </c>
      <c r="D7" s="135" t="s">
        <v>204</v>
      </c>
      <c r="E7" s="136">
        <v>2</v>
      </c>
      <c r="F7" s="31"/>
      <c r="G7" s="32">
        <f t="shared" ref="G7:G18" si="0">E7*F7</f>
        <v>0</v>
      </c>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c r="CW7" s="33"/>
      <c r="CX7" s="33"/>
      <c r="CY7" s="33"/>
      <c r="CZ7" s="33"/>
      <c r="DA7" s="33"/>
      <c r="DB7" s="33"/>
      <c r="DC7" s="33"/>
      <c r="DD7" s="33"/>
      <c r="DE7" s="33"/>
      <c r="DF7" s="33"/>
      <c r="DG7" s="33"/>
    </row>
    <row r="8" spans="1:111" s="24" customFormat="1">
      <c r="A8" s="133" t="s">
        <v>14</v>
      </c>
      <c r="B8" s="135" t="s">
        <v>15</v>
      </c>
      <c r="C8" s="253" t="s">
        <v>508</v>
      </c>
      <c r="D8" s="135" t="s">
        <v>296</v>
      </c>
      <c r="E8" s="136">
        <v>20</v>
      </c>
      <c r="F8" s="31"/>
      <c r="G8" s="32">
        <f t="shared" si="0"/>
        <v>0</v>
      </c>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c r="CW8" s="33"/>
      <c r="CX8" s="33"/>
      <c r="CY8" s="33"/>
      <c r="CZ8" s="33"/>
      <c r="DA8" s="33"/>
      <c r="DB8" s="33"/>
      <c r="DC8" s="33"/>
      <c r="DD8" s="33"/>
      <c r="DE8" s="33"/>
      <c r="DF8" s="33"/>
      <c r="DG8" s="33"/>
    </row>
    <row r="9" spans="1:111" s="24" customFormat="1">
      <c r="A9" s="133" t="s">
        <v>14</v>
      </c>
      <c r="B9" s="135" t="s">
        <v>209</v>
      </c>
      <c r="C9" s="254" t="s">
        <v>509</v>
      </c>
      <c r="D9" s="135" t="s">
        <v>296</v>
      </c>
      <c r="E9" s="136">
        <v>20</v>
      </c>
      <c r="F9" s="31"/>
      <c r="G9" s="32">
        <f t="shared" si="0"/>
        <v>0</v>
      </c>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c r="CW9" s="33"/>
      <c r="CX9" s="33"/>
      <c r="CY9" s="33"/>
      <c r="CZ9" s="33"/>
      <c r="DA9" s="33"/>
      <c r="DB9" s="33"/>
      <c r="DC9" s="33"/>
      <c r="DD9" s="33"/>
      <c r="DE9" s="33"/>
      <c r="DF9" s="33"/>
      <c r="DG9" s="33"/>
    </row>
    <row r="10" spans="1:111">
      <c r="A10" s="19"/>
      <c r="B10" s="162"/>
      <c r="C10" s="26" t="s">
        <v>505</v>
      </c>
      <c r="D10" s="20"/>
      <c r="E10" s="21"/>
      <c r="F10" s="22"/>
      <c r="G10" s="23"/>
    </row>
    <row r="11" spans="1:111" s="24" customFormat="1">
      <c r="A11" s="133" t="s">
        <v>14</v>
      </c>
      <c r="B11" s="135" t="s">
        <v>16</v>
      </c>
      <c r="C11" s="253" t="s">
        <v>510</v>
      </c>
      <c r="D11" s="135" t="s">
        <v>296</v>
      </c>
      <c r="E11" s="136">
        <v>30</v>
      </c>
      <c r="F11" s="31"/>
      <c r="G11" s="32">
        <f t="shared" si="0"/>
        <v>0</v>
      </c>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c r="CW11" s="33"/>
      <c r="CX11" s="33"/>
      <c r="CY11" s="33"/>
      <c r="CZ11" s="33"/>
      <c r="DA11" s="33"/>
      <c r="DB11" s="33"/>
      <c r="DC11" s="33"/>
      <c r="DD11" s="33"/>
      <c r="DE11" s="33"/>
      <c r="DF11" s="33"/>
      <c r="DG11" s="33"/>
    </row>
    <row r="12" spans="1:111" s="24" customFormat="1">
      <c r="A12" s="133" t="s">
        <v>14</v>
      </c>
      <c r="B12" s="135" t="s">
        <v>212</v>
      </c>
      <c r="C12" s="254" t="s">
        <v>511</v>
      </c>
      <c r="D12" s="135" t="s">
        <v>296</v>
      </c>
      <c r="E12" s="136">
        <v>30</v>
      </c>
      <c r="F12" s="31"/>
      <c r="G12" s="32">
        <f t="shared" si="0"/>
        <v>0</v>
      </c>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c r="CW12" s="33"/>
      <c r="CX12" s="33"/>
      <c r="CY12" s="33"/>
      <c r="CZ12" s="33"/>
      <c r="DA12" s="33"/>
      <c r="DB12" s="33"/>
      <c r="DC12" s="33"/>
      <c r="DD12" s="33"/>
      <c r="DE12" s="33"/>
      <c r="DF12" s="33"/>
      <c r="DG12" s="33"/>
    </row>
    <row r="13" spans="1:111" s="24" customFormat="1">
      <c r="A13" s="133" t="s">
        <v>14</v>
      </c>
      <c r="B13" s="135" t="s">
        <v>17</v>
      </c>
      <c r="C13" s="253" t="s">
        <v>435</v>
      </c>
      <c r="D13" s="135" t="s">
        <v>296</v>
      </c>
      <c r="E13" s="136">
        <v>4</v>
      </c>
      <c r="F13" s="31"/>
      <c r="G13" s="32">
        <f t="shared" si="0"/>
        <v>0</v>
      </c>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c r="CW13" s="33"/>
      <c r="CX13" s="33"/>
      <c r="CY13" s="33"/>
      <c r="CZ13" s="33"/>
      <c r="DA13" s="33"/>
      <c r="DB13" s="33"/>
      <c r="DC13" s="33"/>
      <c r="DD13" s="33"/>
      <c r="DE13" s="33"/>
      <c r="DF13" s="33"/>
      <c r="DG13" s="33"/>
    </row>
    <row r="14" spans="1:111" s="24" customFormat="1">
      <c r="A14" s="133" t="s">
        <v>14</v>
      </c>
      <c r="B14" s="135" t="s">
        <v>215</v>
      </c>
      <c r="C14" s="254" t="s">
        <v>436</v>
      </c>
      <c r="D14" s="135" t="s">
        <v>296</v>
      </c>
      <c r="E14" s="136">
        <v>4</v>
      </c>
      <c r="F14" s="31"/>
      <c r="G14" s="32">
        <f t="shared" si="0"/>
        <v>0</v>
      </c>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c r="CW14" s="33"/>
      <c r="CX14" s="33"/>
      <c r="CY14" s="33"/>
      <c r="CZ14" s="33"/>
      <c r="DA14" s="33"/>
      <c r="DB14" s="33"/>
      <c r="DC14" s="33"/>
      <c r="DD14" s="33"/>
      <c r="DE14" s="33"/>
      <c r="DF14" s="33"/>
      <c r="DG14" s="33"/>
    </row>
    <row r="15" spans="1:111" s="24" customFormat="1">
      <c r="A15" s="133" t="s">
        <v>14</v>
      </c>
      <c r="B15" s="135" t="s">
        <v>18</v>
      </c>
      <c r="C15" s="253" t="s">
        <v>512</v>
      </c>
      <c r="D15" s="135" t="s">
        <v>296</v>
      </c>
      <c r="E15" s="136">
        <v>2</v>
      </c>
      <c r="F15" s="31"/>
      <c r="G15" s="32">
        <f t="shared" si="0"/>
        <v>0</v>
      </c>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c r="CW15" s="33"/>
      <c r="CX15" s="33"/>
      <c r="CY15" s="33"/>
      <c r="CZ15" s="33"/>
      <c r="DA15" s="33"/>
      <c r="DB15" s="33"/>
      <c r="DC15" s="33"/>
      <c r="DD15" s="33"/>
      <c r="DE15" s="33"/>
      <c r="DF15" s="33"/>
      <c r="DG15" s="33"/>
    </row>
    <row r="16" spans="1:111" s="24" customFormat="1">
      <c r="A16" s="133" t="s">
        <v>14</v>
      </c>
      <c r="B16" s="135" t="s">
        <v>218</v>
      </c>
      <c r="C16" s="254" t="s">
        <v>513</v>
      </c>
      <c r="D16" s="135" t="s">
        <v>296</v>
      </c>
      <c r="E16" s="136">
        <v>2</v>
      </c>
      <c r="F16" s="31"/>
      <c r="G16" s="32">
        <f t="shared" si="0"/>
        <v>0</v>
      </c>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c r="CW16" s="33"/>
      <c r="CX16" s="33"/>
      <c r="CY16" s="33"/>
      <c r="CZ16" s="33"/>
      <c r="DA16" s="33"/>
      <c r="DB16" s="33"/>
      <c r="DC16" s="33"/>
      <c r="DD16" s="33"/>
      <c r="DE16" s="33"/>
      <c r="DF16" s="33"/>
      <c r="DG16" s="33"/>
    </row>
    <row r="17" spans="1:111" s="24" customFormat="1">
      <c r="A17" s="133" t="s">
        <v>14</v>
      </c>
      <c r="B17" s="135" t="s">
        <v>19</v>
      </c>
      <c r="C17" s="253" t="s">
        <v>514</v>
      </c>
      <c r="D17" s="135" t="s">
        <v>207</v>
      </c>
      <c r="E17" s="136">
        <v>1</v>
      </c>
      <c r="F17" s="31"/>
      <c r="G17" s="32">
        <f t="shared" si="0"/>
        <v>0</v>
      </c>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c r="CW17" s="33"/>
      <c r="CX17" s="33"/>
      <c r="CY17" s="33"/>
      <c r="CZ17" s="33"/>
      <c r="DA17" s="33"/>
      <c r="DB17" s="33"/>
      <c r="DC17" s="33"/>
      <c r="DD17" s="33"/>
      <c r="DE17" s="33"/>
      <c r="DF17" s="33"/>
      <c r="DG17" s="33"/>
    </row>
    <row r="18" spans="1:111" s="24" customFormat="1">
      <c r="A18" s="133" t="s">
        <v>14</v>
      </c>
      <c r="B18" s="135" t="s">
        <v>221</v>
      </c>
      <c r="C18" s="254" t="s">
        <v>515</v>
      </c>
      <c r="D18" s="135" t="s">
        <v>207</v>
      </c>
      <c r="E18" s="136">
        <v>1</v>
      </c>
      <c r="F18" s="31"/>
      <c r="G18" s="32">
        <f t="shared" si="0"/>
        <v>0</v>
      </c>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c r="CW18" s="33"/>
      <c r="CX18" s="33"/>
      <c r="CY18" s="33"/>
      <c r="CZ18" s="33"/>
      <c r="DA18" s="33"/>
      <c r="DB18" s="33"/>
      <c r="DC18" s="33"/>
      <c r="DD18" s="33"/>
      <c r="DE18" s="33"/>
      <c r="DF18" s="33"/>
      <c r="DG18" s="33"/>
    </row>
    <row r="19" spans="1:111">
      <c r="A19" s="19"/>
      <c r="B19" s="162"/>
      <c r="C19" s="26" t="s">
        <v>504</v>
      </c>
      <c r="D19" s="20"/>
      <c r="E19" s="21"/>
      <c r="F19" s="22"/>
      <c r="G19" s="23"/>
    </row>
    <row r="20" spans="1:111" s="255" customFormat="1">
      <c r="A20" s="133" t="s">
        <v>14</v>
      </c>
      <c r="B20" s="135" t="s">
        <v>20</v>
      </c>
      <c r="C20" s="253" t="s">
        <v>1171</v>
      </c>
      <c r="D20" s="135" t="s">
        <v>204</v>
      </c>
      <c r="E20" s="136">
        <v>3</v>
      </c>
      <c r="F20" s="31"/>
      <c r="G20" s="32">
        <f t="shared" ref="G20:G24" si="1">E20*F20</f>
        <v>0</v>
      </c>
      <c r="H20" s="244"/>
      <c r="I20" s="244"/>
      <c r="J20" s="244"/>
      <c r="K20" s="244"/>
      <c r="L20" s="244"/>
      <c r="M20" s="244"/>
      <c r="N20" s="244"/>
      <c r="O20" s="244"/>
      <c r="P20" s="244"/>
      <c r="Q20" s="244"/>
      <c r="R20" s="244"/>
      <c r="S20" s="244"/>
      <c r="T20" s="244"/>
      <c r="U20" s="244"/>
      <c r="V20" s="244"/>
      <c r="W20" s="244"/>
      <c r="X20" s="244"/>
      <c r="Y20" s="244"/>
      <c r="Z20" s="244"/>
      <c r="AA20" s="244"/>
      <c r="AB20" s="244"/>
      <c r="AC20" s="244"/>
      <c r="AD20" s="244"/>
      <c r="AE20" s="244"/>
      <c r="AF20" s="244"/>
      <c r="AG20" s="244"/>
      <c r="AH20" s="244"/>
      <c r="AI20" s="244"/>
      <c r="AJ20" s="244"/>
      <c r="AK20" s="244"/>
      <c r="AL20" s="244"/>
      <c r="AM20" s="244"/>
      <c r="AN20" s="244"/>
      <c r="AO20" s="244"/>
      <c r="AP20" s="244"/>
      <c r="AQ20" s="244"/>
      <c r="AR20" s="244"/>
      <c r="AS20" s="244"/>
      <c r="AT20" s="244"/>
      <c r="AU20" s="244"/>
      <c r="AV20" s="244"/>
      <c r="AW20" s="244"/>
      <c r="AX20" s="244"/>
      <c r="AY20" s="244"/>
      <c r="AZ20" s="244"/>
      <c r="BA20" s="244"/>
      <c r="BB20" s="244"/>
      <c r="BC20" s="244"/>
      <c r="BD20" s="244"/>
      <c r="BE20" s="244"/>
      <c r="BF20" s="244"/>
      <c r="BG20" s="244"/>
      <c r="BH20" s="244"/>
      <c r="BI20" s="244"/>
      <c r="BJ20" s="244"/>
      <c r="BK20" s="244"/>
      <c r="BL20" s="244"/>
      <c r="BM20" s="244"/>
      <c r="BN20" s="244"/>
      <c r="BO20" s="244"/>
      <c r="BP20" s="244"/>
      <c r="BQ20" s="244"/>
      <c r="BR20" s="244"/>
      <c r="BS20" s="244"/>
      <c r="BT20" s="244"/>
      <c r="BU20" s="244"/>
      <c r="BV20" s="244"/>
      <c r="BW20" s="244"/>
      <c r="BX20" s="244"/>
      <c r="BY20" s="244"/>
      <c r="BZ20" s="244"/>
      <c r="CA20" s="244"/>
      <c r="CB20" s="244"/>
      <c r="CC20" s="244"/>
      <c r="CD20" s="244"/>
      <c r="CE20" s="244"/>
      <c r="CF20" s="244"/>
      <c r="CG20" s="244"/>
      <c r="CH20" s="244"/>
      <c r="CI20" s="244"/>
      <c r="CJ20" s="244"/>
      <c r="CK20" s="244"/>
      <c r="CL20" s="244"/>
      <c r="CM20" s="244"/>
      <c r="CN20" s="244"/>
      <c r="CO20" s="244"/>
      <c r="CP20" s="244"/>
      <c r="CQ20" s="244"/>
      <c r="CR20" s="244"/>
      <c r="CS20" s="244"/>
      <c r="CT20" s="244"/>
      <c r="CU20" s="244"/>
      <c r="CV20" s="244"/>
      <c r="CW20" s="244"/>
      <c r="CX20" s="244"/>
      <c r="CY20" s="244"/>
      <c r="CZ20" s="244"/>
      <c r="DA20" s="244"/>
      <c r="DB20" s="244"/>
      <c r="DC20" s="244"/>
      <c r="DD20" s="244"/>
      <c r="DE20" s="244"/>
      <c r="DF20" s="244"/>
      <c r="DG20" s="244"/>
    </row>
    <row r="21" spans="1:111" s="24" customFormat="1">
      <c r="A21" s="133" t="s">
        <v>14</v>
      </c>
      <c r="B21" s="135" t="s">
        <v>222</v>
      </c>
      <c r="C21" s="254" t="s">
        <v>516</v>
      </c>
      <c r="D21" s="135" t="s">
        <v>204</v>
      </c>
      <c r="E21" s="136">
        <v>3</v>
      </c>
      <c r="F21" s="31"/>
      <c r="G21" s="32">
        <f t="shared" si="1"/>
        <v>0</v>
      </c>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c r="CW21" s="33"/>
      <c r="CX21" s="33"/>
      <c r="CY21" s="33"/>
      <c r="CZ21" s="33"/>
      <c r="DA21" s="33"/>
      <c r="DB21" s="33"/>
      <c r="DC21" s="33"/>
      <c r="DD21" s="33"/>
      <c r="DE21" s="33"/>
      <c r="DF21" s="33"/>
      <c r="DG21" s="33"/>
    </row>
    <row r="22" spans="1:111" s="24" customFormat="1">
      <c r="A22" s="133" t="s">
        <v>14</v>
      </c>
      <c r="B22" s="135" t="s">
        <v>21</v>
      </c>
      <c r="C22" s="253" t="s">
        <v>517</v>
      </c>
      <c r="D22" s="135" t="s">
        <v>204</v>
      </c>
      <c r="E22" s="136">
        <v>7</v>
      </c>
      <c r="F22" s="31"/>
      <c r="G22" s="32">
        <f t="shared" si="1"/>
        <v>0</v>
      </c>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c r="CW22" s="33"/>
      <c r="CX22" s="33"/>
      <c r="CY22" s="33"/>
      <c r="CZ22" s="33"/>
      <c r="DA22" s="33"/>
      <c r="DB22" s="33"/>
      <c r="DC22" s="33"/>
      <c r="DD22" s="33"/>
      <c r="DE22" s="33"/>
      <c r="DF22" s="33"/>
      <c r="DG22" s="33"/>
    </row>
    <row r="23" spans="1:111" s="24" customFormat="1">
      <c r="A23" s="133" t="s">
        <v>14</v>
      </c>
      <c r="B23" s="135" t="s">
        <v>223</v>
      </c>
      <c r="C23" s="254" t="s">
        <v>518</v>
      </c>
      <c r="D23" s="135" t="s">
        <v>204</v>
      </c>
      <c r="E23" s="136">
        <v>7</v>
      </c>
      <c r="F23" s="31"/>
      <c r="G23" s="32">
        <f t="shared" si="1"/>
        <v>0</v>
      </c>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c r="CW23" s="33"/>
      <c r="CX23" s="33"/>
      <c r="CY23" s="33"/>
      <c r="CZ23" s="33"/>
      <c r="DA23" s="33"/>
      <c r="DB23" s="33"/>
      <c r="DC23" s="33"/>
      <c r="DD23" s="33"/>
      <c r="DE23" s="33"/>
      <c r="DF23" s="33"/>
      <c r="DG23" s="33"/>
    </row>
    <row r="24" spans="1:111" s="255" customFormat="1">
      <c r="A24" s="133" t="s">
        <v>14</v>
      </c>
      <c r="B24" s="135" t="s">
        <v>22</v>
      </c>
      <c r="C24" s="253" t="s">
        <v>1172</v>
      </c>
      <c r="D24" s="135" t="s">
        <v>204</v>
      </c>
      <c r="E24" s="136">
        <v>1</v>
      </c>
      <c r="F24" s="31"/>
      <c r="G24" s="32">
        <f t="shared" si="1"/>
        <v>0</v>
      </c>
      <c r="H24" s="244"/>
      <c r="I24" s="244"/>
      <c r="J24" s="244"/>
      <c r="K24" s="244"/>
      <c r="L24" s="244"/>
      <c r="M24" s="244"/>
      <c r="N24" s="244"/>
      <c r="O24" s="244"/>
      <c r="P24" s="244"/>
      <c r="Q24" s="244"/>
      <c r="R24" s="244"/>
      <c r="S24" s="244"/>
      <c r="T24" s="244"/>
      <c r="U24" s="244"/>
      <c r="V24" s="244"/>
      <c r="W24" s="244"/>
      <c r="X24" s="244"/>
      <c r="Y24" s="244"/>
      <c r="Z24" s="244"/>
      <c r="AA24" s="244"/>
      <c r="AB24" s="244"/>
      <c r="AC24" s="244"/>
      <c r="AD24" s="244"/>
      <c r="AE24" s="244"/>
      <c r="AF24" s="244"/>
      <c r="AG24" s="244"/>
      <c r="AH24" s="244"/>
      <c r="AI24" s="244"/>
      <c r="AJ24" s="244"/>
      <c r="AK24" s="244"/>
      <c r="AL24" s="244"/>
      <c r="AM24" s="244"/>
      <c r="AN24" s="244"/>
      <c r="AO24" s="244"/>
      <c r="AP24" s="244"/>
      <c r="AQ24" s="244"/>
      <c r="AR24" s="244"/>
      <c r="AS24" s="244"/>
      <c r="AT24" s="244"/>
      <c r="AU24" s="244"/>
      <c r="AV24" s="244"/>
      <c r="AW24" s="244"/>
      <c r="AX24" s="244"/>
      <c r="AY24" s="244"/>
      <c r="AZ24" s="244"/>
      <c r="BA24" s="244"/>
      <c r="BB24" s="244"/>
      <c r="BC24" s="244"/>
      <c r="BD24" s="244"/>
      <c r="BE24" s="244"/>
      <c r="BF24" s="244"/>
      <c r="BG24" s="244"/>
      <c r="BH24" s="244"/>
      <c r="BI24" s="244"/>
      <c r="BJ24" s="244"/>
      <c r="BK24" s="244"/>
      <c r="BL24" s="244"/>
      <c r="BM24" s="244"/>
      <c r="BN24" s="244"/>
      <c r="BO24" s="244"/>
      <c r="BP24" s="244"/>
      <c r="BQ24" s="244"/>
      <c r="BR24" s="244"/>
      <c r="BS24" s="244"/>
      <c r="BT24" s="244"/>
      <c r="BU24" s="244"/>
      <c r="BV24" s="244"/>
      <c r="BW24" s="244"/>
      <c r="BX24" s="244"/>
      <c r="BY24" s="244"/>
      <c r="BZ24" s="244"/>
      <c r="CA24" s="244"/>
      <c r="CB24" s="244"/>
      <c r="CC24" s="244"/>
      <c r="CD24" s="244"/>
      <c r="CE24" s="244"/>
      <c r="CF24" s="244"/>
      <c r="CG24" s="244"/>
      <c r="CH24" s="244"/>
      <c r="CI24" s="244"/>
      <c r="CJ24" s="244"/>
      <c r="CK24" s="244"/>
      <c r="CL24" s="244"/>
      <c r="CM24" s="244"/>
      <c r="CN24" s="244"/>
      <c r="CO24" s="244"/>
      <c r="CP24" s="244"/>
      <c r="CQ24" s="244"/>
      <c r="CR24" s="244"/>
      <c r="CS24" s="244"/>
      <c r="CT24" s="244"/>
      <c r="CU24" s="244"/>
      <c r="CV24" s="244"/>
      <c r="CW24" s="244"/>
      <c r="CX24" s="244"/>
      <c r="CY24" s="244"/>
      <c r="CZ24" s="244"/>
      <c r="DA24" s="244"/>
      <c r="DB24" s="244"/>
      <c r="DC24" s="244"/>
      <c r="DD24" s="244"/>
      <c r="DE24" s="244"/>
      <c r="DF24" s="244"/>
      <c r="DG24" s="244"/>
    </row>
    <row r="25" spans="1:111" s="24" customFormat="1">
      <c r="A25" s="133" t="s">
        <v>14</v>
      </c>
      <c r="B25" s="135" t="s">
        <v>224</v>
      </c>
      <c r="C25" s="254" t="s">
        <v>519</v>
      </c>
      <c r="D25" s="135" t="s">
        <v>204</v>
      </c>
      <c r="E25" s="136">
        <v>1</v>
      </c>
      <c r="F25" s="31"/>
      <c r="G25" s="32">
        <f t="shared" ref="G25" si="2">E25*F25</f>
        <v>0</v>
      </c>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c r="CW25" s="33"/>
      <c r="CX25" s="33"/>
      <c r="CY25" s="33"/>
      <c r="CZ25" s="33"/>
      <c r="DA25" s="33"/>
      <c r="DB25" s="33"/>
      <c r="DC25" s="33"/>
      <c r="DD25" s="33"/>
      <c r="DE25" s="33"/>
      <c r="DF25" s="33"/>
      <c r="DG25" s="33"/>
    </row>
    <row r="26" spans="1:111" s="143" customFormat="1">
      <c r="A26" s="138" t="s">
        <v>583</v>
      </c>
      <c r="B26" s="251"/>
      <c r="C26" s="139"/>
      <c r="D26" s="140"/>
      <c r="E26" s="141"/>
      <c r="F26" s="141"/>
      <c r="G26" s="142">
        <f>SUM(G6:G25)</f>
        <v>0</v>
      </c>
    </row>
    <row r="27" spans="1:111" ht="15" customHeight="1">
      <c r="A27" s="27"/>
      <c r="B27" s="27"/>
      <c r="E27" s="35"/>
      <c r="F27" s="27"/>
    </row>
    <row r="28" spans="1:111" ht="15" customHeight="1">
      <c r="A28" s="27"/>
      <c r="B28" s="27"/>
      <c r="F28" s="27"/>
    </row>
    <row r="29" spans="1:111" ht="15" customHeight="1">
      <c r="A29" s="27"/>
      <c r="B29" s="27"/>
      <c r="F29" s="27"/>
    </row>
    <row r="30" spans="1:111" ht="15" customHeight="1">
      <c r="A30" s="27"/>
      <c r="B30" s="27"/>
      <c r="F30" s="27"/>
    </row>
    <row r="31" spans="1:111" ht="15" customHeight="1">
      <c r="A31" s="27"/>
      <c r="B31" s="27"/>
      <c r="E31" s="35"/>
      <c r="F31" s="27"/>
    </row>
    <row r="32" spans="1:111" ht="15" customHeight="1">
      <c r="A32" s="27"/>
      <c r="B32" s="27"/>
      <c r="E32" s="35"/>
      <c r="F32" s="27"/>
    </row>
    <row r="33" spans="1:6" ht="15" customHeight="1">
      <c r="A33" s="27"/>
      <c r="B33" s="27"/>
      <c r="D33" s="37"/>
      <c r="F33" s="27"/>
    </row>
    <row r="34" spans="1:6" ht="15" customHeight="1">
      <c r="A34" s="27"/>
      <c r="B34" s="27"/>
      <c r="D34" s="37"/>
      <c r="F34" s="27"/>
    </row>
    <row r="35" spans="1:6" ht="15" customHeight="1">
      <c r="A35" s="27"/>
      <c r="B35" s="27"/>
      <c r="F35" s="27"/>
    </row>
    <row r="36" spans="1:6" ht="15" customHeight="1">
      <c r="A36" s="27"/>
      <c r="B36" s="27"/>
      <c r="C36" s="37"/>
      <c r="F36" s="27"/>
    </row>
    <row r="37" spans="1:6" ht="15" customHeight="1">
      <c r="A37" s="27"/>
      <c r="B37" s="27"/>
      <c r="F37" s="27"/>
    </row>
    <row r="38" spans="1:6" ht="15" customHeight="1">
      <c r="A38" s="27"/>
      <c r="B38" s="27"/>
      <c r="F38" s="27"/>
    </row>
    <row r="39" spans="1:6" ht="15" customHeight="1">
      <c r="A39" s="27"/>
      <c r="B39" s="27"/>
      <c r="D39" s="37"/>
      <c r="F39" s="27"/>
    </row>
    <row r="40" spans="1:6" ht="15" customHeight="1">
      <c r="A40" s="27"/>
      <c r="B40" s="27"/>
      <c r="C40" s="37"/>
      <c r="F40" s="27"/>
    </row>
    <row r="41" spans="1:6" ht="15" customHeight="1">
      <c r="A41" s="27"/>
      <c r="B41" s="27"/>
      <c r="F41" s="27"/>
    </row>
    <row r="42" spans="1:6" ht="15" customHeight="1">
      <c r="A42" s="27"/>
      <c r="B42" s="27"/>
      <c r="F42" s="27"/>
    </row>
    <row r="43" spans="1:6" ht="15" customHeight="1">
      <c r="A43" s="27"/>
      <c r="B43" s="27"/>
      <c r="F43" s="27"/>
    </row>
    <row r="44" spans="1:6" ht="15" customHeight="1">
      <c r="A44" s="27"/>
      <c r="B44" s="27"/>
      <c r="F44" s="27"/>
    </row>
    <row r="45" spans="1:6" ht="15" customHeight="1">
      <c r="A45" s="27"/>
      <c r="B45" s="27"/>
      <c r="F45" s="27"/>
    </row>
    <row r="46" spans="1:6" ht="15" customHeight="1">
      <c r="A46" s="27"/>
      <c r="B46" s="27"/>
      <c r="F46" s="27"/>
    </row>
    <row r="47" spans="1:6" ht="15" customHeight="1">
      <c r="A47" s="27"/>
      <c r="B47" s="27"/>
      <c r="F47" s="27"/>
    </row>
    <row r="48" spans="1:6" ht="15" customHeight="1">
      <c r="A48" s="27"/>
      <c r="B48" s="27"/>
      <c r="F48" s="27"/>
    </row>
    <row r="49" spans="1:6" ht="15" customHeight="1">
      <c r="A49" s="27"/>
      <c r="B49" s="27"/>
      <c r="C49" s="37"/>
      <c r="F49" s="27"/>
    </row>
    <row r="50" spans="1:6" ht="15" customHeight="1">
      <c r="A50" s="27"/>
      <c r="B50" s="27"/>
      <c r="F50" s="27"/>
    </row>
    <row r="51" spans="1:6" ht="15" customHeight="1">
      <c r="A51" s="27"/>
      <c r="B51" s="27"/>
      <c r="F51" s="27"/>
    </row>
    <row r="52" spans="1:6" ht="15" customHeight="1">
      <c r="A52" s="27"/>
      <c r="B52" s="27"/>
      <c r="F52" s="27"/>
    </row>
    <row r="53" spans="1:6" ht="15" customHeight="1">
      <c r="A53" s="27"/>
      <c r="B53" s="27"/>
      <c r="F53" s="27"/>
    </row>
    <row r="54" spans="1:6" ht="15" customHeight="1">
      <c r="A54" s="27"/>
      <c r="B54" s="27"/>
      <c r="F54" s="27"/>
    </row>
    <row r="55" spans="1:6" ht="15" customHeight="1">
      <c r="A55" s="27"/>
      <c r="B55" s="27"/>
      <c r="F55" s="27"/>
    </row>
    <row r="56" spans="1:6" ht="15" customHeight="1">
      <c r="A56" s="27"/>
      <c r="B56" s="27"/>
      <c r="F56" s="27"/>
    </row>
    <row r="57" spans="1:6" ht="15" customHeight="1">
      <c r="A57" s="27"/>
      <c r="B57" s="27"/>
      <c r="E57" s="35"/>
      <c r="F57" s="27"/>
    </row>
    <row r="58" spans="1:6" ht="15" customHeight="1">
      <c r="A58" s="27"/>
      <c r="B58" s="27"/>
      <c r="E58" s="35"/>
      <c r="F58" s="27"/>
    </row>
    <row r="59" spans="1:6" ht="15" customHeight="1">
      <c r="A59" s="27"/>
      <c r="B59" s="27"/>
      <c r="E59" s="35"/>
    </row>
    <row r="60" spans="1:6" ht="15" customHeight="1">
      <c r="A60" s="27"/>
      <c r="B60" s="27"/>
      <c r="E60" s="35"/>
    </row>
    <row r="61" spans="1:6" ht="15" customHeight="1">
      <c r="A61" s="27"/>
      <c r="B61" s="27"/>
      <c r="E61" s="35"/>
    </row>
    <row r="62" spans="1:6" ht="15" customHeight="1">
      <c r="A62" s="27"/>
      <c r="B62" s="27"/>
      <c r="E62" s="35"/>
    </row>
    <row r="63" spans="1:6" ht="15" customHeight="1">
      <c r="A63" s="27"/>
      <c r="B63" s="27"/>
      <c r="E63" s="35"/>
    </row>
    <row r="64" spans="1:6" ht="15" customHeight="1">
      <c r="A64" s="27"/>
      <c r="B64" s="27"/>
      <c r="E64" s="35"/>
      <c r="F64" s="35"/>
    </row>
    <row r="65" spans="1:6" ht="15" customHeight="1">
      <c r="A65" s="27"/>
      <c r="B65" s="27"/>
      <c r="E65" s="35"/>
      <c r="F65" s="35"/>
    </row>
    <row r="66" spans="1:6" ht="15" customHeight="1">
      <c r="A66" s="27"/>
      <c r="B66" s="27"/>
      <c r="E66" s="35"/>
      <c r="F66" s="35"/>
    </row>
    <row r="67" spans="1:6" ht="15" customHeight="1">
      <c r="A67" s="27"/>
      <c r="B67" s="27"/>
      <c r="E67" s="35"/>
      <c r="F67" s="35"/>
    </row>
    <row r="68" spans="1:6" ht="15" customHeight="1">
      <c r="A68" s="27"/>
      <c r="B68" s="27"/>
      <c r="C68" s="37"/>
    </row>
    <row r="69" spans="1:6" ht="15" customHeight="1">
      <c r="A69" s="27"/>
      <c r="B69" s="27"/>
      <c r="E69" s="35"/>
    </row>
    <row r="70" spans="1:6" ht="15" customHeight="1">
      <c r="A70" s="27"/>
      <c r="B70" s="27"/>
    </row>
    <row r="71" spans="1:6" ht="15" customHeight="1">
      <c r="A71" s="27"/>
      <c r="B71" s="27"/>
    </row>
    <row r="72" spans="1:6" ht="15" customHeight="1">
      <c r="A72" s="27"/>
      <c r="B72" s="27"/>
      <c r="C72" s="37"/>
    </row>
    <row r="73" spans="1:6" ht="15" customHeight="1">
      <c r="A73" s="27"/>
      <c r="B73" s="27"/>
    </row>
    <row r="74" spans="1:6" ht="15" customHeight="1">
      <c r="A74" s="27"/>
      <c r="B74" s="27"/>
      <c r="E74" s="35"/>
    </row>
    <row r="75" spans="1:6" ht="15" customHeight="1">
      <c r="A75" s="27"/>
      <c r="B75" s="27"/>
      <c r="D75" s="37"/>
      <c r="E75" s="35"/>
      <c r="F75" s="27"/>
    </row>
    <row r="76" spans="1:6" ht="15" customHeight="1">
      <c r="A76" s="27"/>
      <c r="B76" s="27"/>
      <c r="D76" s="37"/>
      <c r="F76" s="27"/>
    </row>
    <row r="77" spans="1:6" ht="15" customHeight="1">
      <c r="A77" s="27"/>
      <c r="B77" s="27"/>
      <c r="D77" s="37"/>
      <c r="E77" s="35"/>
      <c r="F77" s="27"/>
    </row>
    <row r="78" spans="1:6" ht="15" customHeight="1">
      <c r="A78" s="27"/>
      <c r="B78" s="27"/>
      <c r="D78" s="37"/>
      <c r="F78" s="27"/>
    </row>
    <row r="79" spans="1:6" ht="15" customHeight="1">
      <c r="A79" s="27"/>
      <c r="B79" s="27"/>
      <c r="D79" s="37"/>
      <c r="F79" s="27"/>
    </row>
    <row r="80" spans="1:6" ht="15" customHeight="1">
      <c r="A80" s="27"/>
      <c r="B80" s="27"/>
      <c r="D80" s="37"/>
      <c r="F80" s="27"/>
    </row>
    <row r="81" spans="1:6" ht="15" customHeight="1">
      <c r="A81" s="27"/>
      <c r="B81" s="27"/>
      <c r="D81" s="37"/>
      <c r="F81" s="27"/>
    </row>
    <row r="82" spans="1:6" ht="15" customHeight="1">
      <c r="A82" s="27"/>
      <c r="B82" s="27"/>
      <c r="D82" s="37"/>
      <c r="F82" s="27"/>
    </row>
    <row r="83" spans="1:6" ht="15" customHeight="1">
      <c r="A83" s="27"/>
      <c r="B83" s="27"/>
      <c r="D83" s="37"/>
      <c r="F83" s="27"/>
    </row>
    <row r="84" spans="1:6" ht="15" customHeight="1">
      <c r="A84" s="27"/>
      <c r="B84" s="27"/>
      <c r="D84" s="37"/>
      <c r="F84" s="27"/>
    </row>
    <row r="85" spans="1:6" ht="15" customHeight="1">
      <c r="A85" s="27"/>
      <c r="B85" s="27"/>
      <c r="D85" s="37"/>
      <c r="F85" s="27"/>
    </row>
    <row r="86" spans="1:6" ht="15" customHeight="1">
      <c r="A86" s="27"/>
      <c r="B86" s="27"/>
      <c r="D86" s="37"/>
      <c r="F86" s="27"/>
    </row>
    <row r="87" spans="1:6" ht="15" customHeight="1">
      <c r="A87" s="27"/>
      <c r="B87" s="27"/>
      <c r="D87" s="37"/>
      <c r="F87" s="27"/>
    </row>
    <row r="88" spans="1:6" ht="15" customHeight="1">
      <c r="A88" s="27"/>
      <c r="B88" s="27"/>
      <c r="D88" s="37"/>
      <c r="F88" s="27"/>
    </row>
    <row r="89" spans="1:6" ht="15" customHeight="1">
      <c r="A89" s="27"/>
      <c r="B89" s="27"/>
      <c r="D89" s="37"/>
      <c r="F89" s="27"/>
    </row>
  </sheetData>
  <mergeCells count="5">
    <mergeCell ref="F1:G1"/>
    <mergeCell ref="D1:D2"/>
    <mergeCell ref="E1:E2"/>
    <mergeCell ref="C1:C2"/>
    <mergeCell ref="A1:B2"/>
  </mergeCells>
  <phoneticPr fontId="1" type="noConversion"/>
  <printOptions horizontalCentered="1"/>
  <pageMargins left="0.39370078740157483" right="0.39370078740157483" top="0.98425196850393704" bottom="0.98425196850393704" header="0.51181102362204722" footer="0.51181102362204722"/>
  <pageSetup paperSize="9" scale="75" fitToHeight="78" orientation="portrait" r:id="rId1"/>
  <headerFooter scaleWithDoc="0" alignWithMargins="0">
    <oddHeader xml:space="preserve">&amp;R&amp;"Arial Narrow CE,Kurzíva"&amp;8Stavební úpravy stávající tělocvičny a přístavba nové tělocvičny ZŠ Smečno
</oddHeader>
    <oddFooter>&amp;L&amp;"Arial Narrow CE,Kurzíva"&amp;8DOKUMENTACE PRO PROVEDENÍ STAVBY&amp;R&amp;"Arial Narrow CE,Kurzíva"&amp;8&amp;A  &amp;P/&amp;N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DG88"/>
  <sheetViews>
    <sheetView workbookViewId="0">
      <selection activeCell="G27" sqref="G27"/>
    </sheetView>
  </sheetViews>
  <sheetFormatPr defaultRowHeight="12.75"/>
  <cols>
    <col min="1" max="1" width="4.5703125" style="411" customWidth="1"/>
    <col min="2" max="2" width="5" style="411" customWidth="1"/>
    <col min="3" max="3" width="43.5703125" style="403" customWidth="1"/>
    <col min="4" max="4" width="5.28515625" style="408" customWidth="1"/>
    <col min="5" max="5" width="8.85546875" style="410" customWidth="1"/>
    <col min="6" max="6" width="10" style="413" customWidth="1"/>
    <col min="7" max="7" width="9.7109375" style="403" customWidth="1"/>
    <col min="8" max="8" width="10" style="403" customWidth="1"/>
    <col min="9" max="16384" width="9.140625" style="403"/>
  </cols>
  <sheetData>
    <row r="1" spans="1:111" s="401" customFormat="1">
      <c r="A1" s="470" t="s">
        <v>30</v>
      </c>
      <c r="B1" s="378"/>
      <c r="C1" s="458" t="s">
        <v>31</v>
      </c>
      <c r="D1" s="468" t="s">
        <v>26</v>
      </c>
      <c r="E1" s="469" t="s">
        <v>12</v>
      </c>
      <c r="F1" s="456" t="s">
        <v>42</v>
      </c>
      <c r="G1" s="457"/>
    </row>
    <row r="2" spans="1:111" s="402" customFormat="1" ht="13.5" customHeight="1">
      <c r="A2" s="470"/>
      <c r="B2" s="379"/>
      <c r="C2" s="459"/>
      <c r="D2" s="468"/>
      <c r="E2" s="469"/>
      <c r="F2" s="125" t="s">
        <v>13</v>
      </c>
      <c r="G2" s="125" t="s">
        <v>39</v>
      </c>
    </row>
    <row r="3" spans="1:111" ht="18" customHeight="1">
      <c r="A3" s="127" t="s">
        <v>522</v>
      </c>
      <c r="B3" s="139"/>
      <c r="C3" s="128"/>
      <c r="D3" s="129"/>
      <c r="E3" s="130"/>
      <c r="F3" s="131"/>
      <c r="G3" s="132"/>
    </row>
    <row r="4" spans="1:111">
      <c r="A4" s="19"/>
      <c r="B4" s="162"/>
      <c r="C4" s="26"/>
      <c r="D4" s="20"/>
      <c r="E4" s="21"/>
      <c r="F4" s="22"/>
      <c r="G4" s="23"/>
    </row>
    <row r="5" spans="1:111" s="405" customFormat="1">
      <c r="A5" s="133" t="s">
        <v>14</v>
      </c>
      <c r="B5" s="135" t="s">
        <v>14</v>
      </c>
      <c r="C5" s="253" t="s">
        <v>524</v>
      </c>
      <c r="D5" s="135" t="s">
        <v>204</v>
      </c>
      <c r="E5" s="136">
        <v>1</v>
      </c>
      <c r="F5" s="31"/>
      <c r="G5" s="32">
        <f t="shared" ref="G5" si="0">E5*F5</f>
        <v>0</v>
      </c>
      <c r="H5" s="404"/>
      <c r="I5" s="404"/>
      <c r="J5" s="404"/>
      <c r="K5" s="404"/>
      <c r="L5" s="404"/>
      <c r="M5" s="404"/>
      <c r="N5" s="404"/>
      <c r="O5" s="404"/>
      <c r="P5" s="404"/>
      <c r="Q5" s="404"/>
      <c r="R5" s="404"/>
      <c r="S5" s="404"/>
      <c r="T5" s="404"/>
      <c r="U5" s="404"/>
      <c r="V5" s="404"/>
      <c r="W5" s="404"/>
      <c r="X5" s="404"/>
      <c r="Y5" s="404"/>
      <c r="Z5" s="404"/>
      <c r="AA5" s="404"/>
      <c r="AB5" s="404"/>
      <c r="AC5" s="404"/>
      <c r="AD5" s="404"/>
      <c r="AE5" s="404"/>
      <c r="AF5" s="404"/>
      <c r="AG5" s="404"/>
      <c r="AH5" s="404"/>
      <c r="AI5" s="404"/>
      <c r="AJ5" s="404"/>
      <c r="AK5" s="404"/>
      <c r="AL5" s="404"/>
      <c r="AM5" s="404"/>
      <c r="AN5" s="404"/>
      <c r="AO5" s="404"/>
      <c r="AP5" s="404"/>
      <c r="AQ5" s="404"/>
      <c r="AR5" s="404"/>
      <c r="AS5" s="404"/>
      <c r="AT5" s="404"/>
      <c r="AU5" s="404"/>
      <c r="AV5" s="404"/>
      <c r="AW5" s="404"/>
      <c r="AX5" s="404"/>
      <c r="AY5" s="404"/>
      <c r="AZ5" s="404"/>
      <c r="BA5" s="404"/>
      <c r="BB5" s="404"/>
      <c r="BC5" s="404"/>
      <c r="BD5" s="404"/>
      <c r="BE5" s="404"/>
      <c r="BF5" s="404"/>
      <c r="BG5" s="404"/>
      <c r="BH5" s="404"/>
      <c r="BI5" s="404"/>
      <c r="BJ5" s="404"/>
      <c r="BK5" s="404"/>
      <c r="BL5" s="404"/>
      <c r="BM5" s="404"/>
      <c r="BN5" s="404"/>
      <c r="BO5" s="404"/>
      <c r="BP5" s="404"/>
      <c r="BQ5" s="404"/>
      <c r="BR5" s="404"/>
      <c r="BS5" s="404"/>
      <c r="BT5" s="404"/>
      <c r="BU5" s="404"/>
      <c r="BV5" s="404"/>
      <c r="BW5" s="404"/>
      <c r="BX5" s="404"/>
      <c r="BY5" s="404"/>
      <c r="BZ5" s="404"/>
      <c r="CA5" s="404"/>
      <c r="CB5" s="404"/>
      <c r="CC5" s="404"/>
      <c r="CD5" s="404"/>
      <c r="CE5" s="404"/>
      <c r="CF5" s="404"/>
      <c r="CG5" s="404"/>
      <c r="CH5" s="404"/>
      <c r="CI5" s="404"/>
      <c r="CJ5" s="404"/>
      <c r="CK5" s="404"/>
      <c r="CL5" s="404"/>
      <c r="CM5" s="404"/>
      <c r="CN5" s="404"/>
      <c r="CO5" s="404"/>
      <c r="CP5" s="404"/>
      <c r="CQ5" s="404"/>
      <c r="CR5" s="404"/>
      <c r="CS5" s="404"/>
      <c r="CT5" s="404"/>
      <c r="CU5" s="404"/>
      <c r="CV5" s="404"/>
      <c r="CW5" s="404"/>
      <c r="CX5" s="404"/>
      <c r="CY5" s="404"/>
      <c r="CZ5" s="404"/>
      <c r="DA5" s="404"/>
      <c r="DB5" s="404"/>
      <c r="DC5" s="404"/>
      <c r="DD5" s="404"/>
      <c r="DE5" s="404"/>
      <c r="DF5" s="404"/>
      <c r="DG5" s="404"/>
    </row>
    <row r="6" spans="1:111" s="405" customFormat="1">
      <c r="A6" s="133" t="s">
        <v>14</v>
      </c>
      <c r="B6" s="135" t="s">
        <v>208</v>
      </c>
      <c r="C6" s="254" t="s">
        <v>525</v>
      </c>
      <c r="D6" s="135" t="s">
        <v>204</v>
      </c>
      <c r="E6" s="136">
        <v>1</v>
      </c>
      <c r="F6" s="31"/>
      <c r="G6" s="32">
        <f>E6*F6</f>
        <v>0</v>
      </c>
      <c r="H6" s="404"/>
      <c r="I6" s="404"/>
      <c r="J6" s="404"/>
      <c r="K6" s="404"/>
      <c r="L6" s="404"/>
      <c r="M6" s="404"/>
      <c r="N6" s="404"/>
      <c r="O6" s="404"/>
      <c r="P6" s="404"/>
      <c r="Q6" s="404"/>
      <c r="R6" s="404"/>
      <c r="S6" s="404"/>
      <c r="T6" s="404"/>
      <c r="U6" s="404"/>
      <c r="V6" s="404"/>
      <c r="W6" s="404"/>
      <c r="X6" s="404"/>
      <c r="Y6" s="404"/>
      <c r="Z6" s="404"/>
      <c r="AA6" s="404"/>
      <c r="AB6" s="404"/>
      <c r="AC6" s="404"/>
      <c r="AD6" s="404"/>
      <c r="AE6" s="404"/>
      <c r="AF6" s="404"/>
      <c r="AG6" s="404"/>
      <c r="AH6" s="404"/>
      <c r="AI6" s="404"/>
      <c r="AJ6" s="404"/>
      <c r="AK6" s="404"/>
      <c r="AL6" s="404"/>
      <c r="AM6" s="404"/>
      <c r="AN6" s="404"/>
      <c r="AO6" s="404"/>
      <c r="AP6" s="404"/>
      <c r="AQ6" s="404"/>
      <c r="AR6" s="404"/>
      <c r="AS6" s="404"/>
      <c r="AT6" s="404"/>
      <c r="AU6" s="404"/>
      <c r="AV6" s="404"/>
      <c r="AW6" s="404"/>
      <c r="AX6" s="404"/>
      <c r="AY6" s="404"/>
      <c r="AZ6" s="404"/>
      <c r="BA6" s="404"/>
      <c r="BB6" s="404"/>
      <c r="BC6" s="404"/>
      <c r="BD6" s="404"/>
      <c r="BE6" s="404"/>
      <c r="BF6" s="404"/>
      <c r="BG6" s="404"/>
      <c r="BH6" s="404"/>
      <c r="BI6" s="404"/>
      <c r="BJ6" s="404"/>
      <c r="BK6" s="404"/>
      <c r="BL6" s="404"/>
      <c r="BM6" s="404"/>
      <c r="BN6" s="404"/>
      <c r="BO6" s="404"/>
      <c r="BP6" s="404"/>
      <c r="BQ6" s="404"/>
      <c r="BR6" s="404"/>
      <c r="BS6" s="404"/>
      <c r="BT6" s="404"/>
      <c r="BU6" s="404"/>
      <c r="BV6" s="404"/>
      <c r="BW6" s="404"/>
      <c r="BX6" s="404"/>
      <c r="BY6" s="404"/>
      <c r="BZ6" s="404"/>
      <c r="CA6" s="404"/>
      <c r="CB6" s="404"/>
      <c r="CC6" s="404"/>
      <c r="CD6" s="404"/>
      <c r="CE6" s="404"/>
      <c r="CF6" s="404"/>
      <c r="CG6" s="404"/>
      <c r="CH6" s="404"/>
      <c r="CI6" s="404"/>
      <c r="CJ6" s="404"/>
      <c r="CK6" s="404"/>
      <c r="CL6" s="404"/>
      <c r="CM6" s="404"/>
      <c r="CN6" s="404"/>
      <c r="CO6" s="404"/>
      <c r="CP6" s="404"/>
      <c r="CQ6" s="404"/>
      <c r="CR6" s="404"/>
      <c r="CS6" s="404"/>
      <c r="CT6" s="404"/>
      <c r="CU6" s="404"/>
      <c r="CV6" s="404"/>
      <c r="CW6" s="404"/>
      <c r="CX6" s="404"/>
      <c r="CY6" s="404"/>
      <c r="CZ6" s="404"/>
      <c r="DA6" s="404"/>
      <c r="DB6" s="404"/>
      <c r="DC6" s="404"/>
      <c r="DD6" s="404"/>
      <c r="DE6" s="404"/>
      <c r="DF6" s="404"/>
      <c r="DG6" s="404"/>
    </row>
    <row r="7" spans="1:111" s="405" customFormat="1">
      <c r="A7" s="133" t="s">
        <v>14</v>
      </c>
      <c r="B7" s="135" t="s">
        <v>15</v>
      </c>
      <c r="C7" s="253" t="s">
        <v>526</v>
      </c>
      <c r="D7" s="135" t="s">
        <v>207</v>
      </c>
      <c r="E7" s="136">
        <v>1</v>
      </c>
      <c r="F7" s="31"/>
      <c r="G7" s="32">
        <f t="shared" ref="G7:G24" si="1">E7*F7</f>
        <v>0</v>
      </c>
      <c r="H7" s="404"/>
      <c r="I7" s="404"/>
      <c r="J7" s="404"/>
      <c r="K7" s="404"/>
      <c r="L7" s="404"/>
      <c r="M7" s="404"/>
      <c r="N7" s="404"/>
      <c r="O7" s="404"/>
      <c r="P7" s="404"/>
      <c r="Q7" s="404"/>
      <c r="R7" s="404"/>
      <c r="S7" s="404"/>
      <c r="T7" s="404"/>
      <c r="U7" s="404"/>
      <c r="V7" s="404"/>
      <c r="W7" s="404"/>
      <c r="X7" s="404"/>
      <c r="Y7" s="404"/>
      <c r="Z7" s="404"/>
      <c r="AA7" s="404"/>
      <c r="AB7" s="404"/>
      <c r="AC7" s="404"/>
      <c r="AD7" s="404"/>
      <c r="AE7" s="404"/>
      <c r="AF7" s="404"/>
      <c r="AG7" s="404"/>
      <c r="AH7" s="404"/>
      <c r="AI7" s="404"/>
      <c r="AJ7" s="404"/>
      <c r="AK7" s="404"/>
      <c r="AL7" s="404"/>
      <c r="AM7" s="404"/>
      <c r="AN7" s="404"/>
      <c r="AO7" s="404"/>
      <c r="AP7" s="404"/>
      <c r="AQ7" s="404"/>
      <c r="AR7" s="404"/>
      <c r="AS7" s="404"/>
      <c r="AT7" s="404"/>
      <c r="AU7" s="404"/>
      <c r="AV7" s="404"/>
      <c r="AW7" s="404"/>
      <c r="AX7" s="404"/>
      <c r="AY7" s="404"/>
      <c r="AZ7" s="404"/>
      <c r="BA7" s="404"/>
      <c r="BB7" s="404"/>
      <c r="BC7" s="404"/>
      <c r="BD7" s="404"/>
      <c r="BE7" s="404"/>
      <c r="BF7" s="404"/>
      <c r="BG7" s="404"/>
      <c r="BH7" s="404"/>
      <c r="BI7" s="404"/>
      <c r="BJ7" s="404"/>
      <c r="BK7" s="404"/>
      <c r="BL7" s="404"/>
      <c r="BM7" s="404"/>
      <c r="BN7" s="404"/>
      <c r="BO7" s="404"/>
      <c r="BP7" s="404"/>
      <c r="BQ7" s="404"/>
      <c r="BR7" s="404"/>
      <c r="BS7" s="404"/>
      <c r="BT7" s="404"/>
      <c r="BU7" s="404"/>
      <c r="BV7" s="404"/>
      <c r="BW7" s="404"/>
      <c r="BX7" s="404"/>
      <c r="BY7" s="404"/>
      <c r="BZ7" s="404"/>
      <c r="CA7" s="404"/>
      <c r="CB7" s="404"/>
      <c r="CC7" s="404"/>
      <c r="CD7" s="404"/>
      <c r="CE7" s="404"/>
      <c r="CF7" s="404"/>
      <c r="CG7" s="404"/>
      <c r="CH7" s="404"/>
      <c r="CI7" s="404"/>
      <c r="CJ7" s="404"/>
      <c r="CK7" s="404"/>
      <c r="CL7" s="404"/>
      <c r="CM7" s="404"/>
      <c r="CN7" s="404"/>
      <c r="CO7" s="404"/>
      <c r="CP7" s="404"/>
      <c r="CQ7" s="404"/>
      <c r="CR7" s="404"/>
      <c r="CS7" s="404"/>
      <c r="CT7" s="404"/>
      <c r="CU7" s="404"/>
      <c r="CV7" s="404"/>
      <c r="CW7" s="404"/>
      <c r="CX7" s="404"/>
      <c r="CY7" s="404"/>
      <c r="CZ7" s="404"/>
      <c r="DA7" s="404"/>
      <c r="DB7" s="404"/>
      <c r="DC7" s="404"/>
      <c r="DD7" s="404"/>
      <c r="DE7" s="404"/>
      <c r="DF7" s="404"/>
      <c r="DG7" s="404"/>
    </row>
    <row r="8" spans="1:111" s="405" customFormat="1">
      <c r="A8" s="133" t="s">
        <v>14</v>
      </c>
      <c r="B8" s="135" t="s">
        <v>209</v>
      </c>
      <c r="C8" s="254" t="s">
        <v>527</v>
      </c>
      <c r="D8" s="135" t="s">
        <v>207</v>
      </c>
      <c r="E8" s="136">
        <v>1</v>
      </c>
      <c r="F8" s="31"/>
      <c r="G8" s="32">
        <f t="shared" si="1"/>
        <v>0</v>
      </c>
      <c r="H8" s="404"/>
      <c r="I8" s="404"/>
      <c r="J8" s="404"/>
      <c r="K8" s="404"/>
      <c r="L8" s="404"/>
      <c r="M8" s="404"/>
      <c r="N8" s="404"/>
      <c r="O8" s="404"/>
      <c r="P8" s="404"/>
      <c r="Q8" s="404"/>
      <c r="R8" s="404"/>
      <c r="S8" s="404"/>
      <c r="T8" s="404"/>
      <c r="U8" s="404"/>
      <c r="V8" s="404"/>
      <c r="W8" s="404"/>
      <c r="X8" s="404"/>
      <c r="Y8" s="404"/>
      <c r="Z8" s="404"/>
      <c r="AA8" s="404"/>
      <c r="AB8" s="404"/>
      <c r="AC8" s="404"/>
      <c r="AD8" s="404"/>
      <c r="AE8" s="404"/>
      <c r="AF8" s="404"/>
      <c r="AG8" s="404"/>
      <c r="AH8" s="404"/>
      <c r="AI8" s="404"/>
      <c r="AJ8" s="404"/>
      <c r="AK8" s="404"/>
      <c r="AL8" s="404"/>
      <c r="AM8" s="404"/>
      <c r="AN8" s="404"/>
      <c r="AO8" s="404"/>
      <c r="AP8" s="404"/>
      <c r="AQ8" s="404"/>
      <c r="AR8" s="404"/>
      <c r="AS8" s="404"/>
      <c r="AT8" s="404"/>
      <c r="AU8" s="404"/>
      <c r="AV8" s="404"/>
      <c r="AW8" s="404"/>
      <c r="AX8" s="404"/>
      <c r="AY8" s="404"/>
      <c r="AZ8" s="404"/>
      <c r="BA8" s="404"/>
      <c r="BB8" s="404"/>
      <c r="BC8" s="404"/>
      <c r="BD8" s="404"/>
      <c r="BE8" s="404"/>
      <c r="BF8" s="404"/>
      <c r="BG8" s="404"/>
      <c r="BH8" s="404"/>
      <c r="BI8" s="404"/>
      <c r="BJ8" s="404"/>
      <c r="BK8" s="404"/>
      <c r="BL8" s="404"/>
      <c r="BM8" s="404"/>
      <c r="BN8" s="404"/>
      <c r="BO8" s="404"/>
      <c r="BP8" s="404"/>
      <c r="BQ8" s="404"/>
      <c r="BR8" s="404"/>
      <c r="BS8" s="404"/>
      <c r="BT8" s="404"/>
      <c r="BU8" s="404"/>
      <c r="BV8" s="404"/>
      <c r="BW8" s="404"/>
      <c r="BX8" s="404"/>
      <c r="BY8" s="404"/>
      <c r="BZ8" s="404"/>
      <c r="CA8" s="404"/>
      <c r="CB8" s="404"/>
      <c r="CC8" s="404"/>
      <c r="CD8" s="404"/>
      <c r="CE8" s="404"/>
      <c r="CF8" s="404"/>
      <c r="CG8" s="404"/>
      <c r="CH8" s="404"/>
      <c r="CI8" s="404"/>
      <c r="CJ8" s="404"/>
      <c r="CK8" s="404"/>
      <c r="CL8" s="404"/>
      <c r="CM8" s="404"/>
      <c r="CN8" s="404"/>
      <c r="CO8" s="404"/>
      <c r="CP8" s="404"/>
      <c r="CQ8" s="404"/>
      <c r="CR8" s="404"/>
      <c r="CS8" s="404"/>
      <c r="CT8" s="404"/>
      <c r="CU8" s="404"/>
      <c r="CV8" s="404"/>
      <c r="CW8" s="404"/>
      <c r="CX8" s="404"/>
      <c r="CY8" s="404"/>
      <c r="CZ8" s="404"/>
      <c r="DA8" s="404"/>
      <c r="DB8" s="404"/>
      <c r="DC8" s="404"/>
      <c r="DD8" s="404"/>
      <c r="DE8" s="404"/>
      <c r="DF8" s="404"/>
      <c r="DG8" s="404"/>
    </row>
    <row r="9" spans="1:111" s="405" customFormat="1">
      <c r="A9" s="133" t="s">
        <v>14</v>
      </c>
      <c r="B9" s="135" t="s">
        <v>16</v>
      </c>
      <c r="C9" s="253" t="s">
        <v>528</v>
      </c>
      <c r="D9" s="135" t="s">
        <v>207</v>
      </c>
      <c r="E9" s="136">
        <v>1</v>
      </c>
      <c r="F9" s="31"/>
      <c r="G9" s="32">
        <f t="shared" si="1"/>
        <v>0</v>
      </c>
      <c r="H9" s="404"/>
      <c r="I9" s="404"/>
      <c r="J9" s="404"/>
      <c r="K9" s="404"/>
      <c r="L9" s="404"/>
      <c r="M9" s="404"/>
      <c r="N9" s="404"/>
      <c r="O9" s="404"/>
      <c r="P9" s="404"/>
      <c r="Q9" s="404"/>
      <c r="R9" s="404"/>
      <c r="S9" s="404"/>
      <c r="T9" s="404"/>
      <c r="U9" s="404"/>
      <c r="V9" s="404"/>
      <c r="W9" s="404"/>
      <c r="X9" s="404"/>
      <c r="Y9" s="404"/>
      <c r="Z9" s="404"/>
      <c r="AA9" s="404"/>
      <c r="AB9" s="404"/>
      <c r="AC9" s="404"/>
      <c r="AD9" s="404"/>
      <c r="AE9" s="404"/>
      <c r="AF9" s="404"/>
      <c r="AG9" s="404"/>
      <c r="AH9" s="404"/>
      <c r="AI9" s="404"/>
      <c r="AJ9" s="404"/>
      <c r="AK9" s="404"/>
      <c r="AL9" s="404"/>
      <c r="AM9" s="404"/>
      <c r="AN9" s="404"/>
      <c r="AO9" s="404"/>
      <c r="AP9" s="404"/>
      <c r="AQ9" s="404"/>
      <c r="AR9" s="404"/>
      <c r="AS9" s="404"/>
      <c r="AT9" s="404"/>
      <c r="AU9" s="404"/>
      <c r="AV9" s="404"/>
      <c r="AW9" s="404"/>
      <c r="AX9" s="404"/>
      <c r="AY9" s="404"/>
      <c r="AZ9" s="404"/>
      <c r="BA9" s="404"/>
      <c r="BB9" s="404"/>
      <c r="BC9" s="404"/>
      <c r="BD9" s="404"/>
      <c r="BE9" s="404"/>
      <c r="BF9" s="404"/>
      <c r="BG9" s="404"/>
      <c r="BH9" s="404"/>
      <c r="BI9" s="404"/>
      <c r="BJ9" s="404"/>
      <c r="BK9" s="404"/>
      <c r="BL9" s="404"/>
      <c r="BM9" s="404"/>
      <c r="BN9" s="404"/>
      <c r="BO9" s="404"/>
      <c r="BP9" s="404"/>
      <c r="BQ9" s="404"/>
      <c r="BR9" s="404"/>
      <c r="BS9" s="404"/>
      <c r="BT9" s="404"/>
      <c r="BU9" s="404"/>
      <c r="BV9" s="404"/>
      <c r="BW9" s="404"/>
      <c r="BX9" s="404"/>
      <c r="BY9" s="404"/>
      <c r="BZ9" s="404"/>
      <c r="CA9" s="404"/>
      <c r="CB9" s="404"/>
      <c r="CC9" s="404"/>
      <c r="CD9" s="404"/>
      <c r="CE9" s="404"/>
      <c r="CF9" s="404"/>
      <c r="CG9" s="404"/>
      <c r="CH9" s="404"/>
      <c r="CI9" s="404"/>
      <c r="CJ9" s="404"/>
      <c r="CK9" s="404"/>
      <c r="CL9" s="404"/>
      <c r="CM9" s="404"/>
      <c r="CN9" s="404"/>
      <c r="CO9" s="404"/>
      <c r="CP9" s="404"/>
      <c r="CQ9" s="404"/>
      <c r="CR9" s="404"/>
      <c r="CS9" s="404"/>
      <c r="CT9" s="404"/>
      <c r="CU9" s="404"/>
      <c r="CV9" s="404"/>
      <c r="CW9" s="404"/>
      <c r="CX9" s="404"/>
      <c r="CY9" s="404"/>
      <c r="CZ9" s="404"/>
      <c r="DA9" s="404"/>
      <c r="DB9" s="404"/>
      <c r="DC9" s="404"/>
      <c r="DD9" s="404"/>
      <c r="DE9" s="404"/>
      <c r="DF9" s="404"/>
      <c r="DG9" s="404"/>
    </row>
    <row r="10" spans="1:111" s="405" customFormat="1">
      <c r="A10" s="133" t="s">
        <v>14</v>
      </c>
      <c r="B10" s="135" t="s">
        <v>212</v>
      </c>
      <c r="C10" s="254" t="s">
        <v>529</v>
      </c>
      <c r="D10" s="135" t="s">
        <v>207</v>
      </c>
      <c r="E10" s="136">
        <v>1</v>
      </c>
      <c r="F10" s="31"/>
      <c r="G10" s="32">
        <f t="shared" si="1"/>
        <v>0</v>
      </c>
      <c r="H10" s="404"/>
      <c r="I10" s="404"/>
      <c r="J10" s="404"/>
      <c r="K10" s="404"/>
      <c r="L10" s="404"/>
      <c r="M10" s="404"/>
      <c r="N10" s="404"/>
      <c r="O10" s="404"/>
      <c r="P10" s="404"/>
      <c r="Q10" s="404"/>
      <c r="R10" s="404"/>
      <c r="S10" s="404"/>
      <c r="T10" s="404"/>
      <c r="U10" s="404"/>
      <c r="V10" s="404"/>
      <c r="W10" s="404"/>
      <c r="X10" s="404"/>
      <c r="Y10" s="404"/>
      <c r="Z10" s="404"/>
      <c r="AA10" s="404"/>
      <c r="AB10" s="404"/>
      <c r="AC10" s="404"/>
      <c r="AD10" s="404"/>
      <c r="AE10" s="404"/>
      <c r="AF10" s="404"/>
      <c r="AG10" s="404"/>
      <c r="AH10" s="404"/>
      <c r="AI10" s="404"/>
      <c r="AJ10" s="404"/>
      <c r="AK10" s="404"/>
      <c r="AL10" s="404"/>
      <c r="AM10" s="404"/>
      <c r="AN10" s="404"/>
      <c r="AO10" s="404"/>
      <c r="AP10" s="404"/>
      <c r="AQ10" s="404"/>
      <c r="AR10" s="404"/>
      <c r="AS10" s="404"/>
      <c r="AT10" s="404"/>
      <c r="AU10" s="404"/>
      <c r="AV10" s="404"/>
      <c r="AW10" s="404"/>
      <c r="AX10" s="404"/>
      <c r="AY10" s="404"/>
      <c r="AZ10" s="404"/>
      <c r="BA10" s="404"/>
      <c r="BB10" s="404"/>
      <c r="BC10" s="404"/>
      <c r="BD10" s="404"/>
      <c r="BE10" s="404"/>
      <c r="BF10" s="404"/>
      <c r="BG10" s="404"/>
      <c r="BH10" s="404"/>
      <c r="BI10" s="404"/>
      <c r="BJ10" s="404"/>
      <c r="BK10" s="404"/>
      <c r="BL10" s="404"/>
      <c r="BM10" s="404"/>
      <c r="BN10" s="404"/>
      <c r="BO10" s="404"/>
      <c r="BP10" s="404"/>
      <c r="BQ10" s="404"/>
      <c r="BR10" s="404"/>
      <c r="BS10" s="404"/>
      <c r="BT10" s="404"/>
      <c r="BU10" s="404"/>
      <c r="BV10" s="404"/>
      <c r="BW10" s="404"/>
      <c r="BX10" s="404"/>
      <c r="BY10" s="404"/>
      <c r="BZ10" s="404"/>
      <c r="CA10" s="404"/>
      <c r="CB10" s="404"/>
      <c r="CC10" s="404"/>
      <c r="CD10" s="404"/>
      <c r="CE10" s="404"/>
      <c r="CF10" s="404"/>
      <c r="CG10" s="404"/>
      <c r="CH10" s="404"/>
      <c r="CI10" s="404"/>
      <c r="CJ10" s="404"/>
      <c r="CK10" s="404"/>
      <c r="CL10" s="404"/>
      <c r="CM10" s="404"/>
      <c r="CN10" s="404"/>
      <c r="CO10" s="404"/>
      <c r="CP10" s="404"/>
      <c r="CQ10" s="404"/>
      <c r="CR10" s="404"/>
      <c r="CS10" s="404"/>
      <c r="CT10" s="404"/>
      <c r="CU10" s="404"/>
      <c r="CV10" s="404"/>
      <c r="CW10" s="404"/>
      <c r="CX10" s="404"/>
      <c r="CY10" s="404"/>
      <c r="CZ10" s="404"/>
      <c r="DA10" s="404"/>
      <c r="DB10" s="404"/>
      <c r="DC10" s="404"/>
      <c r="DD10" s="404"/>
      <c r="DE10" s="404"/>
      <c r="DF10" s="404"/>
      <c r="DG10" s="404"/>
    </row>
    <row r="11" spans="1:111" s="405" customFormat="1" ht="25.5">
      <c r="A11" s="133" t="s">
        <v>14</v>
      </c>
      <c r="B11" s="135" t="s">
        <v>17</v>
      </c>
      <c r="C11" s="253" t="s">
        <v>530</v>
      </c>
      <c r="D11" s="135" t="s">
        <v>207</v>
      </c>
      <c r="E11" s="136">
        <v>3</v>
      </c>
      <c r="F11" s="31"/>
      <c r="G11" s="32">
        <f t="shared" si="1"/>
        <v>0</v>
      </c>
      <c r="H11" s="404"/>
      <c r="I11" s="404"/>
      <c r="J11" s="404"/>
      <c r="K11" s="404"/>
      <c r="L11" s="404"/>
      <c r="M11" s="404"/>
      <c r="N11" s="404"/>
      <c r="O11" s="404"/>
      <c r="P11" s="404"/>
      <c r="Q11" s="404"/>
      <c r="R11" s="404"/>
      <c r="S11" s="404"/>
      <c r="T11" s="404"/>
      <c r="U11" s="404"/>
      <c r="V11" s="404"/>
      <c r="W11" s="404"/>
      <c r="X11" s="404"/>
      <c r="Y11" s="404"/>
      <c r="Z11" s="404"/>
      <c r="AA11" s="404"/>
      <c r="AB11" s="404"/>
      <c r="AC11" s="404"/>
      <c r="AD11" s="404"/>
      <c r="AE11" s="404"/>
      <c r="AF11" s="404"/>
      <c r="AG11" s="404"/>
      <c r="AH11" s="404"/>
      <c r="AI11" s="404"/>
      <c r="AJ11" s="404"/>
      <c r="AK11" s="404"/>
      <c r="AL11" s="404"/>
      <c r="AM11" s="404"/>
      <c r="AN11" s="404"/>
      <c r="AO11" s="404"/>
      <c r="AP11" s="404"/>
      <c r="AQ11" s="404"/>
      <c r="AR11" s="404"/>
      <c r="AS11" s="404"/>
      <c r="AT11" s="404"/>
      <c r="AU11" s="404"/>
      <c r="AV11" s="404"/>
      <c r="AW11" s="404"/>
      <c r="AX11" s="404"/>
      <c r="AY11" s="404"/>
      <c r="AZ11" s="404"/>
      <c r="BA11" s="404"/>
      <c r="BB11" s="404"/>
      <c r="BC11" s="404"/>
      <c r="BD11" s="404"/>
      <c r="BE11" s="404"/>
      <c r="BF11" s="404"/>
      <c r="BG11" s="404"/>
      <c r="BH11" s="404"/>
      <c r="BI11" s="404"/>
      <c r="BJ11" s="404"/>
      <c r="BK11" s="404"/>
      <c r="BL11" s="404"/>
      <c r="BM11" s="404"/>
      <c r="BN11" s="404"/>
      <c r="BO11" s="404"/>
      <c r="BP11" s="404"/>
      <c r="BQ11" s="404"/>
      <c r="BR11" s="404"/>
      <c r="BS11" s="404"/>
      <c r="BT11" s="404"/>
      <c r="BU11" s="404"/>
      <c r="BV11" s="404"/>
      <c r="BW11" s="404"/>
      <c r="BX11" s="404"/>
      <c r="BY11" s="404"/>
      <c r="BZ11" s="404"/>
      <c r="CA11" s="404"/>
      <c r="CB11" s="404"/>
      <c r="CC11" s="404"/>
      <c r="CD11" s="404"/>
      <c r="CE11" s="404"/>
      <c r="CF11" s="404"/>
      <c r="CG11" s="404"/>
      <c r="CH11" s="404"/>
      <c r="CI11" s="404"/>
      <c r="CJ11" s="404"/>
      <c r="CK11" s="404"/>
      <c r="CL11" s="404"/>
      <c r="CM11" s="404"/>
      <c r="CN11" s="404"/>
      <c r="CO11" s="404"/>
      <c r="CP11" s="404"/>
      <c r="CQ11" s="404"/>
      <c r="CR11" s="404"/>
      <c r="CS11" s="404"/>
      <c r="CT11" s="404"/>
      <c r="CU11" s="404"/>
      <c r="CV11" s="404"/>
      <c r="CW11" s="404"/>
      <c r="CX11" s="404"/>
      <c r="CY11" s="404"/>
      <c r="CZ11" s="404"/>
      <c r="DA11" s="404"/>
      <c r="DB11" s="404"/>
      <c r="DC11" s="404"/>
      <c r="DD11" s="404"/>
      <c r="DE11" s="404"/>
      <c r="DF11" s="404"/>
      <c r="DG11" s="404"/>
    </row>
    <row r="12" spans="1:111" s="405" customFormat="1" ht="25.5">
      <c r="A12" s="133" t="s">
        <v>14</v>
      </c>
      <c r="B12" s="135" t="s">
        <v>215</v>
      </c>
      <c r="C12" s="254" t="s">
        <v>531</v>
      </c>
      <c r="D12" s="135" t="s">
        <v>207</v>
      </c>
      <c r="E12" s="136">
        <v>3</v>
      </c>
      <c r="F12" s="31"/>
      <c r="G12" s="32">
        <f t="shared" si="1"/>
        <v>0</v>
      </c>
      <c r="H12" s="404"/>
      <c r="I12" s="404"/>
      <c r="J12" s="404"/>
      <c r="K12" s="404"/>
      <c r="L12" s="404"/>
      <c r="M12" s="404"/>
      <c r="N12" s="404"/>
      <c r="O12" s="404"/>
      <c r="P12" s="404"/>
      <c r="Q12" s="404"/>
      <c r="R12" s="404"/>
      <c r="S12" s="404"/>
      <c r="T12" s="404"/>
      <c r="U12" s="404"/>
      <c r="V12" s="404"/>
      <c r="W12" s="404"/>
      <c r="X12" s="404"/>
      <c r="Y12" s="404"/>
      <c r="Z12" s="404"/>
      <c r="AA12" s="404"/>
      <c r="AB12" s="404"/>
      <c r="AC12" s="404"/>
      <c r="AD12" s="404"/>
      <c r="AE12" s="404"/>
      <c r="AF12" s="404"/>
      <c r="AG12" s="404"/>
      <c r="AH12" s="404"/>
      <c r="AI12" s="404"/>
      <c r="AJ12" s="404"/>
      <c r="AK12" s="404"/>
      <c r="AL12" s="404"/>
      <c r="AM12" s="404"/>
      <c r="AN12" s="404"/>
      <c r="AO12" s="404"/>
      <c r="AP12" s="404"/>
      <c r="AQ12" s="404"/>
      <c r="AR12" s="404"/>
      <c r="AS12" s="404"/>
      <c r="AT12" s="404"/>
      <c r="AU12" s="404"/>
      <c r="AV12" s="404"/>
      <c r="AW12" s="404"/>
      <c r="AX12" s="404"/>
      <c r="AY12" s="404"/>
      <c r="AZ12" s="404"/>
      <c r="BA12" s="404"/>
      <c r="BB12" s="404"/>
      <c r="BC12" s="404"/>
      <c r="BD12" s="404"/>
      <c r="BE12" s="404"/>
      <c r="BF12" s="404"/>
      <c r="BG12" s="404"/>
      <c r="BH12" s="404"/>
      <c r="BI12" s="404"/>
      <c r="BJ12" s="404"/>
      <c r="BK12" s="404"/>
      <c r="BL12" s="404"/>
      <c r="BM12" s="404"/>
      <c r="BN12" s="404"/>
      <c r="BO12" s="404"/>
      <c r="BP12" s="404"/>
      <c r="BQ12" s="404"/>
      <c r="BR12" s="404"/>
      <c r="BS12" s="404"/>
      <c r="BT12" s="404"/>
      <c r="BU12" s="404"/>
      <c r="BV12" s="404"/>
      <c r="BW12" s="404"/>
      <c r="BX12" s="404"/>
      <c r="BY12" s="404"/>
      <c r="BZ12" s="404"/>
      <c r="CA12" s="404"/>
      <c r="CB12" s="404"/>
      <c r="CC12" s="404"/>
      <c r="CD12" s="404"/>
      <c r="CE12" s="404"/>
      <c r="CF12" s="404"/>
      <c r="CG12" s="404"/>
      <c r="CH12" s="404"/>
      <c r="CI12" s="404"/>
      <c r="CJ12" s="404"/>
      <c r="CK12" s="404"/>
      <c r="CL12" s="404"/>
      <c r="CM12" s="404"/>
      <c r="CN12" s="404"/>
      <c r="CO12" s="404"/>
      <c r="CP12" s="404"/>
      <c r="CQ12" s="404"/>
      <c r="CR12" s="404"/>
      <c r="CS12" s="404"/>
      <c r="CT12" s="404"/>
      <c r="CU12" s="404"/>
      <c r="CV12" s="404"/>
      <c r="CW12" s="404"/>
      <c r="CX12" s="404"/>
      <c r="CY12" s="404"/>
      <c r="CZ12" s="404"/>
      <c r="DA12" s="404"/>
      <c r="DB12" s="404"/>
      <c r="DC12" s="404"/>
      <c r="DD12" s="404"/>
      <c r="DE12" s="404"/>
      <c r="DF12" s="404"/>
      <c r="DG12" s="404"/>
    </row>
    <row r="13" spans="1:111" s="405" customFormat="1">
      <c r="A13" s="133" t="s">
        <v>14</v>
      </c>
      <c r="B13" s="135" t="s">
        <v>18</v>
      </c>
      <c r="C13" s="253" t="s">
        <v>532</v>
      </c>
      <c r="D13" s="135" t="s">
        <v>207</v>
      </c>
      <c r="E13" s="136">
        <v>2</v>
      </c>
      <c r="F13" s="31"/>
      <c r="G13" s="32">
        <f t="shared" ref="G13:G22" si="2">E13*F13</f>
        <v>0</v>
      </c>
      <c r="H13" s="404"/>
      <c r="I13" s="404"/>
      <c r="J13" s="404"/>
      <c r="K13" s="404"/>
      <c r="L13" s="404"/>
      <c r="M13" s="404"/>
      <c r="N13" s="404"/>
      <c r="O13" s="404"/>
      <c r="P13" s="404"/>
      <c r="Q13" s="404"/>
      <c r="R13" s="404"/>
      <c r="S13" s="404"/>
      <c r="T13" s="404"/>
      <c r="U13" s="404"/>
      <c r="V13" s="404"/>
      <c r="W13" s="404"/>
      <c r="X13" s="404"/>
      <c r="Y13" s="404"/>
      <c r="Z13" s="404"/>
      <c r="AA13" s="404"/>
      <c r="AB13" s="404"/>
      <c r="AC13" s="404"/>
      <c r="AD13" s="404"/>
      <c r="AE13" s="404"/>
      <c r="AF13" s="404"/>
      <c r="AG13" s="404"/>
      <c r="AH13" s="404"/>
      <c r="AI13" s="404"/>
      <c r="AJ13" s="404"/>
      <c r="AK13" s="404"/>
      <c r="AL13" s="404"/>
      <c r="AM13" s="404"/>
      <c r="AN13" s="404"/>
      <c r="AO13" s="404"/>
      <c r="AP13" s="404"/>
      <c r="AQ13" s="404"/>
      <c r="AR13" s="404"/>
      <c r="AS13" s="404"/>
      <c r="AT13" s="404"/>
      <c r="AU13" s="404"/>
      <c r="AV13" s="404"/>
      <c r="AW13" s="404"/>
      <c r="AX13" s="404"/>
      <c r="AY13" s="404"/>
      <c r="AZ13" s="404"/>
      <c r="BA13" s="404"/>
      <c r="BB13" s="404"/>
      <c r="BC13" s="404"/>
      <c r="BD13" s="404"/>
      <c r="BE13" s="404"/>
      <c r="BF13" s="404"/>
      <c r="BG13" s="404"/>
      <c r="BH13" s="404"/>
      <c r="BI13" s="404"/>
      <c r="BJ13" s="404"/>
      <c r="BK13" s="404"/>
      <c r="BL13" s="404"/>
      <c r="BM13" s="404"/>
      <c r="BN13" s="404"/>
      <c r="BO13" s="404"/>
      <c r="BP13" s="404"/>
      <c r="BQ13" s="404"/>
      <c r="BR13" s="404"/>
      <c r="BS13" s="404"/>
      <c r="BT13" s="404"/>
      <c r="BU13" s="404"/>
      <c r="BV13" s="404"/>
      <c r="BW13" s="404"/>
      <c r="BX13" s="404"/>
      <c r="BY13" s="404"/>
      <c r="BZ13" s="404"/>
      <c r="CA13" s="404"/>
      <c r="CB13" s="404"/>
      <c r="CC13" s="404"/>
      <c r="CD13" s="404"/>
      <c r="CE13" s="404"/>
      <c r="CF13" s="404"/>
      <c r="CG13" s="404"/>
      <c r="CH13" s="404"/>
      <c r="CI13" s="404"/>
      <c r="CJ13" s="404"/>
      <c r="CK13" s="404"/>
      <c r="CL13" s="404"/>
      <c r="CM13" s="404"/>
      <c r="CN13" s="404"/>
      <c r="CO13" s="404"/>
      <c r="CP13" s="404"/>
      <c r="CQ13" s="404"/>
      <c r="CR13" s="404"/>
      <c r="CS13" s="404"/>
      <c r="CT13" s="404"/>
      <c r="CU13" s="404"/>
      <c r="CV13" s="404"/>
      <c r="CW13" s="404"/>
      <c r="CX13" s="404"/>
      <c r="CY13" s="404"/>
      <c r="CZ13" s="404"/>
      <c r="DA13" s="404"/>
      <c r="DB13" s="404"/>
      <c r="DC13" s="404"/>
      <c r="DD13" s="404"/>
      <c r="DE13" s="404"/>
      <c r="DF13" s="404"/>
      <c r="DG13" s="404"/>
    </row>
    <row r="14" spans="1:111" s="405" customFormat="1">
      <c r="A14" s="133" t="s">
        <v>14</v>
      </c>
      <c r="B14" s="135" t="s">
        <v>218</v>
      </c>
      <c r="C14" s="254" t="s">
        <v>533</v>
      </c>
      <c r="D14" s="135" t="s">
        <v>207</v>
      </c>
      <c r="E14" s="136">
        <v>2</v>
      </c>
      <c r="F14" s="31"/>
      <c r="G14" s="32">
        <f t="shared" si="2"/>
        <v>0</v>
      </c>
      <c r="H14" s="404"/>
      <c r="I14" s="404"/>
      <c r="J14" s="404"/>
      <c r="K14" s="404"/>
      <c r="L14" s="404"/>
      <c r="M14" s="404"/>
      <c r="N14" s="404"/>
      <c r="O14" s="404"/>
      <c r="P14" s="404"/>
      <c r="Q14" s="404"/>
      <c r="R14" s="404"/>
      <c r="S14" s="404"/>
      <c r="T14" s="404"/>
      <c r="U14" s="404"/>
      <c r="V14" s="404"/>
      <c r="W14" s="404"/>
      <c r="X14" s="404"/>
      <c r="Y14" s="404"/>
      <c r="Z14" s="404"/>
      <c r="AA14" s="404"/>
      <c r="AB14" s="404"/>
      <c r="AC14" s="404"/>
      <c r="AD14" s="404"/>
      <c r="AE14" s="404"/>
      <c r="AF14" s="404"/>
      <c r="AG14" s="404"/>
      <c r="AH14" s="404"/>
      <c r="AI14" s="404"/>
      <c r="AJ14" s="404"/>
      <c r="AK14" s="404"/>
      <c r="AL14" s="404"/>
      <c r="AM14" s="404"/>
      <c r="AN14" s="404"/>
      <c r="AO14" s="404"/>
      <c r="AP14" s="404"/>
      <c r="AQ14" s="404"/>
      <c r="AR14" s="404"/>
      <c r="AS14" s="404"/>
      <c r="AT14" s="404"/>
      <c r="AU14" s="404"/>
      <c r="AV14" s="404"/>
      <c r="AW14" s="404"/>
      <c r="AX14" s="404"/>
      <c r="AY14" s="404"/>
      <c r="AZ14" s="404"/>
      <c r="BA14" s="404"/>
      <c r="BB14" s="404"/>
      <c r="BC14" s="404"/>
      <c r="BD14" s="404"/>
      <c r="BE14" s="404"/>
      <c r="BF14" s="404"/>
      <c r="BG14" s="404"/>
      <c r="BH14" s="404"/>
      <c r="BI14" s="404"/>
      <c r="BJ14" s="404"/>
      <c r="BK14" s="404"/>
      <c r="BL14" s="404"/>
      <c r="BM14" s="404"/>
      <c r="BN14" s="404"/>
      <c r="BO14" s="404"/>
      <c r="BP14" s="404"/>
      <c r="BQ14" s="404"/>
      <c r="BR14" s="404"/>
      <c r="BS14" s="404"/>
      <c r="BT14" s="404"/>
      <c r="BU14" s="404"/>
      <c r="BV14" s="404"/>
      <c r="BW14" s="404"/>
      <c r="BX14" s="404"/>
      <c r="BY14" s="404"/>
      <c r="BZ14" s="404"/>
      <c r="CA14" s="404"/>
      <c r="CB14" s="404"/>
      <c r="CC14" s="404"/>
      <c r="CD14" s="404"/>
      <c r="CE14" s="404"/>
      <c r="CF14" s="404"/>
      <c r="CG14" s="404"/>
      <c r="CH14" s="404"/>
      <c r="CI14" s="404"/>
      <c r="CJ14" s="404"/>
      <c r="CK14" s="404"/>
      <c r="CL14" s="404"/>
      <c r="CM14" s="404"/>
      <c r="CN14" s="404"/>
      <c r="CO14" s="404"/>
      <c r="CP14" s="404"/>
      <c r="CQ14" s="404"/>
      <c r="CR14" s="404"/>
      <c r="CS14" s="404"/>
      <c r="CT14" s="404"/>
      <c r="CU14" s="404"/>
      <c r="CV14" s="404"/>
      <c r="CW14" s="404"/>
      <c r="CX14" s="404"/>
      <c r="CY14" s="404"/>
      <c r="CZ14" s="404"/>
      <c r="DA14" s="404"/>
      <c r="DB14" s="404"/>
      <c r="DC14" s="404"/>
      <c r="DD14" s="404"/>
      <c r="DE14" s="404"/>
      <c r="DF14" s="404"/>
      <c r="DG14" s="404"/>
    </row>
    <row r="15" spans="1:111" s="405" customFormat="1">
      <c r="A15" s="133" t="s">
        <v>14</v>
      </c>
      <c r="B15" s="135" t="s">
        <v>19</v>
      </c>
      <c r="C15" s="253" t="s">
        <v>534</v>
      </c>
      <c r="D15" s="135" t="s">
        <v>207</v>
      </c>
      <c r="E15" s="136">
        <v>5</v>
      </c>
      <c r="F15" s="31"/>
      <c r="G15" s="32">
        <f t="shared" si="2"/>
        <v>0</v>
      </c>
      <c r="H15" s="404"/>
      <c r="I15" s="404"/>
      <c r="J15" s="404"/>
      <c r="K15" s="404"/>
      <c r="L15" s="404"/>
      <c r="M15" s="404"/>
      <c r="N15" s="404"/>
      <c r="O15" s="404"/>
      <c r="P15" s="404"/>
      <c r="Q15" s="404"/>
      <c r="R15" s="404"/>
      <c r="S15" s="404"/>
      <c r="T15" s="404"/>
      <c r="U15" s="404"/>
      <c r="V15" s="404"/>
      <c r="W15" s="404"/>
      <c r="X15" s="404"/>
      <c r="Y15" s="404"/>
      <c r="Z15" s="404"/>
      <c r="AA15" s="404"/>
      <c r="AB15" s="404"/>
      <c r="AC15" s="404"/>
      <c r="AD15" s="404"/>
      <c r="AE15" s="404"/>
      <c r="AF15" s="404"/>
      <c r="AG15" s="404"/>
      <c r="AH15" s="404"/>
      <c r="AI15" s="404"/>
      <c r="AJ15" s="404"/>
      <c r="AK15" s="404"/>
      <c r="AL15" s="404"/>
      <c r="AM15" s="404"/>
      <c r="AN15" s="404"/>
      <c r="AO15" s="404"/>
      <c r="AP15" s="404"/>
      <c r="AQ15" s="404"/>
      <c r="AR15" s="404"/>
      <c r="AS15" s="404"/>
      <c r="AT15" s="404"/>
      <c r="AU15" s="404"/>
      <c r="AV15" s="404"/>
      <c r="AW15" s="404"/>
      <c r="AX15" s="404"/>
      <c r="AY15" s="404"/>
      <c r="AZ15" s="404"/>
      <c r="BA15" s="404"/>
      <c r="BB15" s="404"/>
      <c r="BC15" s="404"/>
      <c r="BD15" s="404"/>
      <c r="BE15" s="404"/>
      <c r="BF15" s="404"/>
      <c r="BG15" s="404"/>
      <c r="BH15" s="404"/>
      <c r="BI15" s="404"/>
      <c r="BJ15" s="404"/>
      <c r="BK15" s="404"/>
      <c r="BL15" s="404"/>
      <c r="BM15" s="404"/>
      <c r="BN15" s="404"/>
      <c r="BO15" s="404"/>
      <c r="BP15" s="404"/>
      <c r="BQ15" s="404"/>
      <c r="BR15" s="404"/>
      <c r="BS15" s="404"/>
      <c r="BT15" s="404"/>
      <c r="BU15" s="404"/>
      <c r="BV15" s="404"/>
      <c r="BW15" s="404"/>
      <c r="BX15" s="404"/>
      <c r="BY15" s="404"/>
      <c r="BZ15" s="404"/>
      <c r="CA15" s="404"/>
      <c r="CB15" s="404"/>
      <c r="CC15" s="404"/>
      <c r="CD15" s="404"/>
      <c r="CE15" s="404"/>
      <c r="CF15" s="404"/>
      <c r="CG15" s="404"/>
      <c r="CH15" s="404"/>
      <c r="CI15" s="404"/>
      <c r="CJ15" s="404"/>
      <c r="CK15" s="404"/>
      <c r="CL15" s="404"/>
      <c r="CM15" s="404"/>
      <c r="CN15" s="404"/>
      <c r="CO15" s="404"/>
      <c r="CP15" s="404"/>
      <c r="CQ15" s="404"/>
      <c r="CR15" s="404"/>
      <c r="CS15" s="404"/>
      <c r="CT15" s="404"/>
      <c r="CU15" s="404"/>
      <c r="CV15" s="404"/>
      <c r="CW15" s="404"/>
      <c r="CX15" s="404"/>
      <c r="CY15" s="404"/>
      <c r="CZ15" s="404"/>
      <c r="DA15" s="404"/>
      <c r="DB15" s="404"/>
      <c r="DC15" s="404"/>
      <c r="DD15" s="404"/>
      <c r="DE15" s="404"/>
      <c r="DF15" s="404"/>
      <c r="DG15" s="404"/>
    </row>
    <row r="16" spans="1:111" s="405" customFormat="1">
      <c r="A16" s="133" t="s">
        <v>14</v>
      </c>
      <c r="B16" s="135" t="s">
        <v>221</v>
      </c>
      <c r="C16" s="254" t="s">
        <v>535</v>
      </c>
      <c r="D16" s="135" t="s">
        <v>207</v>
      </c>
      <c r="E16" s="136">
        <v>5</v>
      </c>
      <c r="F16" s="31"/>
      <c r="G16" s="32">
        <f t="shared" si="2"/>
        <v>0</v>
      </c>
      <c r="H16" s="404"/>
      <c r="I16" s="404"/>
      <c r="J16" s="404"/>
      <c r="K16" s="404"/>
      <c r="L16" s="404"/>
      <c r="M16" s="404"/>
      <c r="N16" s="404"/>
      <c r="O16" s="404"/>
      <c r="P16" s="404"/>
      <c r="Q16" s="404"/>
      <c r="R16" s="404"/>
      <c r="S16" s="404"/>
      <c r="T16" s="404"/>
      <c r="U16" s="404"/>
      <c r="V16" s="404"/>
      <c r="W16" s="404"/>
      <c r="X16" s="404"/>
      <c r="Y16" s="404"/>
      <c r="Z16" s="404"/>
      <c r="AA16" s="404"/>
      <c r="AB16" s="404"/>
      <c r="AC16" s="404"/>
      <c r="AD16" s="404"/>
      <c r="AE16" s="404"/>
      <c r="AF16" s="404"/>
      <c r="AG16" s="404"/>
      <c r="AH16" s="404"/>
      <c r="AI16" s="404"/>
      <c r="AJ16" s="404"/>
      <c r="AK16" s="404"/>
      <c r="AL16" s="404"/>
      <c r="AM16" s="404"/>
      <c r="AN16" s="404"/>
      <c r="AO16" s="404"/>
      <c r="AP16" s="404"/>
      <c r="AQ16" s="404"/>
      <c r="AR16" s="404"/>
      <c r="AS16" s="404"/>
      <c r="AT16" s="404"/>
      <c r="AU16" s="404"/>
      <c r="AV16" s="404"/>
      <c r="AW16" s="404"/>
      <c r="AX16" s="404"/>
      <c r="AY16" s="404"/>
      <c r="AZ16" s="404"/>
      <c r="BA16" s="404"/>
      <c r="BB16" s="404"/>
      <c r="BC16" s="404"/>
      <c r="BD16" s="404"/>
      <c r="BE16" s="404"/>
      <c r="BF16" s="404"/>
      <c r="BG16" s="404"/>
      <c r="BH16" s="404"/>
      <c r="BI16" s="404"/>
      <c r="BJ16" s="404"/>
      <c r="BK16" s="404"/>
      <c r="BL16" s="404"/>
      <c r="BM16" s="404"/>
      <c r="BN16" s="404"/>
      <c r="BO16" s="404"/>
      <c r="BP16" s="404"/>
      <c r="BQ16" s="404"/>
      <c r="BR16" s="404"/>
      <c r="BS16" s="404"/>
      <c r="BT16" s="404"/>
      <c r="BU16" s="404"/>
      <c r="BV16" s="404"/>
      <c r="BW16" s="404"/>
      <c r="BX16" s="404"/>
      <c r="BY16" s="404"/>
      <c r="BZ16" s="404"/>
      <c r="CA16" s="404"/>
      <c r="CB16" s="404"/>
      <c r="CC16" s="404"/>
      <c r="CD16" s="404"/>
      <c r="CE16" s="404"/>
      <c r="CF16" s="404"/>
      <c r="CG16" s="404"/>
      <c r="CH16" s="404"/>
      <c r="CI16" s="404"/>
      <c r="CJ16" s="404"/>
      <c r="CK16" s="404"/>
      <c r="CL16" s="404"/>
      <c r="CM16" s="404"/>
      <c r="CN16" s="404"/>
      <c r="CO16" s="404"/>
      <c r="CP16" s="404"/>
      <c r="CQ16" s="404"/>
      <c r="CR16" s="404"/>
      <c r="CS16" s="404"/>
      <c r="CT16" s="404"/>
      <c r="CU16" s="404"/>
      <c r="CV16" s="404"/>
      <c r="CW16" s="404"/>
      <c r="CX16" s="404"/>
      <c r="CY16" s="404"/>
      <c r="CZ16" s="404"/>
      <c r="DA16" s="404"/>
      <c r="DB16" s="404"/>
      <c r="DC16" s="404"/>
      <c r="DD16" s="404"/>
      <c r="DE16" s="404"/>
      <c r="DF16" s="404"/>
      <c r="DG16" s="404"/>
    </row>
    <row r="17" spans="1:111" s="405" customFormat="1">
      <c r="A17" s="133" t="s">
        <v>14</v>
      </c>
      <c r="B17" s="135" t="s">
        <v>20</v>
      </c>
      <c r="C17" s="253" t="s">
        <v>536</v>
      </c>
      <c r="D17" s="135" t="s">
        <v>207</v>
      </c>
      <c r="E17" s="136">
        <v>1</v>
      </c>
      <c r="F17" s="31"/>
      <c r="G17" s="32">
        <f t="shared" si="2"/>
        <v>0</v>
      </c>
      <c r="H17" s="404"/>
      <c r="I17" s="404"/>
      <c r="J17" s="404"/>
      <c r="K17" s="404"/>
      <c r="L17" s="404"/>
      <c r="M17" s="404"/>
      <c r="N17" s="404"/>
      <c r="O17" s="404"/>
      <c r="P17" s="404"/>
      <c r="Q17" s="404"/>
      <c r="R17" s="404"/>
      <c r="S17" s="404"/>
      <c r="T17" s="404"/>
      <c r="U17" s="404"/>
      <c r="V17" s="404"/>
      <c r="W17" s="404"/>
      <c r="X17" s="404"/>
      <c r="Y17" s="404"/>
      <c r="Z17" s="404"/>
      <c r="AA17" s="404"/>
      <c r="AB17" s="404"/>
      <c r="AC17" s="404"/>
      <c r="AD17" s="404"/>
      <c r="AE17" s="404"/>
      <c r="AF17" s="404"/>
      <c r="AG17" s="404"/>
      <c r="AH17" s="404"/>
      <c r="AI17" s="404"/>
      <c r="AJ17" s="404"/>
      <c r="AK17" s="404"/>
      <c r="AL17" s="404"/>
      <c r="AM17" s="404"/>
      <c r="AN17" s="404"/>
      <c r="AO17" s="404"/>
      <c r="AP17" s="404"/>
      <c r="AQ17" s="404"/>
      <c r="AR17" s="404"/>
      <c r="AS17" s="404"/>
      <c r="AT17" s="404"/>
      <c r="AU17" s="404"/>
      <c r="AV17" s="404"/>
      <c r="AW17" s="404"/>
      <c r="AX17" s="404"/>
      <c r="AY17" s="404"/>
      <c r="AZ17" s="404"/>
      <c r="BA17" s="404"/>
      <c r="BB17" s="404"/>
      <c r="BC17" s="404"/>
      <c r="BD17" s="404"/>
      <c r="BE17" s="404"/>
      <c r="BF17" s="404"/>
      <c r="BG17" s="404"/>
      <c r="BH17" s="404"/>
      <c r="BI17" s="404"/>
      <c r="BJ17" s="404"/>
      <c r="BK17" s="404"/>
      <c r="BL17" s="404"/>
      <c r="BM17" s="404"/>
      <c r="BN17" s="404"/>
      <c r="BO17" s="404"/>
      <c r="BP17" s="404"/>
      <c r="BQ17" s="404"/>
      <c r="BR17" s="404"/>
      <c r="BS17" s="404"/>
      <c r="BT17" s="404"/>
      <c r="BU17" s="404"/>
      <c r="BV17" s="404"/>
      <c r="BW17" s="404"/>
      <c r="BX17" s="404"/>
      <c r="BY17" s="404"/>
      <c r="BZ17" s="404"/>
      <c r="CA17" s="404"/>
      <c r="CB17" s="404"/>
      <c r="CC17" s="404"/>
      <c r="CD17" s="404"/>
      <c r="CE17" s="404"/>
      <c r="CF17" s="404"/>
      <c r="CG17" s="404"/>
      <c r="CH17" s="404"/>
      <c r="CI17" s="404"/>
      <c r="CJ17" s="404"/>
      <c r="CK17" s="404"/>
      <c r="CL17" s="404"/>
      <c r="CM17" s="404"/>
      <c r="CN17" s="404"/>
      <c r="CO17" s="404"/>
      <c r="CP17" s="404"/>
      <c r="CQ17" s="404"/>
      <c r="CR17" s="404"/>
      <c r="CS17" s="404"/>
      <c r="CT17" s="404"/>
      <c r="CU17" s="404"/>
      <c r="CV17" s="404"/>
      <c r="CW17" s="404"/>
      <c r="CX17" s="404"/>
      <c r="CY17" s="404"/>
      <c r="CZ17" s="404"/>
      <c r="DA17" s="404"/>
      <c r="DB17" s="404"/>
      <c r="DC17" s="404"/>
      <c r="DD17" s="404"/>
      <c r="DE17" s="404"/>
      <c r="DF17" s="404"/>
      <c r="DG17" s="404"/>
    </row>
    <row r="18" spans="1:111" s="405" customFormat="1">
      <c r="A18" s="133" t="s">
        <v>14</v>
      </c>
      <c r="B18" s="135" t="s">
        <v>222</v>
      </c>
      <c r="C18" s="254" t="s">
        <v>537</v>
      </c>
      <c r="D18" s="135" t="s">
        <v>207</v>
      </c>
      <c r="E18" s="136">
        <v>1</v>
      </c>
      <c r="F18" s="31"/>
      <c r="G18" s="32">
        <f t="shared" si="2"/>
        <v>0</v>
      </c>
      <c r="H18" s="404"/>
      <c r="I18" s="404"/>
      <c r="J18" s="404"/>
      <c r="K18" s="404"/>
      <c r="L18" s="404"/>
      <c r="M18" s="404"/>
      <c r="N18" s="404"/>
      <c r="O18" s="404"/>
      <c r="P18" s="404"/>
      <c r="Q18" s="404"/>
      <c r="R18" s="404"/>
      <c r="S18" s="404"/>
      <c r="T18" s="404"/>
      <c r="U18" s="404"/>
      <c r="V18" s="404"/>
      <c r="W18" s="404"/>
      <c r="X18" s="404"/>
      <c r="Y18" s="404"/>
      <c r="Z18" s="404"/>
      <c r="AA18" s="404"/>
      <c r="AB18" s="404"/>
      <c r="AC18" s="404"/>
      <c r="AD18" s="404"/>
      <c r="AE18" s="404"/>
      <c r="AF18" s="404"/>
      <c r="AG18" s="404"/>
      <c r="AH18" s="404"/>
      <c r="AI18" s="404"/>
      <c r="AJ18" s="404"/>
      <c r="AK18" s="404"/>
      <c r="AL18" s="404"/>
      <c r="AM18" s="404"/>
      <c r="AN18" s="404"/>
      <c r="AO18" s="404"/>
      <c r="AP18" s="404"/>
      <c r="AQ18" s="404"/>
      <c r="AR18" s="404"/>
      <c r="AS18" s="404"/>
      <c r="AT18" s="404"/>
      <c r="AU18" s="404"/>
      <c r="AV18" s="404"/>
      <c r="AW18" s="404"/>
      <c r="AX18" s="404"/>
      <c r="AY18" s="404"/>
      <c r="AZ18" s="404"/>
      <c r="BA18" s="404"/>
      <c r="BB18" s="404"/>
      <c r="BC18" s="404"/>
      <c r="BD18" s="404"/>
      <c r="BE18" s="404"/>
      <c r="BF18" s="404"/>
      <c r="BG18" s="404"/>
      <c r="BH18" s="404"/>
      <c r="BI18" s="404"/>
      <c r="BJ18" s="404"/>
      <c r="BK18" s="404"/>
      <c r="BL18" s="404"/>
      <c r="BM18" s="404"/>
      <c r="BN18" s="404"/>
      <c r="BO18" s="404"/>
      <c r="BP18" s="404"/>
      <c r="BQ18" s="404"/>
      <c r="BR18" s="404"/>
      <c r="BS18" s="404"/>
      <c r="BT18" s="404"/>
      <c r="BU18" s="404"/>
      <c r="BV18" s="404"/>
      <c r="BW18" s="404"/>
      <c r="BX18" s="404"/>
      <c r="BY18" s="404"/>
      <c r="BZ18" s="404"/>
      <c r="CA18" s="404"/>
      <c r="CB18" s="404"/>
      <c r="CC18" s="404"/>
      <c r="CD18" s="404"/>
      <c r="CE18" s="404"/>
      <c r="CF18" s="404"/>
      <c r="CG18" s="404"/>
      <c r="CH18" s="404"/>
      <c r="CI18" s="404"/>
      <c r="CJ18" s="404"/>
      <c r="CK18" s="404"/>
      <c r="CL18" s="404"/>
      <c r="CM18" s="404"/>
      <c r="CN18" s="404"/>
      <c r="CO18" s="404"/>
      <c r="CP18" s="404"/>
      <c r="CQ18" s="404"/>
      <c r="CR18" s="404"/>
      <c r="CS18" s="404"/>
      <c r="CT18" s="404"/>
      <c r="CU18" s="404"/>
      <c r="CV18" s="404"/>
      <c r="CW18" s="404"/>
      <c r="CX18" s="404"/>
      <c r="CY18" s="404"/>
      <c r="CZ18" s="404"/>
      <c r="DA18" s="404"/>
      <c r="DB18" s="404"/>
      <c r="DC18" s="404"/>
      <c r="DD18" s="404"/>
      <c r="DE18" s="404"/>
      <c r="DF18" s="404"/>
      <c r="DG18" s="404"/>
    </row>
    <row r="19" spans="1:111" s="405" customFormat="1">
      <c r="A19" s="133" t="s">
        <v>14</v>
      </c>
      <c r="B19" s="135" t="s">
        <v>21</v>
      </c>
      <c r="C19" s="253" t="s">
        <v>538</v>
      </c>
      <c r="D19" s="135" t="s">
        <v>207</v>
      </c>
      <c r="E19" s="136">
        <v>1</v>
      </c>
      <c r="F19" s="31"/>
      <c r="G19" s="32">
        <f t="shared" si="2"/>
        <v>0</v>
      </c>
      <c r="H19" s="404"/>
      <c r="I19" s="404"/>
      <c r="J19" s="404"/>
      <c r="K19" s="404"/>
      <c r="L19" s="404"/>
      <c r="M19" s="404"/>
      <c r="N19" s="404"/>
      <c r="O19" s="404"/>
      <c r="P19" s="404"/>
      <c r="Q19" s="404"/>
      <c r="R19" s="404"/>
      <c r="S19" s="404"/>
      <c r="T19" s="404"/>
      <c r="U19" s="404"/>
      <c r="V19" s="404"/>
      <c r="W19" s="404"/>
      <c r="X19" s="404"/>
      <c r="Y19" s="404"/>
      <c r="Z19" s="404"/>
      <c r="AA19" s="404"/>
      <c r="AB19" s="404"/>
      <c r="AC19" s="404"/>
      <c r="AD19" s="404"/>
      <c r="AE19" s="404"/>
      <c r="AF19" s="404"/>
      <c r="AG19" s="404"/>
      <c r="AH19" s="404"/>
      <c r="AI19" s="404"/>
      <c r="AJ19" s="404"/>
      <c r="AK19" s="404"/>
      <c r="AL19" s="404"/>
      <c r="AM19" s="404"/>
      <c r="AN19" s="404"/>
      <c r="AO19" s="404"/>
      <c r="AP19" s="404"/>
      <c r="AQ19" s="404"/>
      <c r="AR19" s="404"/>
      <c r="AS19" s="404"/>
      <c r="AT19" s="404"/>
      <c r="AU19" s="404"/>
      <c r="AV19" s="404"/>
      <c r="AW19" s="404"/>
      <c r="AX19" s="404"/>
      <c r="AY19" s="404"/>
      <c r="AZ19" s="404"/>
      <c r="BA19" s="404"/>
      <c r="BB19" s="404"/>
      <c r="BC19" s="404"/>
      <c r="BD19" s="404"/>
      <c r="BE19" s="404"/>
      <c r="BF19" s="404"/>
      <c r="BG19" s="404"/>
      <c r="BH19" s="404"/>
      <c r="BI19" s="404"/>
      <c r="BJ19" s="404"/>
      <c r="BK19" s="404"/>
      <c r="BL19" s="404"/>
      <c r="BM19" s="404"/>
      <c r="BN19" s="404"/>
      <c r="BO19" s="404"/>
      <c r="BP19" s="404"/>
      <c r="BQ19" s="404"/>
      <c r="BR19" s="404"/>
      <c r="BS19" s="404"/>
      <c r="BT19" s="404"/>
      <c r="BU19" s="404"/>
      <c r="BV19" s="404"/>
      <c r="BW19" s="404"/>
      <c r="BX19" s="404"/>
      <c r="BY19" s="404"/>
      <c r="BZ19" s="404"/>
      <c r="CA19" s="404"/>
      <c r="CB19" s="404"/>
      <c r="CC19" s="404"/>
      <c r="CD19" s="404"/>
      <c r="CE19" s="404"/>
      <c r="CF19" s="404"/>
      <c r="CG19" s="404"/>
      <c r="CH19" s="404"/>
      <c r="CI19" s="404"/>
      <c r="CJ19" s="404"/>
      <c r="CK19" s="404"/>
      <c r="CL19" s="404"/>
      <c r="CM19" s="404"/>
      <c r="CN19" s="404"/>
      <c r="CO19" s="404"/>
      <c r="CP19" s="404"/>
      <c r="CQ19" s="404"/>
      <c r="CR19" s="404"/>
      <c r="CS19" s="404"/>
      <c r="CT19" s="404"/>
      <c r="CU19" s="404"/>
      <c r="CV19" s="404"/>
      <c r="CW19" s="404"/>
      <c r="CX19" s="404"/>
      <c r="CY19" s="404"/>
      <c r="CZ19" s="404"/>
      <c r="DA19" s="404"/>
      <c r="DB19" s="404"/>
      <c r="DC19" s="404"/>
      <c r="DD19" s="404"/>
      <c r="DE19" s="404"/>
      <c r="DF19" s="404"/>
      <c r="DG19" s="404"/>
    </row>
    <row r="20" spans="1:111" s="405" customFormat="1">
      <c r="A20" s="133" t="s">
        <v>14</v>
      </c>
      <c r="B20" s="135" t="s">
        <v>223</v>
      </c>
      <c r="C20" s="254" t="s">
        <v>539</v>
      </c>
      <c r="D20" s="135" t="s">
        <v>207</v>
      </c>
      <c r="E20" s="136">
        <v>1</v>
      </c>
      <c r="F20" s="31"/>
      <c r="G20" s="32">
        <f t="shared" si="2"/>
        <v>0</v>
      </c>
      <c r="H20" s="404"/>
      <c r="I20" s="404"/>
      <c r="J20" s="404"/>
      <c r="K20" s="404"/>
      <c r="L20" s="404"/>
      <c r="M20" s="404"/>
      <c r="N20" s="404"/>
      <c r="O20" s="404"/>
      <c r="P20" s="404"/>
      <c r="Q20" s="404"/>
      <c r="R20" s="404"/>
      <c r="S20" s="404"/>
      <c r="T20" s="404"/>
      <c r="U20" s="404"/>
      <c r="V20" s="404"/>
      <c r="W20" s="404"/>
      <c r="X20" s="404"/>
      <c r="Y20" s="404"/>
      <c r="Z20" s="404"/>
      <c r="AA20" s="404"/>
      <c r="AB20" s="404"/>
      <c r="AC20" s="404"/>
      <c r="AD20" s="404"/>
      <c r="AE20" s="404"/>
      <c r="AF20" s="404"/>
      <c r="AG20" s="404"/>
      <c r="AH20" s="404"/>
      <c r="AI20" s="404"/>
      <c r="AJ20" s="404"/>
      <c r="AK20" s="404"/>
      <c r="AL20" s="404"/>
      <c r="AM20" s="404"/>
      <c r="AN20" s="404"/>
      <c r="AO20" s="404"/>
      <c r="AP20" s="404"/>
      <c r="AQ20" s="404"/>
      <c r="AR20" s="404"/>
      <c r="AS20" s="404"/>
      <c r="AT20" s="404"/>
      <c r="AU20" s="404"/>
      <c r="AV20" s="404"/>
      <c r="AW20" s="404"/>
      <c r="AX20" s="404"/>
      <c r="AY20" s="404"/>
      <c r="AZ20" s="404"/>
      <c r="BA20" s="404"/>
      <c r="BB20" s="404"/>
      <c r="BC20" s="404"/>
      <c r="BD20" s="404"/>
      <c r="BE20" s="404"/>
      <c r="BF20" s="404"/>
      <c r="BG20" s="404"/>
      <c r="BH20" s="404"/>
      <c r="BI20" s="404"/>
      <c r="BJ20" s="404"/>
      <c r="BK20" s="404"/>
      <c r="BL20" s="404"/>
      <c r="BM20" s="404"/>
      <c r="BN20" s="404"/>
      <c r="BO20" s="404"/>
      <c r="BP20" s="404"/>
      <c r="BQ20" s="404"/>
      <c r="BR20" s="404"/>
      <c r="BS20" s="404"/>
      <c r="BT20" s="404"/>
      <c r="BU20" s="404"/>
      <c r="BV20" s="404"/>
      <c r="BW20" s="404"/>
      <c r="BX20" s="404"/>
      <c r="BY20" s="404"/>
      <c r="BZ20" s="404"/>
      <c r="CA20" s="404"/>
      <c r="CB20" s="404"/>
      <c r="CC20" s="404"/>
      <c r="CD20" s="404"/>
      <c r="CE20" s="404"/>
      <c r="CF20" s="404"/>
      <c r="CG20" s="404"/>
      <c r="CH20" s="404"/>
      <c r="CI20" s="404"/>
      <c r="CJ20" s="404"/>
      <c r="CK20" s="404"/>
      <c r="CL20" s="404"/>
      <c r="CM20" s="404"/>
      <c r="CN20" s="404"/>
      <c r="CO20" s="404"/>
      <c r="CP20" s="404"/>
      <c r="CQ20" s="404"/>
      <c r="CR20" s="404"/>
      <c r="CS20" s="404"/>
      <c r="CT20" s="404"/>
      <c r="CU20" s="404"/>
      <c r="CV20" s="404"/>
      <c r="CW20" s="404"/>
      <c r="CX20" s="404"/>
      <c r="CY20" s="404"/>
      <c r="CZ20" s="404"/>
      <c r="DA20" s="404"/>
      <c r="DB20" s="404"/>
      <c r="DC20" s="404"/>
      <c r="DD20" s="404"/>
      <c r="DE20" s="404"/>
      <c r="DF20" s="404"/>
      <c r="DG20" s="404"/>
    </row>
    <row r="21" spans="1:111" s="405" customFormat="1">
      <c r="A21" s="133" t="s">
        <v>14</v>
      </c>
      <c r="B21" s="135" t="s">
        <v>22</v>
      </c>
      <c r="C21" s="253" t="s">
        <v>540</v>
      </c>
      <c r="D21" s="135" t="s">
        <v>207</v>
      </c>
      <c r="E21" s="136">
        <v>3</v>
      </c>
      <c r="F21" s="31"/>
      <c r="G21" s="32">
        <f t="shared" si="2"/>
        <v>0</v>
      </c>
      <c r="H21" s="404"/>
      <c r="I21" s="404"/>
      <c r="J21" s="404"/>
      <c r="K21" s="404"/>
      <c r="L21" s="404"/>
      <c r="M21" s="404"/>
      <c r="N21" s="404"/>
      <c r="O21" s="404"/>
      <c r="P21" s="404"/>
      <c r="Q21" s="404"/>
      <c r="R21" s="404"/>
      <c r="S21" s="404"/>
      <c r="T21" s="404"/>
      <c r="U21" s="404"/>
      <c r="V21" s="404"/>
      <c r="W21" s="404"/>
      <c r="X21" s="404"/>
      <c r="Y21" s="404"/>
      <c r="Z21" s="404"/>
      <c r="AA21" s="404"/>
      <c r="AB21" s="404"/>
      <c r="AC21" s="404"/>
      <c r="AD21" s="404"/>
      <c r="AE21" s="404"/>
      <c r="AF21" s="404"/>
      <c r="AG21" s="404"/>
      <c r="AH21" s="404"/>
      <c r="AI21" s="404"/>
      <c r="AJ21" s="404"/>
      <c r="AK21" s="404"/>
      <c r="AL21" s="404"/>
      <c r="AM21" s="404"/>
      <c r="AN21" s="404"/>
      <c r="AO21" s="404"/>
      <c r="AP21" s="404"/>
      <c r="AQ21" s="404"/>
      <c r="AR21" s="404"/>
      <c r="AS21" s="404"/>
      <c r="AT21" s="404"/>
      <c r="AU21" s="404"/>
      <c r="AV21" s="404"/>
      <c r="AW21" s="404"/>
      <c r="AX21" s="404"/>
      <c r="AY21" s="404"/>
      <c r="AZ21" s="404"/>
      <c r="BA21" s="404"/>
      <c r="BB21" s="404"/>
      <c r="BC21" s="404"/>
      <c r="BD21" s="404"/>
      <c r="BE21" s="404"/>
      <c r="BF21" s="404"/>
      <c r="BG21" s="404"/>
      <c r="BH21" s="404"/>
      <c r="BI21" s="404"/>
      <c r="BJ21" s="404"/>
      <c r="BK21" s="404"/>
      <c r="BL21" s="404"/>
      <c r="BM21" s="404"/>
      <c r="BN21" s="404"/>
      <c r="BO21" s="404"/>
      <c r="BP21" s="404"/>
      <c r="BQ21" s="404"/>
      <c r="BR21" s="404"/>
      <c r="BS21" s="404"/>
      <c r="BT21" s="404"/>
      <c r="BU21" s="404"/>
      <c r="BV21" s="404"/>
      <c r="BW21" s="404"/>
      <c r="BX21" s="404"/>
      <c r="BY21" s="404"/>
      <c r="BZ21" s="404"/>
      <c r="CA21" s="404"/>
      <c r="CB21" s="404"/>
      <c r="CC21" s="404"/>
      <c r="CD21" s="404"/>
      <c r="CE21" s="404"/>
      <c r="CF21" s="404"/>
      <c r="CG21" s="404"/>
      <c r="CH21" s="404"/>
      <c r="CI21" s="404"/>
      <c r="CJ21" s="404"/>
      <c r="CK21" s="404"/>
      <c r="CL21" s="404"/>
      <c r="CM21" s="404"/>
      <c r="CN21" s="404"/>
      <c r="CO21" s="404"/>
      <c r="CP21" s="404"/>
      <c r="CQ21" s="404"/>
      <c r="CR21" s="404"/>
      <c r="CS21" s="404"/>
      <c r="CT21" s="404"/>
      <c r="CU21" s="404"/>
      <c r="CV21" s="404"/>
      <c r="CW21" s="404"/>
      <c r="CX21" s="404"/>
      <c r="CY21" s="404"/>
      <c r="CZ21" s="404"/>
      <c r="DA21" s="404"/>
      <c r="DB21" s="404"/>
      <c r="DC21" s="404"/>
      <c r="DD21" s="404"/>
      <c r="DE21" s="404"/>
      <c r="DF21" s="404"/>
      <c r="DG21" s="404"/>
    </row>
    <row r="22" spans="1:111" s="405" customFormat="1">
      <c r="A22" s="133" t="s">
        <v>14</v>
      </c>
      <c r="B22" s="135" t="s">
        <v>224</v>
      </c>
      <c r="C22" s="254" t="s">
        <v>541</v>
      </c>
      <c r="D22" s="135" t="s">
        <v>207</v>
      </c>
      <c r="E22" s="136">
        <v>3</v>
      </c>
      <c r="F22" s="31"/>
      <c r="G22" s="32">
        <f t="shared" si="2"/>
        <v>0</v>
      </c>
      <c r="H22" s="404"/>
      <c r="I22" s="404"/>
      <c r="J22" s="404"/>
      <c r="K22" s="404"/>
      <c r="L22" s="404"/>
      <c r="M22" s="404"/>
      <c r="N22" s="404"/>
      <c r="O22" s="404"/>
      <c r="P22" s="404"/>
      <c r="Q22" s="404"/>
      <c r="R22" s="404"/>
      <c r="S22" s="404"/>
      <c r="T22" s="404"/>
      <c r="U22" s="404"/>
      <c r="V22" s="404"/>
      <c r="W22" s="404"/>
      <c r="X22" s="404"/>
      <c r="Y22" s="404"/>
      <c r="Z22" s="404"/>
      <c r="AA22" s="404"/>
      <c r="AB22" s="404"/>
      <c r="AC22" s="404"/>
      <c r="AD22" s="404"/>
      <c r="AE22" s="404"/>
      <c r="AF22" s="404"/>
      <c r="AG22" s="404"/>
      <c r="AH22" s="404"/>
      <c r="AI22" s="404"/>
      <c r="AJ22" s="404"/>
      <c r="AK22" s="404"/>
      <c r="AL22" s="404"/>
      <c r="AM22" s="404"/>
      <c r="AN22" s="404"/>
      <c r="AO22" s="404"/>
      <c r="AP22" s="404"/>
      <c r="AQ22" s="404"/>
      <c r="AR22" s="404"/>
      <c r="AS22" s="404"/>
      <c r="AT22" s="404"/>
      <c r="AU22" s="404"/>
      <c r="AV22" s="404"/>
      <c r="AW22" s="404"/>
      <c r="AX22" s="404"/>
      <c r="AY22" s="404"/>
      <c r="AZ22" s="404"/>
      <c r="BA22" s="404"/>
      <c r="BB22" s="404"/>
      <c r="BC22" s="404"/>
      <c r="BD22" s="404"/>
      <c r="BE22" s="404"/>
      <c r="BF22" s="404"/>
      <c r="BG22" s="404"/>
      <c r="BH22" s="404"/>
      <c r="BI22" s="404"/>
      <c r="BJ22" s="404"/>
      <c r="BK22" s="404"/>
      <c r="BL22" s="404"/>
      <c r="BM22" s="404"/>
      <c r="BN22" s="404"/>
      <c r="BO22" s="404"/>
      <c r="BP22" s="404"/>
      <c r="BQ22" s="404"/>
      <c r="BR22" s="404"/>
      <c r="BS22" s="404"/>
      <c r="BT22" s="404"/>
      <c r="BU22" s="404"/>
      <c r="BV22" s="404"/>
      <c r="BW22" s="404"/>
      <c r="BX22" s="404"/>
      <c r="BY22" s="404"/>
      <c r="BZ22" s="404"/>
      <c r="CA22" s="404"/>
      <c r="CB22" s="404"/>
      <c r="CC22" s="404"/>
      <c r="CD22" s="404"/>
      <c r="CE22" s="404"/>
      <c r="CF22" s="404"/>
      <c r="CG22" s="404"/>
      <c r="CH22" s="404"/>
      <c r="CI22" s="404"/>
      <c r="CJ22" s="404"/>
      <c r="CK22" s="404"/>
      <c r="CL22" s="404"/>
      <c r="CM22" s="404"/>
      <c r="CN22" s="404"/>
      <c r="CO22" s="404"/>
      <c r="CP22" s="404"/>
      <c r="CQ22" s="404"/>
      <c r="CR22" s="404"/>
      <c r="CS22" s="404"/>
      <c r="CT22" s="404"/>
      <c r="CU22" s="404"/>
      <c r="CV22" s="404"/>
      <c r="CW22" s="404"/>
      <c r="CX22" s="404"/>
      <c r="CY22" s="404"/>
      <c r="CZ22" s="404"/>
      <c r="DA22" s="404"/>
      <c r="DB22" s="404"/>
      <c r="DC22" s="404"/>
      <c r="DD22" s="404"/>
      <c r="DE22" s="404"/>
      <c r="DF22" s="404"/>
      <c r="DG22" s="404"/>
    </row>
    <row r="23" spans="1:111" s="405" customFormat="1">
      <c r="A23" s="133" t="s">
        <v>14</v>
      </c>
      <c r="B23" s="135" t="s">
        <v>23</v>
      </c>
      <c r="C23" s="253" t="s">
        <v>543</v>
      </c>
      <c r="D23" s="135" t="s">
        <v>204</v>
      </c>
      <c r="E23" s="136">
        <v>1</v>
      </c>
      <c r="F23" s="31"/>
      <c r="G23" s="32">
        <f t="shared" si="1"/>
        <v>0</v>
      </c>
      <c r="H23" s="404"/>
      <c r="I23" s="404"/>
      <c r="J23" s="404"/>
      <c r="K23" s="404"/>
      <c r="L23" s="404"/>
      <c r="M23" s="404"/>
      <c r="N23" s="404"/>
      <c r="O23" s="404"/>
      <c r="P23" s="404"/>
      <c r="Q23" s="404"/>
      <c r="R23" s="404"/>
      <c r="S23" s="404"/>
      <c r="T23" s="404"/>
      <c r="U23" s="404"/>
      <c r="V23" s="404"/>
      <c r="W23" s="404"/>
      <c r="X23" s="404"/>
      <c r="Y23" s="404"/>
      <c r="Z23" s="404"/>
      <c r="AA23" s="404"/>
      <c r="AB23" s="404"/>
      <c r="AC23" s="404"/>
      <c r="AD23" s="404"/>
      <c r="AE23" s="404"/>
      <c r="AF23" s="404"/>
      <c r="AG23" s="404"/>
      <c r="AH23" s="404"/>
      <c r="AI23" s="404"/>
      <c r="AJ23" s="404"/>
      <c r="AK23" s="404"/>
      <c r="AL23" s="404"/>
      <c r="AM23" s="404"/>
      <c r="AN23" s="404"/>
      <c r="AO23" s="404"/>
      <c r="AP23" s="404"/>
      <c r="AQ23" s="404"/>
      <c r="AR23" s="404"/>
      <c r="AS23" s="404"/>
      <c r="AT23" s="404"/>
      <c r="AU23" s="404"/>
      <c r="AV23" s="404"/>
      <c r="AW23" s="404"/>
      <c r="AX23" s="404"/>
      <c r="AY23" s="404"/>
      <c r="AZ23" s="404"/>
      <c r="BA23" s="404"/>
      <c r="BB23" s="404"/>
      <c r="BC23" s="404"/>
      <c r="BD23" s="404"/>
      <c r="BE23" s="404"/>
      <c r="BF23" s="404"/>
      <c r="BG23" s="404"/>
      <c r="BH23" s="404"/>
      <c r="BI23" s="404"/>
      <c r="BJ23" s="404"/>
      <c r="BK23" s="404"/>
      <c r="BL23" s="404"/>
      <c r="BM23" s="404"/>
      <c r="BN23" s="404"/>
      <c r="BO23" s="404"/>
      <c r="BP23" s="404"/>
      <c r="BQ23" s="404"/>
      <c r="BR23" s="404"/>
      <c r="BS23" s="404"/>
      <c r="BT23" s="404"/>
      <c r="BU23" s="404"/>
      <c r="BV23" s="404"/>
      <c r="BW23" s="404"/>
      <c r="BX23" s="404"/>
      <c r="BY23" s="404"/>
      <c r="BZ23" s="404"/>
      <c r="CA23" s="404"/>
      <c r="CB23" s="404"/>
      <c r="CC23" s="404"/>
      <c r="CD23" s="404"/>
      <c r="CE23" s="404"/>
      <c r="CF23" s="404"/>
      <c r="CG23" s="404"/>
      <c r="CH23" s="404"/>
      <c r="CI23" s="404"/>
      <c r="CJ23" s="404"/>
      <c r="CK23" s="404"/>
      <c r="CL23" s="404"/>
      <c r="CM23" s="404"/>
      <c r="CN23" s="404"/>
      <c r="CO23" s="404"/>
      <c r="CP23" s="404"/>
      <c r="CQ23" s="404"/>
      <c r="CR23" s="404"/>
      <c r="CS23" s="404"/>
      <c r="CT23" s="404"/>
      <c r="CU23" s="404"/>
      <c r="CV23" s="404"/>
      <c r="CW23" s="404"/>
      <c r="CX23" s="404"/>
      <c r="CY23" s="404"/>
      <c r="CZ23" s="404"/>
      <c r="DA23" s="404"/>
      <c r="DB23" s="404"/>
      <c r="DC23" s="404"/>
      <c r="DD23" s="404"/>
      <c r="DE23" s="404"/>
      <c r="DF23" s="404"/>
      <c r="DG23" s="404"/>
    </row>
    <row r="24" spans="1:111" s="405" customFormat="1">
      <c r="A24" s="133" t="s">
        <v>14</v>
      </c>
      <c r="B24" s="135" t="s">
        <v>225</v>
      </c>
      <c r="C24" s="254" t="s">
        <v>542</v>
      </c>
      <c r="D24" s="135" t="s">
        <v>204</v>
      </c>
      <c r="E24" s="136">
        <v>1</v>
      </c>
      <c r="F24" s="31"/>
      <c r="G24" s="32">
        <f t="shared" si="1"/>
        <v>0</v>
      </c>
      <c r="H24" s="404"/>
      <c r="I24" s="404"/>
      <c r="J24" s="404"/>
      <c r="K24" s="404"/>
      <c r="L24" s="404"/>
      <c r="M24" s="404"/>
      <c r="N24" s="404"/>
      <c r="O24" s="404"/>
      <c r="P24" s="404"/>
      <c r="Q24" s="404"/>
      <c r="R24" s="404"/>
      <c r="S24" s="404"/>
      <c r="T24" s="404"/>
      <c r="U24" s="404"/>
      <c r="V24" s="404"/>
      <c r="W24" s="404"/>
      <c r="X24" s="404"/>
      <c r="Y24" s="404"/>
      <c r="Z24" s="404"/>
      <c r="AA24" s="404"/>
      <c r="AB24" s="404"/>
      <c r="AC24" s="404"/>
      <c r="AD24" s="404"/>
      <c r="AE24" s="404"/>
      <c r="AF24" s="404"/>
      <c r="AG24" s="404"/>
      <c r="AH24" s="404"/>
      <c r="AI24" s="404"/>
      <c r="AJ24" s="404"/>
      <c r="AK24" s="404"/>
      <c r="AL24" s="404"/>
      <c r="AM24" s="404"/>
      <c r="AN24" s="404"/>
      <c r="AO24" s="404"/>
      <c r="AP24" s="404"/>
      <c r="AQ24" s="404"/>
      <c r="AR24" s="404"/>
      <c r="AS24" s="404"/>
      <c r="AT24" s="404"/>
      <c r="AU24" s="404"/>
      <c r="AV24" s="404"/>
      <c r="AW24" s="404"/>
      <c r="AX24" s="404"/>
      <c r="AY24" s="404"/>
      <c r="AZ24" s="404"/>
      <c r="BA24" s="404"/>
      <c r="BB24" s="404"/>
      <c r="BC24" s="404"/>
      <c r="BD24" s="404"/>
      <c r="BE24" s="404"/>
      <c r="BF24" s="404"/>
      <c r="BG24" s="404"/>
      <c r="BH24" s="404"/>
      <c r="BI24" s="404"/>
      <c r="BJ24" s="404"/>
      <c r="BK24" s="404"/>
      <c r="BL24" s="404"/>
      <c r="BM24" s="404"/>
      <c r="BN24" s="404"/>
      <c r="BO24" s="404"/>
      <c r="BP24" s="404"/>
      <c r="BQ24" s="404"/>
      <c r="BR24" s="404"/>
      <c r="BS24" s="404"/>
      <c r="BT24" s="404"/>
      <c r="BU24" s="404"/>
      <c r="BV24" s="404"/>
      <c r="BW24" s="404"/>
      <c r="BX24" s="404"/>
      <c r="BY24" s="404"/>
      <c r="BZ24" s="404"/>
      <c r="CA24" s="404"/>
      <c r="CB24" s="404"/>
      <c r="CC24" s="404"/>
      <c r="CD24" s="404"/>
      <c r="CE24" s="404"/>
      <c r="CF24" s="404"/>
      <c r="CG24" s="404"/>
      <c r="CH24" s="404"/>
      <c r="CI24" s="404"/>
      <c r="CJ24" s="404"/>
      <c r="CK24" s="404"/>
      <c r="CL24" s="404"/>
      <c r="CM24" s="404"/>
      <c r="CN24" s="404"/>
      <c r="CO24" s="404"/>
      <c r="CP24" s="404"/>
      <c r="CQ24" s="404"/>
      <c r="CR24" s="404"/>
      <c r="CS24" s="404"/>
      <c r="CT24" s="404"/>
      <c r="CU24" s="404"/>
      <c r="CV24" s="404"/>
      <c r="CW24" s="404"/>
      <c r="CX24" s="404"/>
      <c r="CY24" s="404"/>
      <c r="CZ24" s="404"/>
      <c r="DA24" s="404"/>
      <c r="DB24" s="404"/>
      <c r="DC24" s="404"/>
      <c r="DD24" s="404"/>
      <c r="DE24" s="404"/>
      <c r="DF24" s="404"/>
      <c r="DG24" s="404"/>
    </row>
    <row r="25" spans="1:111" s="406" customFormat="1">
      <c r="A25" s="138" t="s">
        <v>523</v>
      </c>
      <c r="B25" s="251"/>
      <c r="C25" s="139"/>
      <c r="D25" s="140"/>
      <c r="E25" s="141"/>
      <c r="F25" s="141"/>
      <c r="G25" s="142">
        <f>SUM(G5:G24)</f>
        <v>0</v>
      </c>
    </row>
    <row r="26" spans="1:111" ht="15" customHeight="1">
      <c r="A26" s="403"/>
      <c r="B26" s="403"/>
      <c r="E26" s="409"/>
      <c r="F26" s="403"/>
    </row>
    <row r="27" spans="1:111" ht="15" customHeight="1">
      <c r="A27" s="403"/>
      <c r="B27" s="403"/>
      <c r="F27" s="403"/>
    </row>
    <row r="28" spans="1:111" ht="15" customHeight="1">
      <c r="A28" s="403"/>
      <c r="B28" s="403"/>
      <c r="F28" s="403"/>
    </row>
    <row r="29" spans="1:111" ht="15" customHeight="1">
      <c r="A29" s="403"/>
      <c r="B29" s="403"/>
      <c r="F29" s="403"/>
    </row>
    <row r="30" spans="1:111" ht="15" customHeight="1">
      <c r="A30" s="403"/>
      <c r="B30" s="403"/>
      <c r="E30" s="409"/>
      <c r="F30" s="403"/>
    </row>
    <row r="31" spans="1:111" ht="15" customHeight="1">
      <c r="A31" s="403"/>
      <c r="B31" s="403"/>
      <c r="E31" s="409"/>
      <c r="F31" s="403"/>
    </row>
    <row r="32" spans="1:111" ht="15" customHeight="1">
      <c r="A32" s="403"/>
      <c r="B32" s="403"/>
      <c r="D32" s="411"/>
      <c r="F32" s="403"/>
    </row>
    <row r="33" spans="1:6" ht="15" customHeight="1">
      <c r="A33" s="403"/>
      <c r="B33" s="403"/>
      <c r="D33" s="411"/>
      <c r="F33" s="403"/>
    </row>
    <row r="34" spans="1:6" ht="15" customHeight="1">
      <c r="A34" s="403"/>
      <c r="B34" s="403"/>
      <c r="F34" s="403"/>
    </row>
    <row r="35" spans="1:6" ht="15" customHeight="1">
      <c r="A35" s="403"/>
      <c r="B35" s="403"/>
      <c r="C35" s="411"/>
      <c r="F35" s="403"/>
    </row>
    <row r="36" spans="1:6" ht="15" customHeight="1">
      <c r="A36" s="403"/>
      <c r="B36" s="403"/>
      <c r="F36" s="403"/>
    </row>
    <row r="37" spans="1:6" ht="15" customHeight="1">
      <c r="A37" s="403"/>
      <c r="B37" s="403"/>
      <c r="F37" s="403"/>
    </row>
    <row r="38" spans="1:6" ht="15" customHeight="1">
      <c r="A38" s="403"/>
      <c r="B38" s="403"/>
      <c r="D38" s="411"/>
      <c r="F38" s="403"/>
    </row>
    <row r="39" spans="1:6" ht="15" customHeight="1">
      <c r="A39" s="403"/>
      <c r="B39" s="403"/>
      <c r="C39" s="411"/>
      <c r="F39" s="403"/>
    </row>
    <row r="40" spans="1:6" ht="15" customHeight="1">
      <c r="A40" s="403"/>
      <c r="B40" s="403"/>
      <c r="F40" s="403"/>
    </row>
    <row r="41" spans="1:6" ht="15" customHeight="1">
      <c r="A41" s="403"/>
      <c r="B41" s="403"/>
      <c r="F41" s="403"/>
    </row>
    <row r="42" spans="1:6" ht="15" customHeight="1">
      <c r="A42" s="403"/>
      <c r="B42" s="403"/>
      <c r="F42" s="403"/>
    </row>
    <row r="43" spans="1:6" ht="15" customHeight="1">
      <c r="A43" s="403"/>
      <c r="B43" s="403"/>
      <c r="F43" s="403"/>
    </row>
    <row r="44" spans="1:6" ht="15" customHeight="1">
      <c r="A44" s="403"/>
      <c r="B44" s="403"/>
      <c r="F44" s="403"/>
    </row>
    <row r="45" spans="1:6" ht="15" customHeight="1">
      <c r="A45" s="403"/>
      <c r="B45" s="403"/>
      <c r="F45" s="403"/>
    </row>
    <row r="46" spans="1:6" ht="15" customHeight="1">
      <c r="A46" s="403"/>
      <c r="B46" s="403"/>
      <c r="F46" s="403"/>
    </row>
    <row r="47" spans="1:6" ht="15" customHeight="1">
      <c r="A47" s="403"/>
      <c r="B47" s="403"/>
      <c r="F47" s="403"/>
    </row>
    <row r="48" spans="1:6" ht="15" customHeight="1">
      <c r="A48" s="403"/>
      <c r="B48" s="403"/>
      <c r="C48" s="411"/>
      <c r="F48" s="403"/>
    </row>
    <row r="49" spans="1:6" ht="15" customHeight="1">
      <c r="A49" s="403"/>
      <c r="B49" s="403"/>
      <c r="F49" s="403"/>
    </row>
    <row r="50" spans="1:6" ht="15" customHeight="1">
      <c r="A50" s="403"/>
      <c r="B50" s="403"/>
      <c r="F50" s="403"/>
    </row>
    <row r="51" spans="1:6" ht="15" customHeight="1">
      <c r="A51" s="403"/>
      <c r="B51" s="403"/>
      <c r="F51" s="403"/>
    </row>
    <row r="52" spans="1:6" ht="15" customHeight="1">
      <c r="A52" s="403"/>
      <c r="B52" s="403"/>
      <c r="F52" s="403"/>
    </row>
    <row r="53" spans="1:6" ht="15" customHeight="1">
      <c r="A53" s="403"/>
      <c r="B53" s="403"/>
      <c r="F53" s="403"/>
    </row>
    <row r="54" spans="1:6" ht="15" customHeight="1">
      <c r="A54" s="403"/>
      <c r="B54" s="403"/>
      <c r="F54" s="403"/>
    </row>
    <row r="55" spans="1:6" ht="15" customHeight="1">
      <c r="A55" s="403"/>
      <c r="B55" s="403"/>
      <c r="F55" s="403"/>
    </row>
    <row r="56" spans="1:6" ht="15" customHeight="1">
      <c r="A56" s="403"/>
      <c r="B56" s="403"/>
      <c r="E56" s="409"/>
      <c r="F56" s="403"/>
    </row>
    <row r="57" spans="1:6" ht="15" customHeight="1">
      <c r="A57" s="403"/>
      <c r="B57" s="403"/>
      <c r="E57" s="409"/>
      <c r="F57" s="403"/>
    </row>
    <row r="58" spans="1:6" ht="15" customHeight="1">
      <c r="A58" s="403"/>
      <c r="B58" s="403"/>
      <c r="E58" s="409"/>
    </row>
    <row r="59" spans="1:6" ht="15" customHeight="1">
      <c r="A59" s="403"/>
      <c r="B59" s="403"/>
      <c r="E59" s="409"/>
    </row>
    <row r="60" spans="1:6" ht="15" customHeight="1">
      <c r="A60" s="403"/>
      <c r="B60" s="403"/>
      <c r="E60" s="409"/>
    </row>
    <row r="61" spans="1:6" ht="15" customHeight="1">
      <c r="A61" s="403"/>
      <c r="B61" s="403"/>
      <c r="E61" s="409"/>
    </row>
    <row r="62" spans="1:6" ht="15" customHeight="1">
      <c r="A62" s="403"/>
      <c r="B62" s="403"/>
      <c r="E62" s="409"/>
    </row>
    <row r="63" spans="1:6" ht="15" customHeight="1">
      <c r="A63" s="403"/>
      <c r="B63" s="403"/>
      <c r="E63" s="409"/>
      <c r="F63" s="409"/>
    </row>
    <row r="64" spans="1:6" ht="15" customHeight="1">
      <c r="A64" s="403"/>
      <c r="B64" s="403"/>
      <c r="E64" s="409"/>
      <c r="F64" s="409"/>
    </row>
    <row r="65" spans="1:6" ht="15" customHeight="1">
      <c r="A65" s="403"/>
      <c r="B65" s="403"/>
      <c r="E65" s="409"/>
      <c r="F65" s="409"/>
    </row>
    <row r="66" spans="1:6" ht="15" customHeight="1">
      <c r="A66" s="403"/>
      <c r="B66" s="403"/>
      <c r="E66" s="409"/>
      <c r="F66" s="409"/>
    </row>
    <row r="67" spans="1:6" ht="15" customHeight="1">
      <c r="A67" s="403"/>
      <c r="B67" s="403"/>
      <c r="C67" s="411"/>
    </row>
    <row r="68" spans="1:6" ht="15" customHeight="1">
      <c r="A68" s="403"/>
      <c r="B68" s="403"/>
      <c r="E68" s="409"/>
    </row>
    <row r="69" spans="1:6" ht="15" customHeight="1">
      <c r="A69" s="403"/>
      <c r="B69" s="403"/>
    </row>
    <row r="70" spans="1:6" ht="15" customHeight="1">
      <c r="A70" s="403"/>
      <c r="B70" s="403"/>
    </row>
    <row r="71" spans="1:6" ht="15" customHeight="1">
      <c r="A71" s="403"/>
      <c r="B71" s="403"/>
      <c r="C71" s="411"/>
    </row>
    <row r="72" spans="1:6" ht="15" customHeight="1">
      <c r="A72" s="403"/>
      <c r="B72" s="403"/>
    </row>
    <row r="73" spans="1:6" ht="15" customHeight="1">
      <c r="A73" s="403"/>
      <c r="B73" s="403"/>
      <c r="E73" s="409"/>
    </row>
    <row r="74" spans="1:6" ht="15" customHeight="1">
      <c r="A74" s="403"/>
      <c r="B74" s="403"/>
      <c r="D74" s="411"/>
      <c r="E74" s="409"/>
      <c r="F74" s="403"/>
    </row>
    <row r="75" spans="1:6" ht="15" customHeight="1">
      <c r="A75" s="403"/>
      <c r="B75" s="403"/>
      <c r="D75" s="411"/>
      <c r="F75" s="403"/>
    </row>
    <row r="76" spans="1:6" ht="15" customHeight="1">
      <c r="A76" s="403"/>
      <c r="B76" s="403"/>
      <c r="D76" s="411"/>
      <c r="E76" s="409"/>
      <c r="F76" s="403"/>
    </row>
    <row r="77" spans="1:6" ht="15" customHeight="1">
      <c r="A77" s="403"/>
      <c r="B77" s="403"/>
      <c r="D77" s="411"/>
      <c r="F77" s="403"/>
    </row>
    <row r="78" spans="1:6" ht="15" customHeight="1">
      <c r="A78" s="403"/>
      <c r="B78" s="403"/>
      <c r="D78" s="411"/>
      <c r="F78" s="403"/>
    </row>
    <row r="79" spans="1:6" ht="15" customHeight="1">
      <c r="A79" s="403"/>
      <c r="B79" s="403"/>
      <c r="D79" s="411"/>
      <c r="F79" s="403"/>
    </row>
    <row r="80" spans="1:6" ht="15" customHeight="1">
      <c r="A80" s="403"/>
      <c r="B80" s="403"/>
      <c r="D80" s="411"/>
      <c r="F80" s="403"/>
    </row>
    <row r="81" spans="1:6" ht="15" customHeight="1">
      <c r="A81" s="403"/>
      <c r="B81" s="403"/>
      <c r="D81" s="411"/>
      <c r="F81" s="403"/>
    </row>
    <row r="82" spans="1:6" ht="15" customHeight="1">
      <c r="A82" s="403"/>
      <c r="B82" s="403"/>
      <c r="D82" s="411"/>
      <c r="F82" s="403"/>
    </row>
    <row r="83" spans="1:6" ht="15" customHeight="1">
      <c r="A83" s="403"/>
      <c r="B83" s="403"/>
      <c r="D83" s="411"/>
      <c r="F83" s="403"/>
    </row>
    <row r="84" spans="1:6" ht="15" customHeight="1">
      <c r="A84" s="403"/>
      <c r="B84" s="403"/>
      <c r="D84" s="411"/>
      <c r="F84" s="403"/>
    </row>
    <row r="85" spans="1:6" ht="15" customHeight="1">
      <c r="A85" s="403"/>
      <c r="B85" s="403"/>
      <c r="D85" s="411"/>
      <c r="F85" s="403"/>
    </row>
    <row r="86" spans="1:6" ht="15" customHeight="1">
      <c r="A86" s="403"/>
      <c r="B86" s="403"/>
      <c r="D86" s="411"/>
      <c r="F86" s="403"/>
    </row>
    <row r="87" spans="1:6" ht="15" customHeight="1">
      <c r="A87" s="403"/>
      <c r="B87" s="403"/>
      <c r="D87" s="411"/>
      <c r="F87" s="403"/>
    </row>
    <row r="88" spans="1:6" ht="15" customHeight="1">
      <c r="A88" s="403"/>
      <c r="B88" s="403"/>
      <c r="D88" s="411"/>
      <c r="F88" s="403"/>
    </row>
  </sheetData>
  <mergeCells count="5">
    <mergeCell ref="A1:A2"/>
    <mergeCell ref="C1:C2"/>
    <mergeCell ref="D1:D2"/>
    <mergeCell ref="E1:E2"/>
    <mergeCell ref="F1:G1"/>
  </mergeCells>
  <pageMargins left="0.70866141732283472" right="0.70866141732283472" top="0.78740157480314965" bottom="0.78740157480314965" header="0.31496062992125984" footer="0.31496062992125984"/>
  <pageSetup paperSize="9" orientation="portrait" r:id="rId1"/>
  <headerFooter>
    <oddHeader>&amp;R&amp;"Arial Narrow CE,Kurzíva"&amp;8Stavební úpravy stávající tělocvičny a přístavba nové tělocvičny ZŠ Smečno</oddHeader>
    <oddFooter>&amp;L&amp;"Arial Narrow CE,Kurzíva"&amp;8DOKUMENTACE PRO PROVEDENÍ STAVBY</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DG136"/>
  <sheetViews>
    <sheetView topLeftCell="A38" workbookViewId="0">
      <selection activeCell="I71" sqref="I71"/>
    </sheetView>
  </sheetViews>
  <sheetFormatPr defaultRowHeight="12.75"/>
  <cols>
    <col min="1" max="1" width="4.5703125" style="411" customWidth="1"/>
    <col min="2" max="2" width="5" style="411" customWidth="1"/>
    <col min="3" max="3" width="45.28515625" style="407" customWidth="1"/>
    <col min="4" max="4" width="5.28515625" style="408" customWidth="1"/>
    <col min="5" max="5" width="8.85546875" style="410" customWidth="1"/>
    <col min="6" max="6" width="9.42578125" style="413" customWidth="1"/>
    <col min="7" max="7" width="9.7109375" style="403" customWidth="1"/>
    <col min="8" max="8" width="10" style="403" customWidth="1"/>
    <col min="9" max="16384" width="9.140625" style="403"/>
  </cols>
  <sheetData>
    <row r="1" spans="1:111" s="401" customFormat="1">
      <c r="A1" s="470" t="s">
        <v>30</v>
      </c>
      <c r="B1" s="378"/>
      <c r="C1" s="458" t="s">
        <v>31</v>
      </c>
      <c r="D1" s="468" t="s">
        <v>26</v>
      </c>
      <c r="E1" s="469" t="s">
        <v>12</v>
      </c>
      <c r="F1" s="456" t="s">
        <v>42</v>
      </c>
      <c r="G1" s="457"/>
    </row>
    <row r="2" spans="1:111" s="402" customFormat="1" ht="13.5" customHeight="1">
      <c r="A2" s="470"/>
      <c r="B2" s="379"/>
      <c r="C2" s="459"/>
      <c r="D2" s="468"/>
      <c r="E2" s="469"/>
      <c r="F2" s="125" t="s">
        <v>13</v>
      </c>
      <c r="G2" s="125" t="s">
        <v>39</v>
      </c>
    </row>
    <row r="3" spans="1:111" ht="18" customHeight="1">
      <c r="A3" s="127" t="s">
        <v>548</v>
      </c>
      <c r="B3" s="139"/>
      <c r="C3" s="256"/>
      <c r="D3" s="129"/>
      <c r="E3" s="130"/>
      <c r="F3" s="131"/>
      <c r="G3" s="132"/>
    </row>
    <row r="4" spans="1:111">
      <c r="A4" s="19"/>
      <c r="B4" s="162"/>
      <c r="C4" s="26"/>
      <c r="D4" s="20"/>
      <c r="E4" s="21"/>
      <c r="F4" s="22"/>
      <c r="G4" s="23"/>
    </row>
    <row r="5" spans="1:111" s="405" customFormat="1" ht="76.5">
      <c r="A5" s="133" t="s">
        <v>14</v>
      </c>
      <c r="B5" s="135" t="s">
        <v>14</v>
      </c>
      <c r="C5" s="252" t="s">
        <v>613</v>
      </c>
      <c r="D5" s="135" t="s">
        <v>207</v>
      </c>
      <c r="E5" s="136">
        <v>1</v>
      </c>
      <c r="F5" s="31"/>
      <c r="G5" s="32">
        <f t="shared" ref="G5" si="0">E5*F5</f>
        <v>0</v>
      </c>
      <c r="H5" s="404"/>
      <c r="I5" s="404"/>
      <c r="J5" s="404"/>
      <c r="K5" s="404"/>
      <c r="L5" s="404"/>
      <c r="M5" s="404"/>
      <c r="N5" s="404"/>
      <c r="O5" s="404"/>
      <c r="P5" s="404"/>
      <c r="Q5" s="404"/>
      <c r="R5" s="404"/>
      <c r="S5" s="404"/>
      <c r="T5" s="404"/>
      <c r="U5" s="404"/>
      <c r="V5" s="404"/>
      <c r="W5" s="404"/>
      <c r="X5" s="404"/>
      <c r="Y5" s="404"/>
      <c r="Z5" s="404"/>
      <c r="AA5" s="404"/>
      <c r="AB5" s="404"/>
      <c r="AC5" s="404"/>
      <c r="AD5" s="404"/>
      <c r="AE5" s="404"/>
      <c r="AF5" s="404"/>
      <c r="AG5" s="404"/>
      <c r="AH5" s="404"/>
      <c r="AI5" s="404"/>
      <c r="AJ5" s="404"/>
      <c r="AK5" s="404"/>
      <c r="AL5" s="404"/>
      <c r="AM5" s="404"/>
      <c r="AN5" s="404"/>
      <c r="AO5" s="404"/>
      <c r="AP5" s="404"/>
      <c r="AQ5" s="404"/>
      <c r="AR5" s="404"/>
      <c r="AS5" s="404"/>
      <c r="AT5" s="404"/>
      <c r="AU5" s="404"/>
      <c r="AV5" s="404"/>
      <c r="AW5" s="404"/>
      <c r="AX5" s="404"/>
      <c r="AY5" s="404"/>
      <c r="AZ5" s="404"/>
      <c r="BA5" s="404"/>
      <c r="BB5" s="404"/>
      <c r="BC5" s="404"/>
      <c r="BD5" s="404"/>
      <c r="BE5" s="404"/>
      <c r="BF5" s="404"/>
      <c r="BG5" s="404"/>
      <c r="BH5" s="404"/>
      <c r="BI5" s="404"/>
      <c r="BJ5" s="404"/>
      <c r="BK5" s="404"/>
      <c r="BL5" s="404"/>
      <c r="BM5" s="404"/>
      <c r="BN5" s="404"/>
      <c r="BO5" s="404"/>
      <c r="BP5" s="404"/>
      <c r="BQ5" s="404"/>
      <c r="BR5" s="404"/>
      <c r="BS5" s="404"/>
      <c r="BT5" s="404"/>
      <c r="BU5" s="404"/>
      <c r="BV5" s="404"/>
      <c r="BW5" s="404"/>
      <c r="BX5" s="404"/>
      <c r="BY5" s="404"/>
      <c r="BZ5" s="404"/>
      <c r="CA5" s="404"/>
      <c r="CB5" s="404"/>
      <c r="CC5" s="404"/>
      <c r="CD5" s="404"/>
      <c r="CE5" s="404"/>
      <c r="CF5" s="404"/>
      <c r="CG5" s="404"/>
      <c r="CH5" s="404"/>
      <c r="CI5" s="404"/>
      <c r="CJ5" s="404"/>
      <c r="CK5" s="404"/>
      <c r="CL5" s="404"/>
      <c r="CM5" s="404"/>
      <c r="CN5" s="404"/>
      <c r="CO5" s="404"/>
      <c r="CP5" s="404"/>
      <c r="CQ5" s="404"/>
      <c r="CR5" s="404"/>
      <c r="CS5" s="404"/>
      <c r="CT5" s="404"/>
      <c r="CU5" s="404"/>
      <c r="CV5" s="404"/>
      <c r="CW5" s="404"/>
      <c r="CX5" s="404"/>
      <c r="CY5" s="404"/>
      <c r="CZ5" s="404"/>
      <c r="DA5" s="404"/>
      <c r="DB5" s="404"/>
      <c r="DC5" s="404"/>
      <c r="DD5" s="404"/>
      <c r="DE5" s="404"/>
      <c r="DF5" s="404"/>
      <c r="DG5" s="404"/>
    </row>
    <row r="6" spans="1:111" s="405" customFormat="1" ht="76.5">
      <c r="A6" s="133" t="s">
        <v>14</v>
      </c>
      <c r="B6" s="135" t="s">
        <v>208</v>
      </c>
      <c r="C6" s="252" t="s">
        <v>614</v>
      </c>
      <c r="D6" s="135" t="s">
        <v>207</v>
      </c>
      <c r="E6" s="136">
        <v>1</v>
      </c>
      <c r="F6" s="31"/>
      <c r="G6" s="32">
        <f t="shared" ref="G6" si="1">E6*F6</f>
        <v>0</v>
      </c>
      <c r="H6" s="404"/>
      <c r="I6" s="404"/>
      <c r="J6" s="404"/>
      <c r="K6" s="404"/>
      <c r="L6" s="404"/>
      <c r="M6" s="404"/>
      <c r="N6" s="404"/>
      <c r="O6" s="404"/>
      <c r="P6" s="404"/>
      <c r="Q6" s="404"/>
      <c r="R6" s="404"/>
      <c r="S6" s="404"/>
      <c r="T6" s="404"/>
      <c r="U6" s="404"/>
      <c r="V6" s="404"/>
      <c r="W6" s="404"/>
      <c r="X6" s="404"/>
      <c r="Y6" s="404"/>
      <c r="Z6" s="404"/>
      <c r="AA6" s="404"/>
      <c r="AB6" s="404"/>
      <c r="AC6" s="404"/>
      <c r="AD6" s="404"/>
      <c r="AE6" s="404"/>
      <c r="AF6" s="404"/>
      <c r="AG6" s="404"/>
      <c r="AH6" s="404"/>
      <c r="AI6" s="404"/>
      <c r="AJ6" s="404"/>
      <c r="AK6" s="404"/>
      <c r="AL6" s="404"/>
      <c r="AM6" s="404"/>
      <c r="AN6" s="404"/>
      <c r="AO6" s="404"/>
      <c r="AP6" s="404"/>
      <c r="AQ6" s="404"/>
      <c r="AR6" s="404"/>
      <c r="AS6" s="404"/>
      <c r="AT6" s="404"/>
      <c r="AU6" s="404"/>
      <c r="AV6" s="404"/>
      <c r="AW6" s="404"/>
      <c r="AX6" s="404"/>
      <c r="AY6" s="404"/>
      <c r="AZ6" s="404"/>
      <c r="BA6" s="404"/>
      <c r="BB6" s="404"/>
      <c r="BC6" s="404"/>
      <c r="BD6" s="404"/>
      <c r="BE6" s="404"/>
      <c r="BF6" s="404"/>
      <c r="BG6" s="404"/>
      <c r="BH6" s="404"/>
      <c r="BI6" s="404"/>
      <c r="BJ6" s="404"/>
      <c r="BK6" s="404"/>
      <c r="BL6" s="404"/>
      <c r="BM6" s="404"/>
      <c r="BN6" s="404"/>
      <c r="BO6" s="404"/>
      <c r="BP6" s="404"/>
      <c r="BQ6" s="404"/>
      <c r="BR6" s="404"/>
      <c r="BS6" s="404"/>
      <c r="BT6" s="404"/>
      <c r="BU6" s="404"/>
      <c r="BV6" s="404"/>
      <c r="BW6" s="404"/>
      <c r="BX6" s="404"/>
      <c r="BY6" s="404"/>
      <c r="BZ6" s="404"/>
      <c r="CA6" s="404"/>
      <c r="CB6" s="404"/>
      <c r="CC6" s="404"/>
      <c r="CD6" s="404"/>
      <c r="CE6" s="404"/>
      <c r="CF6" s="404"/>
      <c r="CG6" s="404"/>
      <c r="CH6" s="404"/>
      <c r="CI6" s="404"/>
      <c r="CJ6" s="404"/>
      <c r="CK6" s="404"/>
      <c r="CL6" s="404"/>
      <c r="CM6" s="404"/>
      <c r="CN6" s="404"/>
      <c r="CO6" s="404"/>
      <c r="CP6" s="404"/>
      <c r="CQ6" s="404"/>
      <c r="CR6" s="404"/>
      <c r="CS6" s="404"/>
      <c r="CT6" s="404"/>
      <c r="CU6" s="404"/>
      <c r="CV6" s="404"/>
      <c r="CW6" s="404"/>
      <c r="CX6" s="404"/>
      <c r="CY6" s="404"/>
      <c r="CZ6" s="404"/>
      <c r="DA6" s="404"/>
      <c r="DB6" s="404"/>
      <c r="DC6" s="404"/>
      <c r="DD6" s="404"/>
      <c r="DE6" s="404"/>
      <c r="DF6" s="404"/>
      <c r="DG6" s="404"/>
    </row>
    <row r="7" spans="1:111" s="405" customFormat="1" ht="25.5">
      <c r="A7" s="133" t="s">
        <v>14</v>
      </c>
      <c r="B7" s="135" t="s">
        <v>15</v>
      </c>
      <c r="C7" s="134" t="s">
        <v>612</v>
      </c>
      <c r="D7" s="135" t="s">
        <v>207</v>
      </c>
      <c r="E7" s="136">
        <v>2</v>
      </c>
      <c r="F7" s="31"/>
      <c r="G7" s="32">
        <f>E7*F7</f>
        <v>0</v>
      </c>
      <c r="H7" s="404"/>
      <c r="I7" s="404"/>
      <c r="J7" s="404"/>
      <c r="K7" s="404"/>
      <c r="L7" s="404"/>
      <c r="M7" s="404"/>
      <c r="N7" s="404"/>
      <c r="O7" s="404"/>
      <c r="P7" s="404"/>
      <c r="Q7" s="404"/>
      <c r="R7" s="404"/>
      <c r="S7" s="404"/>
      <c r="T7" s="404"/>
      <c r="U7" s="404"/>
      <c r="V7" s="404"/>
      <c r="W7" s="404"/>
      <c r="X7" s="404"/>
      <c r="Y7" s="404"/>
      <c r="Z7" s="404"/>
      <c r="AA7" s="404"/>
      <c r="AB7" s="404"/>
      <c r="AC7" s="404"/>
      <c r="AD7" s="404"/>
      <c r="AE7" s="404"/>
      <c r="AF7" s="404"/>
      <c r="AG7" s="404"/>
      <c r="AH7" s="404"/>
      <c r="AI7" s="404"/>
      <c r="AJ7" s="404"/>
      <c r="AK7" s="404"/>
      <c r="AL7" s="404"/>
      <c r="AM7" s="404"/>
      <c r="AN7" s="404"/>
      <c r="AO7" s="404"/>
      <c r="AP7" s="404"/>
      <c r="AQ7" s="404"/>
      <c r="AR7" s="404"/>
      <c r="AS7" s="404"/>
      <c r="AT7" s="404"/>
      <c r="AU7" s="404"/>
      <c r="AV7" s="404"/>
      <c r="AW7" s="404"/>
      <c r="AX7" s="404"/>
      <c r="AY7" s="404"/>
      <c r="AZ7" s="404"/>
      <c r="BA7" s="404"/>
      <c r="BB7" s="404"/>
      <c r="BC7" s="404"/>
      <c r="BD7" s="404"/>
      <c r="BE7" s="404"/>
      <c r="BF7" s="404"/>
      <c r="BG7" s="404"/>
      <c r="BH7" s="404"/>
      <c r="BI7" s="404"/>
      <c r="BJ7" s="404"/>
      <c r="BK7" s="404"/>
      <c r="BL7" s="404"/>
      <c r="BM7" s="404"/>
      <c r="BN7" s="404"/>
      <c r="BO7" s="404"/>
      <c r="BP7" s="404"/>
      <c r="BQ7" s="404"/>
      <c r="BR7" s="404"/>
      <c r="BS7" s="404"/>
      <c r="BT7" s="404"/>
      <c r="BU7" s="404"/>
      <c r="BV7" s="404"/>
      <c r="BW7" s="404"/>
      <c r="BX7" s="404"/>
      <c r="BY7" s="404"/>
      <c r="BZ7" s="404"/>
      <c r="CA7" s="404"/>
      <c r="CB7" s="404"/>
      <c r="CC7" s="404"/>
      <c r="CD7" s="404"/>
      <c r="CE7" s="404"/>
      <c r="CF7" s="404"/>
      <c r="CG7" s="404"/>
      <c r="CH7" s="404"/>
      <c r="CI7" s="404"/>
      <c r="CJ7" s="404"/>
      <c r="CK7" s="404"/>
      <c r="CL7" s="404"/>
      <c r="CM7" s="404"/>
      <c r="CN7" s="404"/>
      <c r="CO7" s="404"/>
      <c r="CP7" s="404"/>
      <c r="CQ7" s="404"/>
      <c r="CR7" s="404"/>
      <c r="CS7" s="404"/>
      <c r="CT7" s="404"/>
      <c r="CU7" s="404"/>
      <c r="CV7" s="404"/>
      <c r="CW7" s="404"/>
      <c r="CX7" s="404"/>
      <c r="CY7" s="404"/>
      <c r="CZ7" s="404"/>
      <c r="DA7" s="404"/>
      <c r="DB7" s="404"/>
      <c r="DC7" s="404"/>
      <c r="DD7" s="404"/>
      <c r="DE7" s="404"/>
      <c r="DF7" s="404"/>
      <c r="DG7" s="404"/>
    </row>
    <row r="8" spans="1:111" s="405" customFormat="1" ht="25.5">
      <c r="A8" s="133" t="s">
        <v>14</v>
      </c>
      <c r="B8" s="135" t="s">
        <v>209</v>
      </c>
      <c r="C8" s="134" t="s">
        <v>615</v>
      </c>
      <c r="D8" s="135" t="s">
        <v>207</v>
      </c>
      <c r="E8" s="136">
        <v>2</v>
      </c>
      <c r="F8" s="31"/>
      <c r="G8" s="32">
        <f>E8*F8</f>
        <v>0</v>
      </c>
      <c r="H8" s="404"/>
      <c r="I8" s="404"/>
      <c r="J8" s="404"/>
      <c r="K8" s="404"/>
      <c r="L8" s="404"/>
      <c r="M8" s="404"/>
      <c r="N8" s="404"/>
      <c r="O8" s="404"/>
      <c r="P8" s="404"/>
      <c r="Q8" s="404"/>
      <c r="R8" s="404"/>
      <c r="S8" s="404"/>
      <c r="T8" s="404"/>
      <c r="U8" s="404"/>
      <c r="V8" s="404"/>
      <c r="W8" s="404"/>
      <c r="X8" s="404"/>
      <c r="Y8" s="404"/>
      <c r="Z8" s="404"/>
      <c r="AA8" s="404"/>
      <c r="AB8" s="404"/>
      <c r="AC8" s="404"/>
      <c r="AD8" s="404"/>
      <c r="AE8" s="404"/>
      <c r="AF8" s="404"/>
      <c r="AG8" s="404"/>
      <c r="AH8" s="404"/>
      <c r="AI8" s="404"/>
      <c r="AJ8" s="404"/>
      <c r="AK8" s="404"/>
      <c r="AL8" s="404"/>
      <c r="AM8" s="404"/>
      <c r="AN8" s="404"/>
      <c r="AO8" s="404"/>
      <c r="AP8" s="404"/>
      <c r="AQ8" s="404"/>
      <c r="AR8" s="404"/>
      <c r="AS8" s="404"/>
      <c r="AT8" s="404"/>
      <c r="AU8" s="404"/>
      <c r="AV8" s="404"/>
      <c r="AW8" s="404"/>
      <c r="AX8" s="404"/>
      <c r="AY8" s="404"/>
      <c r="AZ8" s="404"/>
      <c r="BA8" s="404"/>
      <c r="BB8" s="404"/>
      <c r="BC8" s="404"/>
      <c r="BD8" s="404"/>
      <c r="BE8" s="404"/>
      <c r="BF8" s="404"/>
      <c r="BG8" s="404"/>
      <c r="BH8" s="404"/>
      <c r="BI8" s="404"/>
      <c r="BJ8" s="404"/>
      <c r="BK8" s="404"/>
      <c r="BL8" s="404"/>
      <c r="BM8" s="404"/>
      <c r="BN8" s="404"/>
      <c r="BO8" s="404"/>
      <c r="BP8" s="404"/>
      <c r="BQ8" s="404"/>
      <c r="BR8" s="404"/>
      <c r="BS8" s="404"/>
      <c r="BT8" s="404"/>
      <c r="BU8" s="404"/>
      <c r="BV8" s="404"/>
      <c r="BW8" s="404"/>
      <c r="BX8" s="404"/>
      <c r="BY8" s="404"/>
      <c r="BZ8" s="404"/>
      <c r="CA8" s="404"/>
      <c r="CB8" s="404"/>
      <c r="CC8" s="404"/>
      <c r="CD8" s="404"/>
      <c r="CE8" s="404"/>
      <c r="CF8" s="404"/>
      <c r="CG8" s="404"/>
      <c r="CH8" s="404"/>
      <c r="CI8" s="404"/>
      <c r="CJ8" s="404"/>
      <c r="CK8" s="404"/>
      <c r="CL8" s="404"/>
      <c r="CM8" s="404"/>
      <c r="CN8" s="404"/>
      <c r="CO8" s="404"/>
      <c r="CP8" s="404"/>
      <c r="CQ8" s="404"/>
      <c r="CR8" s="404"/>
      <c r="CS8" s="404"/>
      <c r="CT8" s="404"/>
      <c r="CU8" s="404"/>
      <c r="CV8" s="404"/>
      <c r="CW8" s="404"/>
      <c r="CX8" s="404"/>
      <c r="CY8" s="404"/>
      <c r="CZ8" s="404"/>
      <c r="DA8" s="404"/>
      <c r="DB8" s="404"/>
      <c r="DC8" s="404"/>
      <c r="DD8" s="404"/>
      <c r="DE8" s="404"/>
      <c r="DF8" s="404"/>
      <c r="DG8" s="404"/>
    </row>
    <row r="9" spans="1:111" s="405" customFormat="1">
      <c r="A9" s="133" t="s">
        <v>14</v>
      </c>
      <c r="B9" s="135" t="s">
        <v>16</v>
      </c>
      <c r="C9" s="252" t="s">
        <v>611</v>
      </c>
      <c r="D9" s="135" t="s">
        <v>207</v>
      </c>
      <c r="E9" s="136">
        <v>2</v>
      </c>
      <c r="F9" s="31"/>
      <c r="G9" s="32">
        <f t="shared" ref="G9:G43" si="2">E9*F9</f>
        <v>0</v>
      </c>
      <c r="H9" s="404"/>
      <c r="I9" s="404"/>
      <c r="J9" s="404"/>
      <c r="K9" s="404"/>
      <c r="L9" s="404"/>
      <c r="M9" s="404"/>
      <c r="N9" s="404"/>
      <c r="O9" s="404"/>
      <c r="P9" s="404"/>
      <c r="Q9" s="404"/>
      <c r="R9" s="404"/>
      <c r="S9" s="404"/>
      <c r="T9" s="404"/>
      <c r="U9" s="404"/>
      <c r="V9" s="404"/>
      <c r="W9" s="404"/>
      <c r="X9" s="404"/>
      <c r="Y9" s="404"/>
      <c r="Z9" s="404"/>
      <c r="AA9" s="404"/>
      <c r="AB9" s="404"/>
      <c r="AC9" s="404"/>
      <c r="AD9" s="404"/>
      <c r="AE9" s="404"/>
      <c r="AF9" s="404"/>
      <c r="AG9" s="404"/>
      <c r="AH9" s="404"/>
      <c r="AI9" s="404"/>
      <c r="AJ9" s="404"/>
      <c r="AK9" s="404"/>
      <c r="AL9" s="404"/>
      <c r="AM9" s="404"/>
      <c r="AN9" s="404"/>
      <c r="AO9" s="404"/>
      <c r="AP9" s="404"/>
      <c r="AQ9" s="404"/>
      <c r="AR9" s="404"/>
      <c r="AS9" s="404"/>
      <c r="AT9" s="404"/>
      <c r="AU9" s="404"/>
      <c r="AV9" s="404"/>
      <c r="AW9" s="404"/>
      <c r="AX9" s="404"/>
      <c r="AY9" s="404"/>
      <c r="AZ9" s="404"/>
      <c r="BA9" s="404"/>
      <c r="BB9" s="404"/>
      <c r="BC9" s="404"/>
      <c r="BD9" s="404"/>
      <c r="BE9" s="404"/>
      <c r="BF9" s="404"/>
      <c r="BG9" s="404"/>
      <c r="BH9" s="404"/>
      <c r="BI9" s="404"/>
      <c r="BJ9" s="404"/>
      <c r="BK9" s="404"/>
      <c r="BL9" s="404"/>
      <c r="BM9" s="404"/>
      <c r="BN9" s="404"/>
      <c r="BO9" s="404"/>
      <c r="BP9" s="404"/>
      <c r="BQ9" s="404"/>
      <c r="BR9" s="404"/>
      <c r="BS9" s="404"/>
      <c r="BT9" s="404"/>
      <c r="BU9" s="404"/>
      <c r="BV9" s="404"/>
      <c r="BW9" s="404"/>
      <c r="BX9" s="404"/>
      <c r="BY9" s="404"/>
      <c r="BZ9" s="404"/>
      <c r="CA9" s="404"/>
      <c r="CB9" s="404"/>
      <c r="CC9" s="404"/>
      <c r="CD9" s="404"/>
      <c r="CE9" s="404"/>
      <c r="CF9" s="404"/>
      <c r="CG9" s="404"/>
      <c r="CH9" s="404"/>
      <c r="CI9" s="404"/>
      <c r="CJ9" s="404"/>
      <c r="CK9" s="404"/>
      <c r="CL9" s="404"/>
      <c r="CM9" s="404"/>
      <c r="CN9" s="404"/>
      <c r="CO9" s="404"/>
      <c r="CP9" s="404"/>
      <c r="CQ9" s="404"/>
      <c r="CR9" s="404"/>
      <c r="CS9" s="404"/>
      <c r="CT9" s="404"/>
      <c r="CU9" s="404"/>
      <c r="CV9" s="404"/>
      <c r="CW9" s="404"/>
      <c r="CX9" s="404"/>
      <c r="CY9" s="404"/>
      <c r="CZ9" s="404"/>
      <c r="DA9" s="404"/>
      <c r="DB9" s="404"/>
      <c r="DC9" s="404"/>
      <c r="DD9" s="404"/>
      <c r="DE9" s="404"/>
      <c r="DF9" s="404"/>
      <c r="DG9" s="404"/>
    </row>
    <row r="10" spans="1:111" s="405" customFormat="1">
      <c r="A10" s="133" t="s">
        <v>14</v>
      </c>
      <c r="B10" s="135" t="s">
        <v>212</v>
      </c>
      <c r="C10" s="252" t="s">
        <v>616</v>
      </c>
      <c r="D10" s="135" t="s">
        <v>207</v>
      </c>
      <c r="E10" s="136">
        <v>2</v>
      </c>
      <c r="F10" s="31"/>
      <c r="G10" s="32">
        <f t="shared" ref="G10" si="3">E10*F10</f>
        <v>0</v>
      </c>
      <c r="H10" s="404"/>
      <c r="I10" s="404"/>
      <c r="J10" s="404"/>
      <c r="K10" s="404"/>
      <c r="L10" s="404"/>
      <c r="M10" s="404"/>
      <c r="N10" s="404"/>
      <c r="O10" s="404"/>
      <c r="P10" s="404"/>
      <c r="Q10" s="404"/>
      <c r="R10" s="404"/>
      <c r="S10" s="404"/>
      <c r="T10" s="404"/>
      <c r="U10" s="404"/>
      <c r="V10" s="404"/>
      <c r="W10" s="404"/>
      <c r="X10" s="404"/>
      <c r="Y10" s="404"/>
      <c r="Z10" s="404"/>
      <c r="AA10" s="404"/>
      <c r="AB10" s="404"/>
      <c r="AC10" s="404"/>
      <c r="AD10" s="404"/>
      <c r="AE10" s="404"/>
      <c r="AF10" s="404"/>
      <c r="AG10" s="404"/>
      <c r="AH10" s="404"/>
      <c r="AI10" s="404"/>
      <c r="AJ10" s="404"/>
      <c r="AK10" s="404"/>
      <c r="AL10" s="404"/>
      <c r="AM10" s="404"/>
      <c r="AN10" s="404"/>
      <c r="AO10" s="404"/>
      <c r="AP10" s="404"/>
      <c r="AQ10" s="404"/>
      <c r="AR10" s="404"/>
      <c r="AS10" s="404"/>
      <c r="AT10" s="404"/>
      <c r="AU10" s="404"/>
      <c r="AV10" s="404"/>
      <c r="AW10" s="404"/>
      <c r="AX10" s="404"/>
      <c r="AY10" s="404"/>
      <c r="AZ10" s="404"/>
      <c r="BA10" s="404"/>
      <c r="BB10" s="404"/>
      <c r="BC10" s="404"/>
      <c r="BD10" s="404"/>
      <c r="BE10" s="404"/>
      <c r="BF10" s="404"/>
      <c r="BG10" s="404"/>
      <c r="BH10" s="404"/>
      <c r="BI10" s="404"/>
      <c r="BJ10" s="404"/>
      <c r="BK10" s="404"/>
      <c r="BL10" s="404"/>
      <c r="BM10" s="404"/>
      <c r="BN10" s="404"/>
      <c r="BO10" s="404"/>
      <c r="BP10" s="404"/>
      <c r="BQ10" s="404"/>
      <c r="BR10" s="404"/>
      <c r="BS10" s="404"/>
      <c r="BT10" s="404"/>
      <c r="BU10" s="404"/>
      <c r="BV10" s="404"/>
      <c r="BW10" s="404"/>
      <c r="BX10" s="404"/>
      <c r="BY10" s="404"/>
      <c r="BZ10" s="404"/>
      <c r="CA10" s="404"/>
      <c r="CB10" s="404"/>
      <c r="CC10" s="404"/>
      <c r="CD10" s="404"/>
      <c r="CE10" s="404"/>
      <c r="CF10" s="404"/>
      <c r="CG10" s="404"/>
      <c r="CH10" s="404"/>
      <c r="CI10" s="404"/>
      <c r="CJ10" s="404"/>
      <c r="CK10" s="404"/>
      <c r="CL10" s="404"/>
      <c r="CM10" s="404"/>
      <c r="CN10" s="404"/>
      <c r="CO10" s="404"/>
      <c r="CP10" s="404"/>
      <c r="CQ10" s="404"/>
      <c r="CR10" s="404"/>
      <c r="CS10" s="404"/>
      <c r="CT10" s="404"/>
      <c r="CU10" s="404"/>
      <c r="CV10" s="404"/>
      <c r="CW10" s="404"/>
      <c r="CX10" s="404"/>
      <c r="CY10" s="404"/>
      <c r="CZ10" s="404"/>
      <c r="DA10" s="404"/>
      <c r="DB10" s="404"/>
      <c r="DC10" s="404"/>
      <c r="DD10" s="404"/>
      <c r="DE10" s="404"/>
      <c r="DF10" s="404"/>
      <c r="DG10" s="404"/>
    </row>
    <row r="11" spans="1:111" s="405" customFormat="1">
      <c r="A11" s="133" t="s">
        <v>14</v>
      </c>
      <c r="B11" s="135" t="s">
        <v>549</v>
      </c>
      <c r="C11" s="134" t="s">
        <v>610</v>
      </c>
      <c r="D11" s="135" t="s">
        <v>207</v>
      </c>
      <c r="E11" s="136">
        <v>1</v>
      </c>
      <c r="F11" s="31"/>
      <c r="G11" s="32">
        <f t="shared" si="2"/>
        <v>0</v>
      </c>
      <c r="H11" s="404"/>
      <c r="I11" s="404"/>
      <c r="J11" s="404"/>
      <c r="K11" s="404"/>
      <c r="L11" s="404"/>
      <c r="M11" s="404"/>
      <c r="N11" s="404"/>
      <c r="O11" s="404"/>
      <c r="P11" s="404"/>
      <c r="Q11" s="404"/>
      <c r="R11" s="404"/>
      <c r="S11" s="404"/>
      <c r="T11" s="404"/>
      <c r="U11" s="404"/>
      <c r="V11" s="404"/>
      <c r="W11" s="404"/>
      <c r="X11" s="404"/>
      <c r="Y11" s="404"/>
      <c r="Z11" s="404"/>
      <c r="AA11" s="404"/>
      <c r="AB11" s="404"/>
      <c r="AC11" s="404"/>
      <c r="AD11" s="404"/>
      <c r="AE11" s="404"/>
      <c r="AF11" s="404"/>
      <c r="AG11" s="404"/>
      <c r="AH11" s="404"/>
      <c r="AI11" s="404"/>
      <c r="AJ11" s="404"/>
      <c r="AK11" s="404"/>
      <c r="AL11" s="404"/>
      <c r="AM11" s="404"/>
      <c r="AN11" s="404"/>
      <c r="AO11" s="404"/>
      <c r="AP11" s="404"/>
      <c r="AQ11" s="404"/>
      <c r="AR11" s="404"/>
      <c r="AS11" s="404"/>
      <c r="AT11" s="404"/>
      <c r="AU11" s="404"/>
      <c r="AV11" s="404"/>
      <c r="AW11" s="404"/>
      <c r="AX11" s="404"/>
      <c r="AY11" s="404"/>
      <c r="AZ11" s="404"/>
      <c r="BA11" s="404"/>
      <c r="BB11" s="404"/>
      <c r="BC11" s="404"/>
      <c r="BD11" s="404"/>
      <c r="BE11" s="404"/>
      <c r="BF11" s="404"/>
      <c r="BG11" s="404"/>
      <c r="BH11" s="404"/>
      <c r="BI11" s="404"/>
      <c r="BJ11" s="404"/>
      <c r="BK11" s="404"/>
      <c r="BL11" s="404"/>
      <c r="BM11" s="404"/>
      <c r="BN11" s="404"/>
      <c r="BO11" s="404"/>
      <c r="BP11" s="404"/>
      <c r="BQ11" s="404"/>
      <c r="BR11" s="404"/>
      <c r="BS11" s="404"/>
      <c r="BT11" s="404"/>
      <c r="BU11" s="404"/>
      <c r="BV11" s="404"/>
      <c r="BW11" s="404"/>
      <c r="BX11" s="404"/>
      <c r="BY11" s="404"/>
      <c r="BZ11" s="404"/>
      <c r="CA11" s="404"/>
      <c r="CB11" s="404"/>
      <c r="CC11" s="404"/>
      <c r="CD11" s="404"/>
      <c r="CE11" s="404"/>
      <c r="CF11" s="404"/>
      <c r="CG11" s="404"/>
      <c r="CH11" s="404"/>
      <c r="CI11" s="404"/>
      <c r="CJ11" s="404"/>
      <c r="CK11" s="404"/>
      <c r="CL11" s="404"/>
      <c r="CM11" s="404"/>
      <c r="CN11" s="404"/>
      <c r="CO11" s="404"/>
      <c r="CP11" s="404"/>
      <c r="CQ11" s="404"/>
      <c r="CR11" s="404"/>
      <c r="CS11" s="404"/>
      <c r="CT11" s="404"/>
      <c r="CU11" s="404"/>
      <c r="CV11" s="404"/>
      <c r="CW11" s="404"/>
      <c r="CX11" s="404"/>
      <c r="CY11" s="404"/>
      <c r="CZ11" s="404"/>
      <c r="DA11" s="404"/>
      <c r="DB11" s="404"/>
      <c r="DC11" s="404"/>
      <c r="DD11" s="404"/>
      <c r="DE11" s="404"/>
      <c r="DF11" s="404"/>
      <c r="DG11" s="404"/>
    </row>
    <row r="12" spans="1:111" s="405" customFormat="1">
      <c r="A12" s="133" t="s">
        <v>14</v>
      </c>
      <c r="B12" s="135" t="s">
        <v>617</v>
      </c>
      <c r="C12" s="134" t="s">
        <v>618</v>
      </c>
      <c r="D12" s="135" t="s">
        <v>207</v>
      </c>
      <c r="E12" s="136">
        <v>1</v>
      </c>
      <c r="F12" s="31"/>
      <c r="G12" s="32">
        <f t="shared" ref="G12" si="4">E12*F12</f>
        <v>0</v>
      </c>
      <c r="H12" s="404"/>
      <c r="I12" s="404"/>
      <c r="J12" s="404"/>
      <c r="K12" s="404"/>
      <c r="L12" s="404"/>
      <c r="M12" s="404"/>
      <c r="N12" s="404"/>
      <c r="O12" s="404"/>
      <c r="P12" s="404"/>
      <c r="Q12" s="404"/>
      <c r="R12" s="404"/>
      <c r="S12" s="404"/>
      <c r="T12" s="404"/>
      <c r="U12" s="404"/>
      <c r="V12" s="404"/>
      <c r="W12" s="404"/>
      <c r="X12" s="404"/>
      <c r="Y12" s="404"/>
      <c r="Z12" s="404"/>
      <c r="AA12" s="404"/>
      <c r="AB12" s="404"/>
      <c r="AC12" s="404"/>
      <c r="AD12" s="404"/>
      <c r="AE12" s="404"/>
      <c r="AF12" s="404"/>
      <c r="AG12" s="404"/>
      <c r="AH12" s="404"/>
      <c r="AI12" s="404"/>
      <c r="AJ12" s="404"/>
      <c r="AK12" s="404"/>
      <c r="AL12" s="404"/>
      <c r="AM12" s="404"/>
      <c r="AN12" s="404"/>
      <c r="AO12" s="404"/>
      <c r="AP12" s="404"/>
      <c r="AQ12" s="404"/>
      <c r="AR12" s="404"/>
      <c r="AS12" s="404"/>
      <c r="AT12" s="404"/>
      <c r="AU12" s="404"/>
      <c r="AV12" s="404"/>
      <c r="AW12" s="404"/>
      <c r="AX12" s="404"/>
      <c r="AY12" s="404"/>
      <c r="AZ12" s="404"/>
      <c r="BA12" s="404"/>
      <c r="BB12" s="404"/>
      <c r="BC12" s="404"/>
      <c r="BD12" s="404"/>
      <c r="BE12" s="404"/>
      <c r="BF12" s="404"/>
      <c r="BG12" s="404"/>
      <c r="BH12" s="404"/>
      <c r="BI12" s="404"/>
      <c r="BJ12" s="404"/>
      <c r="BK12" s="404"/>
      <c r="BL12" s="404"/>
      <c r="BM12" s="404"/>
      <c r="BN12" s="404"/>
      <c r="BO12" s="404"/>
      <c r="BP12" s="404"/>
      <c r="BQ12" s="404"/>
      <c r="BR12" s="404"/>
      <c r="BS12" s="404"/>
      <c r="BT12" s="404"/>
      <c r="BU12" s="404"/>
      <c r="BV12" s="404"/>
      <c r="BW12" s="404"/>
      <c r="BX12" s="404"/>
      <c r="BY12" s="404"/>
      <c r="BZ12" s="404"/>
      <c r="CA12" s="404"/>
      <c r="CB12" s="404"/>
      <c r="CC12" s="404"/>
      <c r="CD12" s="404"/>
      <c r="CE12" s="404"/>
      <c r="CF12" s="404"/>
      <c r="CG12" s="404"/>
      <c r="CH12" s="404"/>
      <c r="CI12" s="404"/>
      <c r="CJ12" s="404"/>
      <c r="CK12" s="404"/>
      <c r="CL12" s="404"/>
      <c r="CM12" s="404"/>
      <c r="CN12" s="404"/>
      <c r="CO12" s="404"/>
      <c r="CP12" s="404"/>
      <c r="CQ12" s="404"/>
      <c r="CR12" s="404"/>
      <c r="CS12" s="404"/>
      <c r="CT12" s="404"/>
      <c r="CU12" s="404"/>
      <c r="CV12" s="404"/>
      <c r="CW12" s="404"/>
      <c r="CX12" s="404"/>
      <c r="CY12" s="404"/>
      <c r="CZ12" s="404"/>
      <c r="DA12" s="404"/>
      <c r="DB12" s="404"/>
      <c r="DC12" s="404"/>
      <c r="DD12" s="404"/>
      <c r="DE12" s="404"/>
      <c r="DF12" s="404"/>
      <c r="DG12" s="404"/>
    </row>
    <row r="13" spans="1:111" s="405" customFormat="1">
      <c r="A13" s="133" t="s">
        <v>14</v>
      </c>
      <c r="B13" s="135" t="s">
        <v>550</v>
      </c>
      <c r="C13" s="134" t="s">
        <v>609</v>
      </c>
      <c r="D13" s="135" t="s">
        <v>207</v>
      </c>
      <c r="E13" s="136">
        <v>2</v>
      </c>
      <c r="F13" s="31"/>
      <c r="G13" s="32">
        <f t="shared" si="2"/>
        <v>0</v>
      </c>
      <c r="H13" s="404"/>
      <c r="I13" s="404"/>
      <c r="J13" s="404"/>
      <c r="K13" s="404"/>
      <c r="L13" s="404"/>
      <c r="M13" s="404"/>
      <c r="N13" s="404"/>
      <c r="O13" s="404"/>
      <c r="P13" s="404"/>
      <c r="Q13" s="404"/>
      <c r="R13" s="404"/>
      <c r="S13" s="404"/>
      <c r="T13" s="404"/>
      <c r="U13" s="404"/>
      <c r="V13" s="404"/>
      <c r="W13" s="404"/>
      <c r="X13" s="404"/>
      <c r="Y13" s="404"/>
      <c r="Z13" s="404"/>
      <c r="AA13" s="404"/>
      <c r="AB13" s="404"/>
      <c r="AC13" s="404"/>
      <c r="AD13" s="404"/>
      <c r="AE13" s="404"/>
      <c r="AF13" s="404"/>
      <c r="AG13" s="404"/>
      <c r="AH13" s="404"/>
      <c r="AI13" s="404"/>
      <c r="AJ13" s="404"/>
      <c r="AK13" s="404"/>
      <c r="AL13" s="404"/>
      <c r="AM13" s="404"/>
      <c r="AN13" s="404"/>
      <c r="AO13" s="404"/>
      <c r="AP13" s="404"/>
      <c r="AQ13" s="404"/>
      <c r="AR13" s="404"/>
      <c r="AS13" s="404"/>
      <c r="AT13" s="404"/>
      <c r="AU13" s="404"/>
      <c r="AV13" s="404"/>
      <c r="AW13" s="404"/>
      <c r="AX13" s="404"/>
      <c r="AY13" s="404"/>
      <c r="AZ13" s="404"/>
      <c r="BA13" s="404"/>
      <c r="BB13" s="404"/>
      <c r="BC13" s="404"/>
      <c r="BD13" s="404"/>
      <c r="BE13" s="404"/>
      <c r="BF13" s="404"/>
      <c r="BG13" s="404"/>
      <c r="BH13" s="404"/>
      <c r="BI13" s="404"/>
      <c r="BJ13" s="404"/>
      <c r="BK13" s="404"/>
      <c r="BL13" s="404"/>
      <c r="BM13" s="404"/>
      <c r="BN13" s="404"/>
      <c r="BO13" s="404"/>
      <c r="BP13" s="404"/>
      <c r="BQ13" s="404"/>
      <c r="BR13" s="404"/>
      <c r="BS13" s="404"/>
      <c r="BT13" s="404"/>
      <c r="BU13" s="404"/>
      <c r="BV13" s="404"/>
      <c r="BW13" s="404"/>
      <c r="BX13" s="404"/>
      <c r="BY13" s="404"/>
      <c r="BZ13" s="404"/>
      <c r="CA13" s="404"/>
      <c r="CB13" s="404"/>
      <c r="CC13" s="404"/>
      <c r="CD13" s="404"/>
      <c r="CE13" s="404"/>
      <c r="CF13" s="404"/>
      <c r="CG13" s="404"/>
      <c r="CH13" s="404"/>
      <c r="CI13" s="404"/>
      <c r="CJ13" s="404"/>
      <c r="CK13" s="404"/>
      <c r="CL13" s="404"/>
      <c r="CM13" s="404"/>
      <c r="CN13" s="404"/>
      <c r="CO13" s="404"/>
      <c r="CP13" s="404"/>
      <c r="CQ13" s="404"/>
      <c r="CR13" s="404"/>
      <c r="CS13" s="404"/>
      <c r="CT13" s="404"/>
      <c r="CU13" s="404"/>
      <c r="CV13" s="404"/>
      <c r="CW13" s="404"/>
      <c r="CX13" s="404"/>
      <c r="CY13" s="404"/>
      <c r="CZ13" s="404"/>
      <c r="DA13" s="404"/>
      <c r="DB13" s="404"/>
      <c r="DC13" s="404"/>
      <c r="DD13" s="404"/>
      <c r="DE13" s="404"/>
      <c r="DF13" s="404"/>
      <c r="DG13" s="404"/>
    </row>
    <row r="14" spans="1:111" s="405" customFormat="1">
      <c r="A14" s="133" t="s">
        <v>14</v>
      </c>
      <c r="B14" s="135" t="s">
        <v>619</v>
      </c>
      <c r="C14" s="134" t="s">
        <v>642</v>
      </c>
      <c r="D14" s="135" t="s">
        <v>207</v>
      </c>
      <c r="E14" s="136">
        <v>2</v>
      </c>
      <c r="F14" s="31"/>
      <c r="G14" s="32">
        <f t="shared" ref="G14" si="5">E14*F14</f>
        <v>0</v>
      </c>
      <c r="H14" s="404"/>
      <c r="I14" s="404"/>
      <c r="J14" s="404"/>
      <c r="K14" s="404"/>
      <c r="L14" s="404"/>
      <c r="M14" s="404"/>
      <c r="N14" s="404"/>
      <c r="O14" s="404"/>
      <c r="P14" s="404"/>
      <c r="Q14" s="404"/>
      <c r="R14" s="404"/>
      <c r="S14" s="404"/>
      <c r="T14" s="404"/>
      <c r="U14" s="404"/>
      <c r="V14" s="404"/>
      <c r="W14" s="404"/>
      <c r="X14" s="404"/>
      <c r="Y14" s="404"/>
      <c r="Z14" s="404"/>
      <c r="AA14" s="404"/>
      <c r="AB14" s="404"/>
      <c r="AC14" s="404"/>
      <c r="AD14" s="404"/>
      <c r="AE14" s="404"/>
      <c r="AF14" s="404"/>
      <c r="AG14" s="404"/>
      <c r="AH14" s="404"/>
      <c r="AI14" s="404"/>
      <c r="AJ14" s="404"/>
      <c r="AK14" s="404"/>
      <c r="AL14" s="404"/>
      <c r="AM14" s="404"/>
      <c r="AN14" s="404"/>
      <c r="AO14" s="404"/>
      <c r="AP14" s="404"/>
      <c r="AQ14" s="404"/>
      <c r="AR14" s="404"/>
      <c r="AS14" s="404"/>
      <c r="AT14" s="404"/>
      <c r="AU14" s="404"/>
      <c r="AV14" s="404"/>
      <c r="AW14" s="404"/>
      <c r="AX14" s="404"/>
      <c r="AY14" s="404"/>
      <c r="AZ14" s="404"/>
      <c r="BA14" s="404"/>
      <c r="BB14" s="404"/>
      <c r="BC14" s="404"/>
      <c r="BD14" s="404"/>
      <c r="BE14" s="404"/>
      <c r="BF14" s="404"/>
      <c r="BG14" s="404"/>
      <c r="BH14" s="404"/>
      <c r="BI14" s="404"/>
      <c r="BJ14" s="404"/>
      <c r="BK14" s="404"/>
      <c r="BL14" s="404"/>
      <c r="BM14" s="404"/>
      <c r="BN14" s="404"/>
      <c r="BO14" s="404"/>
      <c r="BP14" s="404"/>
      <c r="BQ14" s="404"/>
      <c r="BR14" s="404"/>
      <c r="BS14" s="404"/>
      <c r="BT14" s="404"/>
      <c r="BU14" s="404"/>
      <c r="BV14" s="404"/>
      <c r="BW14" s="404"/>
      <c r="BX14" s="404"/>
      <c r="BY14" s="404"/>
      <c r="BZ14" s="404"/>
      <c r="CA14" s="404"/>
      <c r="CB14" s="404"/>
      <c r="CC14" s="404"/>
      <c r="CD14" s="404"/>
      <c r="CE14" s="404"/>
      <c r="CF14" s="404"/>
      <c r="CG14" s="404"/>
      <c r="CH14" s="404"/>
      <c r="CI14" s="404"/>
      <c r="CJ14" s="404"/>
      <c r="CK14" s="404"/>
      <c r="CL14" s="404"/>
      <c r="CM14" s="404"/>
      <c r="CN14" s="404"/>
      <c r="CO14" s="404"/>
      <c r="CP14" s="404"/>
      <c r="CQ14" s="404"/>
      <c r="CR14" s="404"/>
      <c r="CS14" s="404"/>
      <c r="CT14" s="404"/>
      <c r="CU14" s="404"/>
      <c r="CV14" s="404"/>
      <c r="CW14" s="404"/>
      <c r="CX14" s="404"/>
      <c r="CY14" s="404"/>
      <c r="CZ14" s="404"/>
      <c r="DA14" s="404"/>
      <c r="DB14" s="404"/>
      <c r="DC14" s="404"/>
      <c r="DD14" s="404"/>
      <c r="DE14" s="404"/>
      <c r="DF14" s="404"/>
      <c r="DG14" s="404"/>
    </row>
    <row r="15" spans="1:111" s="405" customFormat="1">
      <c r="A15" s="133" t="s">
        <v>14</v>
      </c>
      <c r="B15" s="135" t="s">
        <v>551</v>
      </c>
      <c r="C15" s="134" t="s">
        <v>608</v>
      </c>
      <c r="D15" s="135" t="s">
        <v>207</v>
      </c>
      <c r="E15" s="136">
        <v>12</v>
      </c>
      <c r="F15" s="31"/>
      <c r="G15" s="32">
        <f t="shared" si="2"/>
        <v>0</v>
      </c>
      <c r="H15" s="404"/>
      <c r="I15" s="404"/>
      <c r="J15" s="404"/>
      <c r="K15" s="404"/>
      <c r="L15" s="404"/>
      <c r="M15" s="404"/>
      <c r="N15" s="404"/>
      <c r="O15" s="404"/>
      <c r="P15" s="404"/>
      <c r="Q15" s="404"/>
      <c r="R15" s="404"/>
      <c r="S15" s="404"/>
      <c r="T15" s="404"/>
      <c r="U15" s="404"/>
      <c r="V15" s="404"/>
      <c r="W15" s="404"/>
      <c r="X15" s="404"/>
      <c r="Y15" s="404"/>
      <c r="Z15" s="404"/>
      <c r="AA15" s="404"/>
      <c r="AB15" s="404"/>
      <c r="AC15" s="404"/>
      <c r="AD15" s="404"/>
      <c r="AE15" s="404"/>
      <c r="AF15" s="404"/>
      <c r="AG15" s="404"/>
      <c r="AH15" s="404"/>
      <c r="AI15" s="404"/>
      <c r="AJ15" s="404"/>
      <c r="AK15" s="404"/>
      <c r="AL15" s="404"/>
      <c r="AM15" s="404"/>
      <c r="AN15" s="404"/>
      <c r="AO15" s="404"/>
      <c r="AP15" s="404"/>
      <c r="AQ15" s="404"/>
      <c r="AR15" s="404"/>
      <c r="AS15" s="404"/>
      <c r="AT15" s="404"/>
      <c r="AU15" s="404"/>
      <c r="AV15" s="404"/>
      <c r="AW15" s="404"/>
      <c r="AX15" s="404"/>
      <c r="AY15" s="404"/>
      <c r="AZ15" s="404"/>
      <c r="BA15" s="404"/>
      <c r="BB15" s="404"/>
      <c r="BC15" s="404"/>
      <c r="BD15" s="404"/>
      <c r="BE15" s="404"/>
      <c r="BF15" s="404"/>
      <c r="BG15" s="404"/>
      <c r="BH15" s="404"/>
      <c r="BI15" s="404"/>
      <c r="BJ15" s="404"/>
      <c r="BK15" s="404"/>
      <c r="BL15" s="404"/>
      <c r="BM15" s="404"/>
      <c r="BN15" s="404"/>
      <c r="BO15" s="404"/>
      <c r="BP15" s="404"/>
      <c r="BQ15" s="404"/>
      <c r="BR15" s="404"/>
      <c r="BS15" s="404"/>
      <c r="BT15" s="404"/>
      <c r="BU15" s="404"/>
      <c r="BV15" s="404"/>
      <c r="BW15" s="404"/>
      <c r="BX15" s="404"/>
      <c r="BY15" s="404"/>
      <c r="BZ15" s="404"/>
      <c r="CA15" s="404"/>
      <c r="CB15" s="404"/>
      <c r="CC15" s="404"/>
      <c r="CD15" s="404"/>
      <c r="CE15" s="404"/>
      <c r="CF15" s="404"/>
      <c r="CG15" s="404"/>
      <c r="CH15" s="404"/>
      <c r="CI15" s="404"/>
      <c r="CJ15" s="404"/>
      <c r="CK15" s="404"/>
      <c r="CL15" s="404"/>
      <c r="CM15" s="404"/>
      <c r="CN15" s="404"/>
      <c r="CO15" s="404"/>
      <c r="CP15" s="404"/>
      <c r="CQ15" s="404"/>
      <c r="CR15" s="404"/>
      <c r="CS15" s="404"/>
      <c r="CT15" s="404"/>
      <c r="CU15" s="404"/>
      <c r="CV15" s="404"/>
      <c r="CW15" s="404"/>
      <c r="CX15" s="404"/>
      <c r="CY15" s="404"/>
      <c r="CZ15" s="404"/>
      <c r="DA15" s="404"/>
      <c r="DB15" s="404"/>
      <c r="DC15" s="404"/>
      <c r="DD15" s="404"/>
      <c r="DE15" s="404"/>
      <c r="DF15" s="404"/>
      <c r="DG15" s="404"/>
    </row>
    <row r="16" spans="1:111" s="405" customFormat="1">
      <c r="A16" s="133" t="s">
        <v>14</v>
      </c>
      <c r="B16" s="135" t="s">
        <v>620</v>
      </c>
      <c r="C16" s="134" t="s">
        <v>643</v>
      </c>
      <c r="D16" s="135" t="s">
        <v>207</v>
      </c>
      <c r="E16" s="136">
        <v>12</v>
      </c>
      <c r="F16" s="31"/>
      <c r="G16" s="32">
        <f t="shared" ref="G16" si="6">E16*F16</f>
        <v>0</v>
      </c>
      <c r="H16" s="404"/>
      <c r="I16" s="404"/>
      <c r="J16" s="404"/>
      <c r="K16" s="404"/>
      <c r="L16" s="404"/>
      <c r="M16" s="404"/>
      <c r="N16" s="404"/>
      <c r="O16" s="404"/>
      <c r="P16" s="404"/>
      <c r="Q16" s="404"/>
      <c r="R16" s="404"/>
      <c r="S16" s="404"/>
      <c r="T16" s="404"/>
      <c r="U16" s="404"/>
      <c r="V16" s="404"/>
      <c r="W16" s="404"/>
      <c r="X16" s="404"/>
      <c r="Y16" s="404"/>
      <c r="Z16" s="404"/>
      <c r="AA16" s="404"/>
      <c r="AB16" s="404"/>
      <c r="AC16" s="404"/>
      <c r="AD16" s="404"/>
      <c r="AE16" s="404"/>
      <c r="AF16" s="404"/>
      <c r="AG16" s="404"/>
      <c r="AH16" s="404"/>
      <c r="AI16" s="404"/>
      <c r="AJ16" s="404"/>
      <c r="AK16" s="404"/>
      <c r="AL16" s="404"/>
      <c r="AM16" s="404"/>
      <c r="AN16" s="404"/>
      <c r="AO16" s="404"/>
      <c r="AP16" s="404"/>
      <c r="AQ16" s="404"/>
      <c r="AR16" s="404"/>
      <c r="AS16" s="404"/>
      <c r="AT16" s="404"/>
      <c r="AU16" s="404"/>
      <c r="AV16" s="404"/>
      <c r="AW16" s="404"/>
      <c r="AX16" s="404"/>
      <c r="AY16" s="404"/>
      <c r="AZ16" s="404"/>
      <c r="BA16" s="404"/>
      <c r="BB16" s="404"/>
      <c r="BC16" s="404"/>
      <c r="BD16" s="404"/>
      <c r="BE16" s="404"/>
      <c r="BF16" s="404"/>
      <c r="BG16" s="404"/>
      <c r="BH16" s="404"/>
      <c r="BI16" s="404"/>
      <c r="BJ16" s="404"/>
      <c r="BK16" s="404"/>
      <c r="BL16" s="404"/>
      <c r="BM16" s="404"/>
      <c r="BN16" s="404"/>
      <c r="BO16" s="404"/>
      <c r="BP16" s="404"/>
      <c r="BQ16" s="404"/>
      <c r="BR16" s="404"/>
      <c r="BS16" s="404"/>
      <c r="BT16" s="404"/>
      <c r="BU16" s="404"/>
      <c r="BV16" s="404"/>
      <c r="BW16" s="404"/>
      <c r="BX16" s="404"/>
      <c r="BY16" s="404"/>
      <c r="BZ16" s="404"/>
      <c r="CA16" s="404"/>
      <c r="CB16" s="404"/>
      <c r="CC16" s="404"/>
      <c r="CD16" s="404"/>
      <c r="CE16" s="404"/>
      <c r="CF16" s="404"/>
      <c r="CG16" s="404"/>
      <c r="CH16" s="404"/>
      <c r="CI16" s="404"/>
      <c r="CJ16" s="404"/>
      <c r="CK16" s="404"/>
      <c r="CL16" s="404"/>
      <c r="CM16" s="404"/>
      <c r="CN16" s="404"/>
      <c r="CO16" s="404"/>
      <c r="CP16" s="404"/>
      <c r="CQ16" s="404"/>
      <c r="CR16" s="404"/>
      <c r="CS16" s="404"/>
      <c r="CT16" s="404"/>
      <c r="CU16" s="404"/>
      <c r="CV16" s="404"/>
      <c r="CW16" s="404"/>
      <c r="CX16" s="404"/>
      <c r="CY16" s="404"/>
      <c r="CZ16" s="404"/>
      <c r="DA16" s="404"/>
      <c r="DB16" s="404"/>
      <c r="DC16" s="404"/>
      <c r="DD16" s="404"/>
      <c r="DE16" s="404"/>
      <c r="DF16" s="404"/>
      <c r="DG16" s="404"/>
    </row>
    <row r="17" spans="1:111" s="405" customFormat="1">
      <c r="A17" s="133" t="s">
        <v>14</v>
      </c>
      <c r="B17" s="135" t="s">
        <v>552</v>
      </c>
      <c r="C17" s="252" t="s">
        <v>607</v>
      </c>
      <c r="D17" s="135" t="s">
        <v>207</v>
      </c>
      <c r="E17" s="136">
        <v>35</v>
      </c>
      <c r="F17" s="31"/>
      <c r="G17" s="32">
        <f t="shared" si="2"/>
        <v>0</v>
      </c>
      <c r="H17" s="404"/>
      <c r="I17" s="404"/>
      <c r="J17" s="404"/>
      <c r="K17" s="404"/>
      <c r="L17" s="404"/>
      <c r="M17" s="404"/>
      <c r="N17" s="404"/>
      <c r="O17" s="404"/>
      <c r="P17" s="404"/>
      <c r="Q17" s="404"/>
      <c r="R17" s="404"/>
      <c r="S17" s="404"/>
      <c r="T17" s="404"/>
      <c r="U17" s="404"/>
      <c r="V17" s="404"/>
      <c r="W17" s="404"/>
      <c r="X17" s="404"/>
      <c r="Y17" s="404"/>
      <c r="Z17" s="404"/>
      <c r="AA17" s="404"/>
      <c r="AB17" s="404"/>
      <c r="AC17" s="404"/>
      <c r="AD17" s="404"/>
      <c r="AE17" s="404"/>
      <c r="AF17" s="404"/>
      <c r="AG17" s="404"/>
      <c r="AH17" s="404"/>
      <c r="AI17" s="404"/>
      <c r="AJ17" s="404"/>
      <c r="AK17" s="404"/>
      <c r="AL17" s="404"/>
      <c r="AM17" s="404"/>
      <c r="AN17" s="404"/>
      <c r="AO17" s="404"/>
      <c r="AP17" s="404"/>
      <c r="AQ17" s="404"/>
      <c r="AR17" s="404"/>
      <c r="AS17" s="404"/>
      <c r="AT17" s="404"/>
      <c r="AU17" s="404"/>
      <c r="AV17" s="404"/>
      <c r="AW17" s="404"/>
      <c r="AX17" s="404"/>
      <c r="AY17" s="404"/>
      <c r="AZ17" s="404"/>
      <c r="BA17" s="404"/>
      <c r="BB17" s="404"/>
      <c r="BC17" s="404"/>
      <c r="BD17" s="404"/>
      <c r="BE17" s="404"/>
      <c r="BF17" s="404"/>
      <c r="BG17" s="404"/>
      <c r="BH17" s="404"/>
      <c r="BI17" s="404"/>
      <c r="BJ17" s="404"/>
      <c r="BK17" s="404"/>
      <c r="BL17" s="404"/>
      <c r="BM17" s="404"/>
      <c r="BN17" s="404"/>
      <c r="BO17" s="404"/>
      <c r="BP17" s="404"/>
      <c r="BQ17" s="404"/>
      <c r="BR17" s="404"/>
      <c r="BS17" s="404"/>
      <c r="BT17" s="404"/>
      <c r="BU17" s="404"/>
      <c r="BV17" s="404"/>
      <c r="BW17" s="404"/>
      <c r="BX17" s="404"/>
      <c r="BY17" s="404"/>
      <c r="BZ17" s="404"/>
      <c r="CA17" s="404"/>
      <c r="CB17" s="404"/>
      <c r="CC17" s="404"/>
      <c r="CD17" s="404"/>
      <c r="CE17" s="404"/>
      <c r="CF17" s="404"/>
      <c r="CG17" s="404"/>
      <c r="CH17" s="404"/>
      <c r="CI17" s="404"/>
      <c r="CJ17" s="404"/>
      <c r="CK17" s="404"/>
      <c r="CL17" s="404"/>
      <c r="CM17" s="404"/>
      <c r="CN17" s="404"/>
      <c r="CO17" s="404"/>
      <c r="CP17" s="404"/>
      <c r="CQ17" s="404"/>
      <c r="CR17" s="404"/>
      <c r="CS17" s="404"/>
      <c r="CT17" s="404"/>
      <c r="CU17" s="404"/>
      <c r="CV17" s="404"/>
      <c r="CW17" s="404"/>
      <c r="CX17" s="404"/>
      <c r="CY17" s="404"/>
      <c r="CZ17" s="404"/>
      <c r="DA17" s="404"/>
      <c r="DB17" s="404"/>
      <c r="DC17" s="404"/>
      <c r="DD17" s="404"/>
      <c r="DE17" s="404"/>
      <c r="DF17" s="404"/>
      <c r="DG17" s="404"/>
    </row>
    <row r="18" spans="1:111" s="405" customFormat="1">
      <c r="A18" s="133" t="s">
        <v>14</v>
      </c>
      <c r="B18" s="135" t="s">
        <v>621</v>
      </c>
      <c r="C18" s="252" t="s">
        <v>644</v>
      </c>
      <c r="D18" s="135" t="s">
        <v>207</v>
      </c>
      <c r="E18" s="136">
        <v>35</v>
      </c>
      <c r="F18" s="31"/>
      <c r="G18" s="32">
        <f t="shared" ref="G18" si="7">E18*F18</f>
        <v>0</v>
      </c>
      <c r="H18" s="404"/>
      <c r="I18" s="404"/>
      <c r="J18" s="404"/>
      <c r="K18" s="404"/>
      <c r="L18" s="404"/>
      <c r="M18" s="404"/>
      <c r="N18" s="404"/>
      <c r="O18" s="404"/>
      <c r="P18" s="404"/>
      <c r="Q18" s="404"/>
      <c r="R18" s="404"/>
      <c r="S18" s="404"/>
      <c r="T18" s="404"/>
      <c r="U18" s="404"/>
      <c r="V18" s="404"/>
      <c r="W18" s="404"/>
      <c r="X18" s="404"/>
      <c r="Y18" s="404"/>
      <c r="Z18" s="404"/>
      <c r="AA18" s="404"/>
      <c r="AB18" s="404"/>
      <c r="AC18" s="404"/>
      <c r="AD18" s="404"/>
      <c r="AE18" s="404"/>
      <c r="AF18" s="404"/>
      <c r="AG18" s="404"/>
      <c r="AH18" s="404"/>
      <c r="AI18" s="404"/>
      <c r="AJ18" s="404"/>
      <c r="AK18" s="404"/>
      <c r="AL18" s="404"/>
      <c r="AM18" s="404"/>
      <c r="AN18" s="404"/>
      <c r="AO18" s="404"/>
      <c r="AP18" s="404"/>
      <c r="AQ18" s="404"/>
      <c r="AR18" s="404"/>
      <c r="AS18" s="404"/>
      <c r="AT18" s="404"/>
      <c r="AU18" s="404"/>
      <c r="AV18" s="404"/>
      <c r="AW18" s="404"/>
      <c r="AX18" s="404"/>
      <c r="AY18" s="404"/>
      <c r="AZ18" s="404"/>
      <c r="BA18" s="404"/>
      <c r="BB18" s="404"/>
      <c r="BC18" s="404"/>
      <c r="BD18" s="404"/>
      <c r="BE18" s="404"/>
      <c r="BF18" s="404"/>
      <c r="BG18" s="404"/>
      <c r="BH18" s="404"/>
      <c r="BI18" s="404"/>
      <c r="BJ18" s="404"/>
      <c r="BK18" s="404"/>
      <c r="BL18" s="404"/>
      <c r="BM18" s="404"/>
      <c r="BN18" s="404"/>
      <c r="BO18" s="404"/>
      <c r="BP18" s="404"/>
      <c r="BQ18" s="404"/>
      <c r="BR18" s="404"/>
      <c r="BS18" s="404"/>
      <c r="BT18" s="404"/>
      <c r="BU18" s="404"/>
      <c r="BV18" s="404"/>
      <c r="BW18" s="404"/>
      <c r="BX18" s="404"/>
      <c r="BY18" s="404"/>
      <c r="BZ18" s="404"/>
      <c r="CA18" s="404"/>
      <c r="CB18" s="404"/>
      <c r="CC18" s="404"/>
      <c r="CD18" s="404"/>
      <c r="CE18" s="404"/>
      <c r="CF18" s="404"/>
      <c r="CG18" s="404"/>
      <c r="CH18" s="404"/>
      <c r="CI18" s="404"/>
      <c r="CJ18" s="404"/>
      <c r="CK18" s="404"/>
      <c r="CL18" s="404"/>
      <c r="CM18" s="404"/>
      <c r="CN18" s="404"/>
      <c r="CO18" s="404"/>
      <c r="CP18" s="404"/>
      <c r="CQ18" s="404"/>
      <c r="CR18" s="404"/>
      <c r="CS18" s="404"/>
      <c r="CT18" s="404"/>
      <c r="CU18" s="404"/>
      <c r="CV18" s="404"/>
      <c r="CW18" s="404"/>
      <c r="CX18" s="404"/>
      <c r="CY18" s="404"/>
      <c r="CZ18" s="404"/>
      <c r="DA18" s="404"/>
      <c r="DB18" s="404"/>
      <c r="DC18" s="404"/>
      <c r="DD18" s="404"/>
      <c r="DE18" s="404"/>
      <c r="DF18" s="404"/>
      <c r="DG18" s="404"/>
    </row>
    <row r="19" spans="1:111" s="405" customFormat="1">
      <c r="A19" s="133" t="s">
        <v>14</v>
      </c>
      <c r="B19" s="135" t="s">
        <v>19</v>
      </c>
      <c r="C19" s="134" t="s">
        <v>606</v>
      </c>
      <c r="D19" s="135" t="s">
        <v>207</v>
      </c>
      <c r="E19" s="136">
        <v>30</v>
      </c>
      <c r="F19" s="31"/>
      <c r="G19" s="32">
        <f t="shared" si="2"/>
        <v>0</v>
      </c>
      <c r="H19" s="404"/>
      <c r="I19" s="404"/>
      <c r="J19" s="404"/>
      <c r="K19" s="404"/>
      <c r="L19" s="404"/>
      <c r="M19" s="404"/>
      <c r="N19" s="404"/>
      <c r="O19" s="404"/>
      <c r="P19" s="404"/>
      <c r="Q19" s="404"/>
      <c r="R19" s="404"/>
      <c r="S19" s="404"/>
      <c r="T19" s="404"/>
      <c r="U19" s="404"/>
      <c r="V19" s="404"/>
      <c r="W19" s="404"/>
      <c r="X19" s="404"/>
      <c r="Y19" s="404"/>
      <c r="Z19" s="404"/>
      <c r="AA19" s="404"/>
      <c r="AB19" s="404"/>
      <c r="AC19" s="404"/>
      <c r="AD19" s="404"/>
      <c r="AE19" s="404"/>
      <c r="AF19" s="404"/>
      <c r="AG19" s="404"/>
      <c r="AH19" s="404"/>
      <c r="AI19" s="404"/>
      <c r="AJ19" s="404"/>
      <c r="AK19" s="404"/>
      <c r="AL19" s="404"/>
      <c r="AM19" s="404"/>
      <c r="AN19" s="404"/>
      <c r="AO19" s="404"/>
      <c r="AP19" s="404"/>
      <c r="AQ19" s="404"/>
      <c r="AR19" s="404"/>
      <c r="AS19" s="404"/>
      <c r="AT19" s="404"/>
      <c r="AU19" s="404"/>
      <c r="AV19" s="404"/>
      <c r="AW19" s="404"/>
      <c r="AX19" s="404"/>
      <c r="AY19" s="404"/>
      <c r="AZ19" s="404"/>
      <c r="BA19" s="404"/>
      <c r="BB19" s="404"/>
      <c r="BC19" s="404"/>
      <c r="BD19" s="404"/>
      <c r="BE19" s="404"/>
      <c r="BF19" s="404"/>
      <c r="BG19" s="404"/>
      <c r="BH19" s="404"/>
      <c r="BI19" s="404"/>
      <c r="BJ19" s="404"/>
      <c r="BK19" s="404"/>
      <c r="BL19" s="404"/>
      <c r="BM19" s="404"/>
      <c r="BN19" s="404"/>
      <c r="BO19" s="404"/>
      <c r="BP19" s="404"/>
      <c r="BQ19" s="404"/>
      <c r="BR19" s="404"/>
      <c r="BS19" s="404"/>
      <c r="BT19" s="404"/>
      <c r="BU19" s="404"/>
      <c r="BV19" s="404"/>
      <c r="BW19" s="404"/>
      <c r="BX19" s="404"/>
      <c r="BY19" s="404"/>
      <c r="BZ19" s="404"/>
      <c r="CA19" s="404"/>
      <c r="CB19" s="404"/>
      <c r="CC19" s="404"/>
      <c r="CD19" s="404"/>
      <c r="CE19" s="404"/>
      <c r="CF19" s="404"/>
      <c r="CG19" s="404"/>
      <c r="CH19" s="404"/>
      <c r="CI19" s="404"/>
      <c r="CJ19" s="404"/>
      <c r="CK19" s="404"/>
      <c r="CL19" s="404"/>
      <c r="CM19" s="404"/>
      <c r="CN19" s="404"/>
      <c r="CO19" s="404"/>
      <c r="CP19" s="404"/>
      <c r="CQ19" s="404"/>
      <c r="CR19" s="404"/>
      <c r="CS19" s="404"/>
      <c r="CT19" s="404"/>
      <c r="CU19" s="404"/>
      <c r="CV19" s="404"/>
      <c r="CW19" s="404"/>
      <c r="CX19" s="404"/>
      <c r="CY19" s="404"/>
      <c r="CZ19" s="404"/>
      <c r="DA19" s="404"/>
      <c r="DB19" s="404"/>
      <c r="DC19" s="404"/>
      <c r="DD19" s="404"/>
      <c r="DE19" s="404"/>
      <c r="DF19" s="404"/>
      <c r="DG19" s="404"/>
    </row>
    <row r="20" spans="1:111" s="405" customFormat="1">
      <c r="A20" s="133" t="s">
        <v>14</v>
      </c>
      <c r="B20" s="135" t="s">
        <v>221</v>
      </c>
      <c r="C20" s="134" t="s">
        <v>645</v>
      </c>
      <c r="D20" s="135" t="s">
        <v>207</v>
      </c>
      <c r="E20" s="136">
        <v>30</v>
      </c>
      <c r="F20" s="31"/>
      <c r="G20" s="32">
        <f t="shared" ref="G20" si="8">E20*F20</f>
        <v>0</v>
      </c>
      <c r="H20" s="404"/>
      <c r="I20" s="404"/>
      <c r="J20" s="404"/>
      <c r="K20" s="404"/>
      <c r="L20" s="404"/>
      <c r="M20" s="404"/>
      <c r="N20" s="404"/>
      <c r="O20" s="404"/>
      <c r="P20" s="404"/>
      <c r="Q20" s="404"/>
      <c r="R20" s="404"/>
      <c r="S20" s="404"/>
      <c r="T20" s="404"/>
      <c r="U20" s="404"/>
      <c r="V20" s="404"/>
      <c r="W20" s="404"/>
      <c r="X20" s="404"/>
      <c r="Y20" s="404"/>
      <c r="Z20" s="404"/>
      <c r="AA20" s="404"/>
      <c r="AB20" s="404"/>
      <c r="AC20" s="404"/>
      <c r="AD20" s="404"/>
      <c r="AE20" s="404"/>
      <c r="AF20" s="404"/>
      <c r="AG20" s="404"/>
      <c r="AH20" s="404"/>
      <c r="AI20" s="404"/>
      <c r="AJ20" s="404"/>
      <c r="AK20" s="404"/>
      <c r="AL20" s="404"/>
      <c r="AM20" s="404"/>
      <c r="AN20" s="404"/>
      <c r="AO20" s="404"/>
      <c r="AP20" s="404"/>
      <c r="AQ20" s="404"/>
      <c r="AR20" s="404"/>
      <c r="AS20" s="404"/>
      <c r="AT20" s="404"/>
      <c r="AU20" s="404"/>
      <c r="AV20" s="404"/>
      <c r="AW20" s="404"/>
      <c r="AX20" s="404"/>
      <c r="AY20" s="404"/>
      <c r="AZ20" s="404"/>
      <c r="BA20" s="404"/>
      <c r="BB20" s="404"/>
      <c r="BC20" s="404"/>
      <c r="BD20" s="404"/>
      <c r="BE20" s="404"/>
      <c r="BF20" s="404"/>
      <c r="BG20" s="404"/>
      <c r="BH20" s="404"/>
      <c r="BI20" s="404"/>
      <c r="BJ20" s="404"/>
      <c r="BK20" s="404"/>
      <c r="BL20" s="404"/>
      <c r="BM20" s="404"/>
      <c r="BN20" s="404"/>
      <c r="BO20" s="404"/>
      <c r="BP20" s="404"/>
      <c r="BQ20" s="404"/>
      <c r="BR20" s="404"/>
      <c r="BS20" s="404"/>
      <c r="BT20" s="404"/>
      <c r="BU20" s="404"/>
      <c r="BV20" s="404"/>
      <c r="BW20" s="404"/>
      <c r="BX20" s="404"/>
      <c r="BY20" s="404"/>
      <c r="BZ20" s="404"/>
      <c r="CA20" s="404"/>
      <c r="CB20" s="404"/>
      <c r="CC20" s="404"/>
      <c r="CD20" s="404"/>
      <c r="CE20" s="404"/>
      <c r="CF20" s="404"/>
      <c r="CG20" s="404"/>
      <c r="CH20" s="404"/>
      <c r="CI20" s="404"/>
      <c r="CJ20" s="404"/>
      <c r="CK20" s="404"/>
      <c r="CL20" s="404"/>
      <c r="CM20" s="404"/>
      <c r="CN20" s="404"/>
      <c r="CO20" s="404"/>
      <c r="CP20" s="404"/>
      <c r="CQ20" s="404"/>
      <c r="CR20" s="404"/>
      <c r="CS20" s="404"/>
      <c r="CT20" s="404"/>
      <c r="CU20" s="404"/>
      <c r="CV20" s="404"/>
      <c r="CW20" s="404"/>
      <c r="CX20" s="404"/>
      <c r="CY20" s="404"/>
      <c r="CZ20" s="404"/>
      <c r="DA20" s="404"/>
      <c r="DB20" s="404"/>
      <c r="DC20" s="404"/>
      <c r="DD20" s="404"/>
      <c r="DE20" s="404"/>
      <c r="DF20" s="404"/>
      <c r="DG20" s="404"/>
    </row>
    <row r="21" spans="1:111" s="405" customFormat="1">
      <c r="A21" s="133" t="s">
        <v>14</v>
      </c>
      <c r="B21" s="135" t="s">
        <v>553</v>
      </c>
      <c r="C21" s="252" t="s">
        <v>605</v>
      </c>
      <c r="D21" s="135" t="s">
        <v>296</v>
      </c>
      <c r="E21" s="136">
        <v>10</v>
      </c>
      <c r="F21" s="31"/>
      <c r="G21" s="32">
        <f t="shared" si="2"/>
        <v>0</v>
      </c>
      <c r="H21" s="404"/>
      <c r="I21" s="404"/>
      <c r="J21" s="404"/>
      <c r="K21" s="404"/>
      <c r="L21" s="404"/>
      <c r="M21" s="404"/>
      <c r="N21" s="404"/>
      <c r="O21" s="404"/>
      <c r="P21" s="404"/>
      <c r="Q21" s="404"/>
      <c r="R21" s="404"/>
      <c r="S21" s="404"/>
      <c r="T21" s="404"/>
      <c r="U21" s="404"/>
      <c r="V21" s="404"/>
      <c r="W21" s="404"/>
      <c r="X21" s="404"/>
      <c r="Y21" s="404"/>
      <c r="Z21" s="404"/>
      <c r="AA21" s="404"/>
      <c r="AB21" s="404"/>
      <c r="AC21" s="404"/>
      <c r="AD21" s="404"/>
      <c r="AE21" s="404"/>
      <c r="AF21" s="404"/>
      <c r="AG21" s="404"/>
      <c r="AH21" s="404"/>
      <c r="AI21" s="404"/>
      <c r="AJ21" s="404"/>
      <c r="AK21" s="404"/>
      <c r="AL21" s="404"/>
      <c r="AM21" s="404"/>
      <c r="AN21" s="404"/>
      <c r="AO21" s="404"/>
      <c r="AP21" s="404"/>
      <c r="AQ21" s="404"/>
      <c r="AR21" s="404"/>
      <c r="AS21" s="404"/>
      <c r="AT21" s="404"/>
      <c r="AU21" s="404"/>
      <c r="AV21" s="404"/>
      <c r="AW21" s="404"/>
      <c r="AX21" s="404"/>
      <c r="AY21" s="404"/>
      <c r="AZ21" s="404"/>
      <c r="BA21" s="404"/>
      <c r="BB21" s="404"/>
      <c r="BC21" s="404"/>
      <c r="BD21" s="404"/>
      <c r="BE21" s="404"/>
      <c r="BF21" s="404"/>
      <c r="BG21" s="404"/>
      <c r="BH21" s="404"/>
      <c r="BI21" s="404"/>
      <c r="BJ21" s="404"/>
      <c r="BK21" s="404"/>
      <c r="BL21" s="404"/>
      <c r="BM21" s="404"/>
      <c r="BN21" s="404"/>
      <c r="BO21" s="404"/>
      <c r="BP21" s="404"/>
      <c r="BQ21" s="404"/>
      <c r="BR21" s="404"/>
      <c r="BS21" s="404"/>
      <c r="BT21" s="404"/>
      <c r="BU21" s="404"/>
      <c r="BV21" s="404"/>
      <c r="BW21" s="404"/>
      <c r="BX21" s="404"/>
      <c r="BY21" s="404"/>
      <c r="BZ21" s="404"/>
      <c r="CA21" s="404"/>
      <c r="CB21" s="404"/>
      <c r="CC21" s="404"/>
      <c r="CD21" s="404"/>
      <c r="CE21" s="404"/>
      <c r="CF21" s="404"/>
      <c r="CG21" s="404"/>
      <c r="CH21" s="404"/>
      <c r="CI21" s="404"/>
      <c r="CJ21" s="404"/>
      <c r="CK21" s="404"/>
      <c r="CL21" s="404"/>
      <c r="CM21" s="404"/>
      <c r="CN21" s="404"/>
      <c r="CO21" s="404"/>
      <c r="CP21" s="404"/>
      <c r="CQ21" s="404"/>
      <c r="CR21" s="404"/>
      <c r="CS21" s="404"/>
      <c r="CT21" s="404"/>
      <c r="CU21" s="404"/>
      <c r="CV21" s="404"/>
      <c r="CW21" s="404"/>
      <c r="CX21" s="404"/>
      <c r="CY21" s="404"/>
      <c r="CZ21" s="404"/>
      <c r="DA21" s="404"/>
      <c r="DB21" s="404"/>
      <c r="DC21" s="404"/>
      <c r="DD21" s="404"/>
      <c r="DE21" s="404"/>
      <c r="DF21" s="404"/>
      <c r="DG21" s="404"/>
    </row>
    <row r="22" spans="1:111" s="405" customFormat="1">
      <c r="A22" s="133" t="s">
        <v>14</v>
      </c>
      <c r="B22" s="135" t="s">
        <v>622</v>
      </c>
      <c r="C22" s="252" t="s">
        <v>646</v>
      </c>
      <c r="D22" s="135" t="s">
        <v>296</v>
      </c>
      <c r="E22" s="136">
        <v>10</v>
      </c>
      <c r="F22" s="31"/>
      <c r="G22" s="32">
        <f t="shared" ref="G22" si="9">E22*F22</f>
        <v>0</v>
      </c>
      <c r="H22" s="404"/>
      <c r="I22" s="404"/>
      <c r="J22" s="404"/>
      <c r="K22" s="404"/>
      <c r="L22" s="404"/>
      <c r="M22" s="404"/>
      <c r="N22" s="404"/>
      <c r="O22" s="404"/>
      <c r="P22" s="404"/>
      <c r="Q22" s="404"/>
      <c r="R22" s="404"/>
      <c r="S22" s="404"/>
      <c r="T22" s="404"/>
      <c r="U22" s="404"/>
      <c r="V22" s="404"/>
      <c r="W22" s="404"/>
      <c r="X22" s="404"/>
      <c r="Y22" s="404"/>
      <c r="Z22" s="404"/>
      <c r="AA22" s="404"/>
      <c r="AB22" s="404"/>
      <c r="AC22" s="404"/>
      <c r="AD22" s="404"/>
      <c r="AE22" s="404"/>
      <c r="AF22" s="404"/>
      <c r="AG22" s="404"/>
      <c r="AH22" s="404"/>
      <c r="AI22" s="404"/>
      <c r="AJ22" s="404"/>
      <c r="AK22" s="404"/>
      <c r="AL22" s="404"/>
      <c r="AM22" s="404"/>
      <c r="AN22" s="404"/>
      <c r="AO22" s="404"/>
      <c r="AP22" s="404"/>
      <c r="AQ22" s="404"/>
      <c r="AR22" s="404"/>
      <c r="AS22" s="404"/>
      <c r="AT22" s="404"/>
      <c r="AU22" s="404"/>
      <c r="AV22" s="404"/>
      <c r="AW22" s="404"/>
      <c r="AX22" s="404"/>
      <c r="AY22" s="404"/>
      <c r="AZ22" s="404"/>
      <c r="BA22" s="404"/>
      <c r="BB22" s="404"/>
      <c r="BC22" s="404"/>
      <c r="BD22" s="404"/>
      <c r="BE22" s="404"/>
      <c r="BF22" s="404"/>
      <c r="BG22" s="404"/>
      <c r="BH22" s="404"/>
      <c r="BI22" s="404"/>
      <c r="BJ22" s="404"/>
      <c r="BK22" s="404"/>
      <c r="BL22" s="404"/>
      <c r="BM22" s="404"/>
      <c r="BN22" s="404"/>
      <c r="BO22" s="404"/>
      <c r="BP22" s="404"/>
      <c r="BQ22" s="404"/>
      <c r="BR22" s="404"/>
      <c r="BS22" s="404"/>
      <c r="BT22" s="404"/>
      <c r="BU22" s="404"/>
      <c r="BV22" s="404"/>
      <c r="BW22" s="404"/>
      <c r="BX22" s="404"/>
      <c r="BY22" s="404"/>
      <c r="BZ22" s="404"/>
      <c r="CA22" s="404"/>
      <c r="CB22" s="404"/>
      <c r="CC22" s="404"/>
      <c r="CD22" s="404"/>
      <c r="CE22" s="404"/>
      <c r="CF22" s="404"/>
      <c r="CG22" s="404"/>
      <c r="CH22" s="404"/>
      <c r="CI22" s="404"/>
      <c r="CJ22" s="404"/>
      <c r="CK22" s="404"/>
      <c r="CL22" s="404"/>
      <c r="CM22" s="404"/>
      <c r="CN22" s="404"/>
      <c r="CO22" s="404"/>
      <c r="CP22" s="404"/>
      <c r="CQ22" s="404"/>
      <c r="CR22" s="404"/>
      <c r="CS22" s="404"/>
      <c r="CT22" s="404"/>
      <c r="CU22" s="404"/>
      <c r="CV22" s="404"/>
      <c r="CW22" s="404"/>
      <c r="CX22" s="404"/>
      <c r="CY22" s="404"/>
      <c r="CZ22" s="404"/>
      <c r="DA22" s="404"/>
      <c r="DB22" s="404"/>
      <c r="DC22" s="404"/>
      <c r="DD22" s="404"/>
      <c r="DE22" s="404"/>
      <c r="DF22" s="404"/>
      <c r="DG22" s="404"/>
    </row>
    <row r="23" spans="1:111" s="405" customFormat="1">
      <c r="A23" s="133" t="s">
        <v>14</v>
      </c>
      <c r="B23" s="135" t="s">
        <v>554</v>
      </c>
      <c r="C23" s="134" t="s">
        <v>604</v>
      </c>
      <c r="D23" s="135" t="s">
        <v>296</v>
      </c>
      <c r="E23" s="136">
        <v>100</v>
      </c>
      <c r="F23" s="31"/>
      <c r="G23" s="32">
        <f t="shared" si="2"/>
        <v>0</v>
      </c>
      <c r="H23" s="404"/>
      <c r="I23" s="404"/>
      <c r="J23" s="404"/>
      <c r="K23" s="404"/>
      <c r="L23" s="404"/>
      <c r="M23" s="404"/>
      <c r="N23" s="404"/>
      <c r="O23" s="404"/>
      <c r="P23" s="404"/>
      <c r="Q23" s="404"/>
      <c r="R23" s="404"/>
      <c r="S23" s="404"/>
      <c r="T23" s="404"/>
      <c r="U23" s="404"/>
      <c r="V23" s="404"/>
      <c r="W23" s="404"/>
      <c r="X23" s="404"/>
      <c r="Y23" s="404"/>
      <c r="Z23" s="404"/>
      <c r="AA23" s="404"/>
      <c r="AB23" s="404"/>
      <c r="AC23" s="404"/>
      <c r="AD23" s="404"/>
      <c r="AE23" s="404"/>
      <c r="AF23" s="404"/>
      <c r="AG23" s="404"/>
      <c r="AH23" s="404"/>
      <c r="AI23" s="404"/>
      <c r="AJ23" s="404"/>
      <c r="AK23" s="404"/>
      <c r="AL23" s="404"/>
      <c r="AM23" s="404"/>
      <c r="AN23" s="404"/>
      <c r="AO23" s="404"/>
      <c r="AP23" s="404"/>
      <c r="AQ23" s="404"/>
      <c r="AR23" s="404"/>
      <c r="AS23" s="404"/>
      <c r="AT23" s="404"/>
      <c r="AU23" s="404"/>
      <c r="AV23" s="404"/>
      <c r="AW23" s="404"/>
      <c r="AX23" s="404"/>
      <c r="AY23" s="404"/>
      <c r="AZ23" s="404"/>
      <c r="BA23" s="404"/>
      <c r="BB23" s="404"/>
      <c r="BC23" s="404"/>
      <c r="BD23" s="404"/>
      <c r="BE23" s="404"/>
      <c r="BF23" s="404"/>
      <c r="BG23" s="404"/>
      <c r="BH23" s="404"/>
      <c r="BI23" s="404"/>
      <c r="BJ23" s="404"/>
      <c r="BK23" s="404"/>
      <c r="BL23" s="404"/>
      <c r="BM23" s="404"/>
      <c r="BN23" s="404"/>
      <c r="BO23" s="404"/>
      <c r="BP23" s="404"/>
      <c r="BQ23" s="404"/>
      <c r="BR23" s="404"/>
      <c r="BS23" s="404"/>
      <c r="BT23" s="404"/>
      <c r="BU23" s="404"/>
      <c r="BV23" s="404"/>
      <c r="BW23" s="404"/>
      <c r="BX23" s="404"/>
      <c r="BY23" s="404"/>
      <c r="BZ23" s="404"/>
      <c r="CA23" s="404"/>
      <c r="CB23" s="404"/>
      <c r="CC23" s="404"/>
      <c r="CD23" s="404"/>
      <c r="CE23" s="404"/>
      <c r="CF23" s="404"/>
      <c r="CG23" s="404"/>
      <c r="CH23" s="404"/>
      <c r="CI23" s="404"/>
      <c r="CJ23" s="404"/>
      <c r="CK23" s="404"/>
      <c r="CL23" s="404"/>
      <c r="CM23" s="404"/>
      <c r="CN23" s="404"/>
      <c r="CO23" s="404"/>
      <c r="CP23" s="404"/>
      <c r="CQ23" s="404"/>
      <c r="CR23" s="404"/>
      <c r="CS23" s="404"/>
      <c r="CT23" s="404"/>
      <c r="CU23" s="404"/>
      <c r="CV23" s="404"/>
      <c r="CW23" s="404"/>
      <c r="CX23" s="404"/>
      <c r="CY23" s="404"/>
      <c r="CZ23" s="404"/>
      <c r="DA23" s="404"/>
      <c r="DB23" s="404"/>
      <c r="DC23" s="404"/>
      <c r="DD23" s="404"/>
      <c r="DE23" s="404"/>
      <c r="DF23" s="404"/>
      <c r="DG23" s="404"/>
    </row>
    <row r="24" spans="1:111" s="405" customFormat="1">
      <c r="A24" s="133" t="s">
        <v>14</v>
      </c>
      <c r="B24" s="135" t="s">
        <v>623</v>
      </c>
      <c r="C24" s="134" t="s">
        <v>647</v>
      </c>
      <c r="D24" s="135" t="s">
        <v>296</v>
      </c>
      <c r="E24" s="136">
        <v>100</v>
      </c>
      <c r="F24" s="31"/>
      <c r="G24" s="32">
        <f t="shared" ref="G24" si="10">E24*F24</f>
        <v>0</v>
      </c>
      <c r="H24" s="404"/>
      <c r="I24" s="404"/>
      <c r="J24" s="404"/>
      <c r="K24" s="404"/>
      <c r="L24" s="404"/>
      <c r="M24" s="404"/>
      <c r="N24" s="404"/>
      <c r="O24" s="404"/>
      <c r="P24" s="404"/>
      <c r="Q24" s="404"/>
      <c r="R24" s="404"/>
      <c r="S24" s="404"/>
      <c r="T24" s="404"/>
      <c r="U24" s="404"/>
      <c r="V24" s="404"/>
      <c r="W24" s="404"/>
      <c r="X24" s="404"/>
      <c r="Y24" s="404"/>
      <c r="Z24" s="404"/>
      <c r="AA24" s="404"/>
      <c r="AB24" s="404"/>
      <c r="AC24" s="404"/>
      <c r="AD24" s="404"/>
      <c r="AE24" s="404"/>
      <c r="AF24" s="404"/>
      <c r="AG24" s="404"/>
      <c r="AH24" s="404"/>
      <c r="AI24" s="404"/>
      <c r="AJ24" s="404"/>
      <c r="AK24" s="404"/>
      <c r="AL24" s="404"/>
      <c r="AM24" s="404"/>
      <c r="AN24" s="404"/>
      <c r="AO24" s="404"/>
      <c r="AP24" s="404"/>
      <c r="AQ24" s="404"/>
      <c r="AR24" s="404"/>
      <c r="AS24" s="404"/>
      <c r="AT24" s="404"/>
      <c r="AU24" s="404"/>
      <c r="AV24" s="404"/>
      <c r="AW24" s="404"/>
      <c r="AX24" s="404"/>
      <c r="AY24" s="404"/>
      <c r="AZ24" s="404"/>
      <c r="BA24" s="404"/>
      <c r="BB24" s="404"/>
      <c r="BC24" s="404"/>
      <c r="BD24" s="404"/>
      <c r="BE24" s="404"/>
      <c r="BF24" s="404"/>
      <c r="BG24" s="404"/>
      <c r="BH24" s="404"/>
      <c r="BI24" s="404"/>
      <c r="BJ24" s="404"/>
      <c r="BK24" s="404"/>
      <c r="BL24" s="404"/>
      <c r="BM24" s="404"/>
      <c r="BN24" s="404"/>
      <c r="BO24" s="404"/>
      <c r="BP24" s="404"/>
      <c r="BQ24" s="404"/>
      <c r="BR24" s="404"/>
      <c r="BS24" s="404"/>
      <c r="BT24" s="404"/>
      <c r="BU24" s="404"/>
      <c r="BV24" s="404"/>
      <c r="BW24" s="404"/>
      <c r="BX24" s="404"/>
      <c r="BY24" s="404"/>
      <c r="BZ24" s="404"/>
      <c r="CA24" s="404"/>
      <c r="CB24" s="404"/>
      <c r="CC24" s="404"/>
      <c r="CD24" s="404"/>
      <c r="CE24" s="404"/>
      <c r="CF24" s="404"/>
      <c r="CG24" s="404"/>
      <c r="CH24" s="404"/>
      <c r="CI24" s="404"/>
      <c r="CJ24" s="404"/>
      <c r="CK24" s="404"/>
      <c r="CL24" s="404"/>
      <c r="CM24" s="404"/>
      <c r="CN24" s="404"/>
      <c r="CO24" s="404"/>
      <c r="CP24" s="404"/>
      <c r="CQ24" s="404"/>
      <c r="CR24" s="404"/>
      <c r="CS24" s="404"/>
      <c r="CT24" s="404"/>
      <c r="CU24" s="404"/>
      <c r="CV24" s="404"/>
      <c r="CW24" s="404"/>
      <c r="CX24" s="404"/>
      <c r="CY24" s="404"/>
      <c r="CZ24" s="404"/>
      <c r="DA24" s="404"/>
      <c r="DB24" s="404"/>
      <c r="DC24" s="404"/>
      <c r="DD24" s="404"/>
      <c r="DE24" s="404"/>
      <c r="DF24" s="404"/>
      <c r="DG24" s="404"/>
    </row>
    <row r="25" spans="1:111" s="405" customFormat="1" ht="25.5">
      <c r="A25" s="133" t="s">
        <v>14</v>
      </c>
      <c r="B25" s="135" t="s">
        <v>555</v>
      </c>
      <c r="C25" s="252" t="s">
        <v>603</v>
      </c>
      <c r="D25" s="135" t="s">
        <v>204</v>
      </c>
      <c r="E25" s="136">
        <v>1</v>
      </c>
      <c r="F25" s="31"/>
      <c r="G25" s="32">
        <f t="shared" si="2"/>
        <v>0</v>
      </c>
      <c r="H25" s="404"/>
      <c r="I25" s="404"/>
      <c r="J25" s="404"/>
      <c r="K25" s="404"/>
      <c r="L25" s="404"/>
      <c r="M25" s="404"/>
      <c r="N25" s="404"/>
      <c r="O25" s="404"/>
      <c r="P25" s="404"/>
      <c r="Q25" s="404"/>
      <c r="R25" s="404"/>
      <c r="S25" s="404"/>
      <c r="T25" s="404"/>
      <c r="U25" s="404"/>
      <c r="V25" s="404"/>
      <c r="W25" s="404"/>
      <c r="X25" s="404"/>
      <c r="Y25" s="404"/>
      <c r="Z25" s="404"/>
      <c r="AA25" s="404"/>
      <c r="AB25" s="404"/>
      <c r="AC25" s="404"/>
      <c r="AD25" s="404"/>
      <c r="AE25" s="404"/>
      <c r="AF25" s="404"/>
      <c r="AG25" s="404"/>
      <c r="AH25" s="404"/>
      <c r="AI25" s="404"/>
      <c r="AJ25" s="404"/>
      <c r="AK25" s="404"/>
      <c r="AL25" s="404"/>
      <c r="AM25" s="404"/>
      <c r="AN25" s="404"/>
      <c r="AO25" s="404"/>
      <c r="AP25" s="404"/>
      <c r="AQ25" s="404"/>
      <c r="AR25" s="404"/>
      <c r="AS25" s="404"/>
      <c r="AT25" s="404"/>
      <c r="AU25" s="404"/>
      <c r="AV25" s="404"/>
      <c r="AW25" s="404"/>
      <c r="AX25" s="404"/>
      <c r="AY25" s="404"/>
      <c r="AZ25" s="404"/>
      <c r="BA25" s="404"/>
      <c r="BB25" s="404"/>
      <c r="BC25" s="404"/>
      <c r="BD25" s="404"/>
      <c r="BE25" s="404"/>
      <c r="BF25" s="404"/>
      <c r="BG25" s="404"/>
      <c r="BH25" s="404"/>
      <c r="BI25" s="404"/>
      <c r="BJ25" s="404"/>
      <c r="BK25" s="404"/>
      <c r="BL25" s="404"/>
      <c r="BM25" s="404"/>
      <c r="BN25" s="404"/>
      <c r="BO25" s="404"/>
      <c r="BP25" s="404"/>
      <c r="BQ25" s="404"/>
      <c r="BR25" s="404"/>
      <c r="BS25" s="404"/>
      <c r="BT25" s="404"/>
      <c r="BU25" s="404"/>
      <c r="BV25" s="404"/>
      <c r="BW25" s="404"/>
      <c r="BX25" s="404"/>
      <c r="BY25" s="404"/>
      <c r="BZ25" s="404"/>
      <c r="CA25" s="404"/>
      <c r="CB25" s="404"/>
      <c r="CC25" s="404"/>
      <c r="CD25" s="404"/>
      <c r="CE25" s="404"/>
      <c r="CF25" s="404"/>
      <c r="CG25" s="404"/>
      <c r="CH25" s="404"/>
      <c r="CI25" s="404"/>
      <c r="CJ25" s="404"/>
      <c r="CK25" s="404"/>
      <c r="CL25" s="404"/>
      <c r="CM25" s="404"/>
      <c r="CN25" s="404"/>
      <c r="CO25" s="404"/>
      <c r="CP25" s="404"/>
      <c r="CQ25" s="404"/>
      <c r="CR25" s="404"/>
      <c r="CS25" s="404"/>
      <c r="CT25" s="404"/>
      <c r="CU25" s="404"/>
      <c r="CV25" s="404"/>
      <c r="CW25" s="404"/>
      <c r="CX25" s="404"/>
      <c r="CY25" s="404"/>
      <c r="CZ25" s="404"/>
      <c r="DA25" s="404"/>
      <c r="DB25" s="404"/>
      <c r="DC25" s="404"/>
      <c r="DD25" s="404"/>
      <c r="DE25" s="404"/>
      <c r="DF25" s="404"/>
      <c r="DG25" s="404"/>
    </row>
    <row r="26" spans="1:111" s="405" customFormat="1" ht="25.5">
      <c r="A26" s="133" t="s">
        <v>14</v>
      </c>
      <c r="B26" s="135" t="s">
        <v>624</v>
      </c>
      <c r="C26" s="252" t="s">
        <v>648</v>
      </c>
      <c r="D26" s="135" t="s">
        <v>204</v>
      </c>
      <c r="E26" s="136">
        <v>1</v>
      </c>
      <c r="F26" s="31"/>
      <c r="G26" s="32">
        <f t="shared" ref="G26" si="11">E26*F26</f>
        <v>0</v>
      </c>
      <c r="H26" s="404"/>
      <c r="I26" s="404"/>
      <c r="J26" s="404"/>
      <c r="K26" s="404"/>
      <c r="L26" s="404"/>
      <c r="M26" s="404"/>
      <c r="N26" s="404"/>
      <c r="O26" s="404"/>
      <c r="P26" s="404"/>
      <c r="Q26" s="404"/>
      <c r="R26" s="404"/>
      <c r="S26" s="404"/>
      <c r="T26" s="404"/>
      <c r="U26" s="404"/>
      <c r="V26" s="404"/>
      <c r="W26" s="404"/>
      <c r="X26" s="404"/>
      <c r="Y26" s="404"/>
      <c r="Z26" s="404"/>
      <c r="AA26" s="404"/>
      <c r="AB26" s="404"/>
      <c r="AC26" s="404"/>
      <c r="AD26" s="404"/>
      <c r="AE26" s="404"/>
      <c r="AF26" s="404"/>
      <c r="AG26" s="404"/>
      <c r="AH26" s="404"/>
      <c r="AI26" s="404"/>
      <c r="AJ26" s="404"/>
      <c r="AK26" s="404"/>
      <c r="AL26" s="404"/>
      <c r="AM26" s="404"/>
      <c r="AN26" s="404"/>
      <c r="AO26" s="404"/>
      <c r="AP26" s="404"/>
      <c r="AQ26" s="404"/>
      <c r="AR26" s="404"/>
      <c r="AS26" s="404"/>
      <c r="AT26" s="404"/>
      <c r="AU26" s="404"/>
      <c r="AV26" s="404"/>
      <c r="AW26" s="404"/>
      <c r="AX26" s="404"/>
      <c r="AY26" s="404"/>
      <c r="AZ26" s="404"/>
      <c r="BA26" s="404"/>
      <c r="BB26" s="404"/>
      <c r="BC26" s="404"/>
      <c r="BD26" s="404"/>
      <c r="BE26" s="404"/>
      <c r="BF26" s="404"/>
      <c r="BG26" s="404"/>
      <c r="BH26" s="404"/>
      <c r="BI26" s="404"/>
      <c r="BJ26" s="404"/>
      <c r="BK26" s="404"/>
      <c r="BL26" s="404"/>
      <c r="BM26" s="404"/>
      <c r="BN26" s="404"/>
      <c r="BO26" s="404"/>
      <c r="BP26" s="404"/>
      <c r="BQ26" s="404"/>
      <c r="BR26" s="404"/>
      <c r="BS26" s="404"/>
      <c r="BT26" s="404"/>
      <c r="BU26" s="404"/>
      <c r="BV26" s="404"/>
      <c r="BW26" s="404"/>
      <c r="BX26" s="404"/>
      <c r="BY26" s="404"/>
      <c r="BZ26" s="404"/>
      <c r="CA26" s="404"/>
      <c r="CB26" s="404"/>
      <c r="CC26" s="404"/>
      <c r="CD26" s="404"/>
      <c r="CE26" s="404"/>
      <c r="CF26" s="404"/>
      <c r="CG26" s="404"/>
      <c r="CH26" s="404"/>
      <c r="CI26" s="404"/>
      <c r="CJ26" s="404"/>
      <c r="CK26" s="404"/>
      <c r="CL26" s="404"/>
      <c r="CM26" s="404"/>
      <c r="CN26" s="404"/>
      <c r="CO26" s="404"/>
      <c r="CP26" s="404"/>
      <c r="CQ26" s="404"/>
      <c r="CR26" s="404"/>
      <c r="CS26" s="404"/>
      <c r="CT26" s="404"/>
      <c r="CU26" s="404"/>
      <c r="CV26" s="404"/>
      <c r="CW26" s="404"/>
      <c r="CX26" s="404"/>
      <c r="CY26" s="404"/>
      <c r="CZ26" s="404"/>
      <c r="DA26" s="404"/>
      <c r="DB26" s="404"/>
      <c r="DC26" s="404"/>
      <c r="DD26" s="404"/>
      <c r="DE26" s="404"/>
      <c r="DF26" s="404"/>
      <c r="DG26" s="404"/>
    </row>
    <row r="27" spans="1:111" s="405" customFormat="1">
      <c r="A27" s="133" t="s">
        <v>14</v>
      </c>
      <c r="B27" s="135" t="s">
        <v>556</v>
      </c>
      <c r="C27" s="134" t="s">
        <v>602</v>
      </c>
      <c r="D27" s="135" t="s">
        <v>204</v>
      </c>
      <c r="E27" s="136">
        <v>1</v>
      </c>
      <c r="F27" s="31"/>
      <c r="G27" s="32">
        <f t="shared" si="2"/>
        <v>0</v>
      </c>
      <c r="H27" s="404"/>
      <c r="I27" s="404"/>
      <c r="J27" s="404"/>
      <c r="K27" s="404"/>
      <c r="L27" s="404"/>
      <c r="M27" s="404"/>
      <c r="N27" s="404"/>
      <c r="O27" s="404"/>
      <c r="P27" s="404"/>
      <c r="Q27" s="404"/>
      <c r="R27" s="404"/>
      <c r="S27" s="404"/>
      <c r="T27" s="404"/>
      <c r="U27" s="404"/>
      <c r="V27" s="404"/>
      <c r="W27" s="404"/>
      <c r="X27" s="404"/>
      <c r="Y27" s="404"/>
      <c r="Z27" s="404"/>
      <c r="AA27" s="404"/>
      <c r="AB27" s="404"/>
      <c r="AC27" s="404"/>
      <c r="AD27" s="404"/>
      <c r="AE27" s="404"/>
      <c r="AF27" s="404"/>
      <c r="AG27" s="404"/>
      <c r="AH27" s="404"/>
      <c r="AI27" s="404"/>
      <c r="AJ27" s="404"/>
      <c r="AK27" s="404"/>
      <c r="AL27" s="404"/>
      <c r="AM27" s="404"/>
      <c r="AN27" s="404"/>
      <c r="AO27" s="404"/>
      <c r="AP27" s="404"/>
      <c r="AQ27" s="404"/>
      <c r="AR27" s="404"/>
      <c r="AS27" s="404"/>
      <c r="AT27" s="404"/>
      <c r="AU27" s="404"/>
      <c r="AV27" s="404"/>
      <c r="AW27" s="404"/>
      <c r="AX27" s="404"/>
      <c r="AY27" s="404"/>
      <c r="AZ27" s="404"/>
      <c r="BA27" s="404"/>
      <c r="BB27" s="404"/>
      <c r="BC27" s="404"/>
      <c r="BD27" s="404"/>
      <c r="BE27" s="404"/>
      <c r="BF27" s="404"/>
      <c r="BG27" s="404"/>
      <c r="BH27" s="404"/>
      <c r="BI27" s="404"/>
      <c r="BJ27" s="404"/>
      <c r="BK27" s="404"/>
      <c r="BL27" s="404"/>
      <c r="BM27" s="404"/>
      <c r="BN27" s="404"/>
      <c r="BO27" s="404"/>
      <c r="BP27" s="404"/>
      <c r="BQ27" s="404"/>
      <c r="BR27" s="404"/>
      <c r="BS27" s="404"/>
      <c r="BT27" s="404"/>
      <c r="BU27" s="404"/>
      <c r="BV27" s="404"/>
      <c r="BW27" s="404"/>
      <c r="BX27" s="404"/>
      <c r="BY27" s="404"/>
      <c r="BZ27" s="404"/>
      <c r="CA27" s="404"/>
      <c r="CB27" s="404"/>
      <c r="CC27" s="404"/>
      <c r="CD27" s="404"/>
      <c r="CE27" s="404"/>
      <c r="CF27" s="404"/>
      <c r="CG27" s="404"/>
      <c r="CH27" s="404"/>
      <c r="CI27" s="404"/>
      <c r="CJ27" s="404"/>
      <c r="CK27" s="404"/>
      <c r="CL27" s="404"/>
      <c r="CM27" s="404"/>
      <c r="CN27" s="404"/>
      <c r="CO27" s="404"/>
      <c r="CP27" s="404"/>
      <c r="CQ27" s="404"/>
      <c r="CR27" s="404"/>
      <c r="CS27" s="404"/>
      <c r="CT27" s="404"/>
      <c r="CU27" s="404"/>
      <c r="CV27" s="404"/>
      <c r="CW27" s="404"/>
      <c r="CX27" s="404"/>
      <c r="CY27" s="404"/>
      <c r="CZ27" s="404"/>
      <c r="DA27" s="404"/>
      <c r="DB27" s="404"/>
      <c r="DC27" s="404"/>
      <c r="DD27" s="404"/>
      <c r="DE27" s="404"/>
      <c r="DF27" s="404"/>
      <c r="DG27" s="404"/>
    </row>
    <row r="28" spans="1:111" s="405" customFormat="1">
      <c r="A28" s="133" t="s">
        <v>14</v>
      </c>
      <c r="B28" s="135" t="s">
        <v>625</v>
      </c>
      <c r="C28" s="134" t="s">
        <v>649</v>
      </c>
      <c r="D28" s="135" t="s">
        <v>204</v>
      </c>
      <c r="E28" s="136">
        <v>1</v>
      </c>
      <c r="F28" s="31"/>
      <c r="G28" s="32">
        <f t="shared" ref="G28" si="12">E28*F28</f>
        <v>0</v>
      </c>
      <c r="H28" s="404"/>
      <c r="I28" s="404"/>
      <c r="J28" s="404"/>
      <c r="K28" s="404"/>
      <c r="L28" s="404"/>
      <c r="M28" s="404"/>
      <c r="N28" s="404"/>
      <c r="O28" s="404"/>
      <c r="P28" s="404"/>
      <c r="Q28" s="404"/>
      <c r="R28" s="404"/>
      <c r="S28" s="404"/>
      <c r="T28" s="404"/>
      <c r="U28" s="404"/>
      <c r="V28" s="404"/>
      <c r="W28" s="404"/>
      <c r="X28" s="404"/>
      <c r="Y28" s="404"/>
      <c r="Z28" s="404"/>
      <c r="AA28" s="404"/>
      <c r="AB28" s="404"/>
      <c r="AC28" s="404"/>
      <c r="AD28" s="404"/>
      <c r="AE28" s="404"/>
      <c r="AF28" s="404"/>
      <c r="AG28" s="404"/>
      <c r="AH28" s="404"/>
      <c r="AI28" s="404"/>
      <c r="AJ28" s="404"/>
      <c r="AK28" s="404"/>
      <c r="AL28" s="404"/>
      <c r="AM28" s="404"/>
      <c r="AN28" s="404"/>
      <c r="AO28" s="404"/>
      <c r="AP28" s="404"/>
      <c r="AQ28" s="404"/>
      <c r="AR28" s="404"/>
      <c r="AS28" s="404"/>
      <c r="AT28" s="404"/>
      <c r="AU28" s="404"/>
      <c r="AV28" s="404"/>
      <c r="AW28" s="404"/>
      <c r="AX28" s="404"/>
      <c r="AY28" s="404"/>
      <c r="AZ28" s="404"/>
      <c r="BA28" s="404"/>
      <c r="BB28" s="404"/>
      <c r="BC28" s="404"/>
      <c r="BD28" s="404"/>
      <c r="BE28" s="404"/>
      <c r="BF28" s="404"/>
      <c r="BG28" s="404"/>
      <c r="BH28" s="404"/>
      <c r="BI28" s="404"/>
      <c r="BJ28" s="404"/>
      <c r="BK28" s="404"/>
      <c r="BL28" s="404"/>
      <c r="BM28" s="404"/>
      <c r="BN28" s="404"/>
      <c r="BO28" s="404"/>
      <c r="BP28" s="404"/>
      <c r="BQ28" s="404"/>
      <c r="BR28" s="404"/>
      <c r="BS28" s="404"/>
      <c r="BT28" s="404"/>
      <c r="BU28" s="404"/>
      <c r="BV28" s="404"/>
      <c r="BW28" s="404"/>
      <c r="BX28" s="404"/>
      <c r="BY28" s="404"/>
      <c r="BZ28" s="404"/>
      <c r="CA28" s="404"/>
      <c r="CB28" s="404"/>
      <c r="CC28" s="404"/>
      <c r="CD28" s="404"/>
      <c r="CE28" s="404"/>
      <c r="CF28" s="404"/>
      <c r="CG28" s="404"/>
      <c r="CH28" s="404"/>
      <c r="CI28" s="404"/>
      <c r="CJ28" s="404"/>
      <c r="CK28" s="404"/>
      <c r="CL28" s="404"/>
      <c r="CM28" s="404"/>
      <c r="CN28" s="404"/>
      <c r="CO28" s="404"/>
      <c r="CP28" s="404"/>
      <c r="CQ28" s="404"/>
      <c r="CR28" s="404"/>
      <c r="CS28" s="404"/>
      <c r="CT28" s="404"/>
      <c r="CU28" s="404"/>
      <c r="CV28" s="404"/>
      <c r="CW28" s="404"/>
      <c r="CX28" s="404"/>
      <c r="CY28" s="404"/>
      <c r="CZ28" s="404"/>
      <c r="DA28" s="404"/>
      <c r="DB28" s="404"/>
      <c r="DC28" s="404"/>
      <c r="DD28" s="404"/>
      <c r="DE28" s="404"/>
      <c r="DF28" s="404"/>
      <c r="DG28" s="404"/>
    </row>
    <row r="29" spans="1:111" s="405" customFormat="1">
      <c r="A29" s="133" t="s">
        <v>14</v>
      </c>
      <c r="B29" s="135" t="s">
        <v>557</v>
      </c>
      <c r="C29" s="252" t="s">
        <v>601</v>
      </c>
      <c r="D29" s="135" t="s">
        <v>204</v>
      </c>
      <c r="E29" s="136">
        <v>1</v>
      </c>
      <c r="F29" s="31"/>
      <c r="G29" s="32">
        <f t="shared" si="2"/>
        <v>0</v>
      </c>
      <c r="H29" s="404"/>
      <c r="I29" s="404"/>
      <c r="J29" s="404"/>
      <c r="K29" s="404"/>
      <c r="L29" s="404"/>
      <c r="M29" s="404"/>
      <c r="N29" s="404"/>
      <c r="O29" s="404"/>
      <c r="P29" s="404"/>
      <c r="Q29" s="404"/>
      <c r="R29" s="404"/>
      <c r="S29" s="404"/>
      <c r="T29" s="404"/>
      <c r="U29" s="404"/>
      <c r="V29" s="404"/>
      <c r="W29" s="404"/>
      <c r="X29" s="404"/>
      <c r="Y29" s="404"/>
      <c r="Z29" s="404"/>
      <c r="AA29" s="404"/>
      <c r="AB29" s="404"/>
      <c r="AC29" s="404"/>
      <c r="AD29" s="404"/>
      <c r="AE29" s="404"/>
      <c r="AF29" s="404"/>
      <c r="AG29" s="404"/>
      <c r="AH29" s="404"/>
      <c r="AI29" s="404"/>
      <c r="AJ29" s="404"/>
      <c r="AK29" s="404"/>
      <c r="AL29" s="404"/>
      <c r="AM29" s="404"/>
      <c r="AN29" s="404"/>
      <c r="AO29" s="404"/>
      <c r="AP29" s="404"/>
      <c r="AQ29" s="404"/>
      <c r="AR29" s="404"/>
      <c r="AS29" s="404"/>
      <c r="AT29" s="404"/>
      <c r="AU29" s="404"/>
      <c r="AV29" s="404"/>
      <c r="AW29" s="404"/>
      <c r="AX29" s="404"/>
      <c r="AY29" s="404"/>
      <c r="AZ29" s="404"/>
      <c r="BA29" s="404"/>
      <c r="BB29" s="404"/>
      <c r="BC29" s="404"/>
      <c r="BD29" s="404"/>
      <c r="BE29" s="404"/>
      <c r="BF29" s="404"/>
      <c r="BG29" s="404"/>
      <c r="BH29" s="404"/>
      <c r="BI29" s="404"/>
      <c r="BJ29" s="404"/>
      <c r="BK29" s="404"/>
      <c r="BL29" s="404"/>
      <c r="BM29" s="404"/>
      <c r="BN29" s="404"/>
      <c r="BO29" s="404"/>
      <c r="BP29" s="404"/>
      <c r="BQ29" s="404"/>
      <c r="BR29" s="404"/>
      <c r="BS29" s="404"/>
      <c r="BT29" s="404"/>
      <c r="BU29" s="404"/>
      <c r="BV29" s="404"/>
      <c r="BW29" s="404"/>
      <c r="BX29" s="404"/>
      <c r="BY29" s="404"/>
      <c r="BZ29" s="404"/>
      <c r="CA29" s="404"/>
      <c r="CB29" s="404"/>
      <c r="CC29" s="404"/>
      <c r="CD29" s="404"/>
      <c r="CE29" s="404"/>
      <c r="CF29" s="404"/>
      <c r="CG29" s="404"/>
      <c r="CH29" s="404"/>
      <c r="CI29" s="404"/>
      <c r="CJ29" s="404"/>
      <c r="CK29" s="404"/>
      <c r="CL29" s="404"/>
      <c r="CM29" s="404"/>
      <c r="CN29" s="404"/>
      <c r="CO29" s="404"/>
      <c r="CP29" s="404"/>
      <c r="CQ29" s="404"/>
      <c r="CR29" s="404"/>
      <c r="CS29" s="404"/>
      <c r="CT29" s="404"/>
      <c r="CU29" s="404"/>
      <c r="CV29" s="404"/>
      <c r="CW29" s="404"/>
      <c r="CX29" s="404"/>
      <c r="CY29" s="404"/>
      <c r="CZ29" s="404"/>
      <c r="DA29" s="404"/>
      <c r="DB29" s="404"/>
      <c r="DC29" s="404"/>
      <c r="DD29" s="404"/>
      <c r="DE29" s="404"/>
      <c r="DF29" s="404"/>
      <c r="DG29" s="404"/>
    </row>
    <row r="30" spans="1:111" s="405" customFormat="1">
      <c r="A30" s="133" t="s">
        <v>14</v>
      </c>
      <c r="B30" s="135" t="s">
        <v>626</v>
      </c>
      <c r="C30" s="252" t="s">
        <v>650</v>
      </c>
      <c r="D30" s="135" t="s">
        <v>204</v>
      </c>
      <c r="E30" s="136">
        <v>1</v>
      </c>
      <c r="F30" s="31"/>
      <c r="G30" s="32">
        <f t="shared" ref="G30" si="13">E30*F30</f>
        <v>0</v>
      </c>
      <c r="H30" s="404"/>
      <c r="I30" s="404"/>
      <c r="J30" s="404"/>
      <c r="K30" s="404"/>
      <c r="L30" s="404"/>
      <c r="M30" s="404"/>
      <c r="N30" s="404"/>
      <c r="O30" s="404"/>
      <c r="P30" s="404"/>
      <c r="Q30" s="404"/>
      <c r="R30" s="404"/>
      <c r="S30" s="404"/>
      <c r="T30" s="404"/>
      <c r="U30" s="404"/>
      <c r="V30" s="404"/>
      <c r="W30" s="404"/>
      <c r="X30" s="404"/>
      <c r="Y30" s="404"/>
      <c r="Z30" s="404"/>
      <c r="AA30" s="404"/>
      <c r="AB30" s="404"/>
      <c r="AC30" s="404"/>
      <c r="AD30" s="404"/>
      <c r="AE30" s="404"/>
      <c r="AF30" s="404"/>
      <c r="AG30" s="404"/>
      <c r="AH30" s="404"/>
      <c r="AI30" s="404"/>
      <c r="AJ30" s="404"/>
      <c r="AK30" s="404"/>
      <c r="AL30" s="404"/>
      <c r="AM30" s="404"/>
      <c r="AN30" s="404"/>
      <c r="AO30" s="404"/>
      <c r="AP30" s="404"/>
      <c r="AQ30" s="404"/>
      <c r="AR30" s="404"/>
      <c r="AS30" s="404"/>
      <c r="AT30" s="404"/>
      <c r="AU30" s="404"/>
      <c r="AV30" s="404"/>
      <c r="AW30" s="404"/>
      <c r="AX30" s="404"/>
      <c r="AY30" s="404"/>
      <c r="AZ30" s="404"/>
      <c r="BA30" s="404"/>
      <c r="BB30" s="404"/>
      <c r="BC30" s="404"/>
      <c r="BD30" s="404"/>
      <c r="BE30" s="404"/>
      <c r="BF30" s="404"/>
      <c r="BG30" s="404"/>
      <c r="BH30" s="404"/>
      <c r="BI30" s="404"/>
      <c r="BJ30" s="404"/>
      <c r="BK30" s="404"/>
      <c r="BL30" s="404"/>
      <c r="BM30" s="404"/>
      <c r="BN30" s="404"/>
      <c r="BO30" s="404"/>
      <c r="BP30" s="404"/>
      <c r="BQ30" s="404"/>
      <c r="BR30" s="404"/>
      <c r="BS30" s="404"/>
      <c r="BT30" s="404"/>
      <c r="BU30" s="404"/>
      <c r="BV30" s="404"/>
      <c r="BW30" s="404"/>
      <c r="BX30" s="404"/>
      <c r="BY30" s="404"/>
      <c r="BZ30" s="404"/>
      <c r="CA30" s="404"/>
      <c r="CB30" s="404"/>
      <c r="CC30" s="404"/>
      <c r="CD30" s="404"/>
      <c r="CE30" s="404"/>
      <c r="CF30" s="404"/>
      <c r="CG30" s="404"/>
      <c r="CH30" s="404"/>
      <c r="CI30" s="404"/>
      <c r="CJ30" s="404"/>
      <c r="CK30" s="404"/>
      <c r="CL30" s="404"/>
      <c r="CM30" s="404"/>
      <c r="CN30" s="404"/>
      <c r="CO30" s="404"/>
      <c r="CP30" s="404"/>
      <c r="CQ30" s="404"/>
      <c r="CR30" s="404"/>
      <c r="CS30" s="404"/>
      <c r="CT30" s="404"/>
      <c r="CU30" s="404"/>
      <c r="CV30" s="404"/>
      <c r="CW30" s="404"/>
      <c r="CX30" s="404"/>
      <c r="CY30" s="404"/>
      <c r="CZ30" s="404"/>
      <c r="DA30" s="404"/>
      <c r="DB30" s="404"/>
      <c r="DC30" s="404"/>
      <c r="DD30" s="404"/>
      <c r="DE30" s="404"/>
      <c r="DF30" s="404"/>
      <c r="DG30" s="404"/>
    </row>
    <row r="31" spans="1:111" s="405" customFormat="1">
      <c r="A31" s="133" t="s">
        <v>14</v>
      </c>
      <c r="B31" s="135" t="s">
        <v>558</v>
      </c>
      <c r="C31" s="134" t="s">
        <v>600</v>
      </c>
      <c r="D31" s="135" t="s">
        <v>207</v>
      </c>
      <c r="E31" s="136">
        <v>1</v>
      </c>
      <c r="F31" s="31"/>
      <c r="G31" s="32">
        <f t="shared" si="2"/>
        <v>0</v>
      </c>
      <c r="H31" s="404"/>
      <c r="I31" s="404"/>
      <c r="J31" s="404"/>
      <c r="K31" s="404"/>
      <c r="L31" s="404"/>
      <c r="M31" s="404"/>
      <c r="N31" s="404"/>
      <c r="O31" s="404"/>
      <c r="P31" s="404"/>
      <c r="Q31" s="404"/>
      <c r="R31" s="404"/>
      <c r="S31" s="404"/>
      <c r="T31" s="404"/>
      <c r="U31" s="404"/>
      <c r="V31" s="404"/>
      <c r="W31" s="404"/>
      <c r="X31" s="404"/>
      <c r="Y31" s="404"/>
      <c r="Z31" s="404"/>
      <c r="AA31" s="404"/>
      <c r="AB31" s="404"/>
      <c r="AC31" s="404"/>
      <c r="AD31" s="404"/>
      <c r="AE31" s="404"/>
      <c r="AF31" s="404"/>
      <c r="AG31" s="404"/>
      <c r="AH31" s="404"/>
      <c r="AI31" s="404"/>
      <c r="AJ31" s="404"/>
      <c r="AK31" s="404"/>
      <c r="AL31" s="404"/>
      <c r="AM31" s="404"/>
      <c r="AN31" s="404"/>
      <c r="AO31" s="404"/>
      <c r="AP31" s="404"/>
      <c r="AQ31" s="404"/>
      <c r="AR31" s="404"/>
      <c r="AS31" s="404"/>
      <c r="AT31" s="404"/>
      <c r="AU31" s="404"/>
      <c r="AV31" s="404"/>
      <c r="AW31" s="404"/>
      <c r="AX31" s="404"/>
      <c r="AY31" s="404"/>
      <c r="AZ31" s="404"/>
      <c r="BA31" s="404"/>
      <c r="BB31" s="404"/>
      <c r="BC31" s="404"/>
      <c r="BD31" s="404"/>
      <c r="BE31" s="404"/>
      <c r="BF31" s="404"/>
      <c r="BG31" s="404"/>
      <c r="BH31" s="404"/>
      <c r="BI31" s="404"/>
      <c r="BJ31" s="404"/>
      <c r="BK31" s="404"/>
      <c r="BL31" s="404"/>
      <c r="BM31" s="404"/>
      <c r="BN31" s="404"/>
      <c r="BO31" s="404"/>
      <c r="BP31" s="404"/>
      <c r="BQ31" s="404"/>
      <c r="BR31" s="404"/>
      <c r="BS31" s="404"/>
      <c r="BT31" s="404"/>
      <c r="BU31" s="404"/>
      <c r="BV31" s="404"/>
      <c r="BW31" s="404"/>
      <c r="BX31" s="404"/>
      <c r="BY31" s="404"/>
      <c r="BZ31" s="404"/>
      <c r="CA31" s="404"/>
      <c r="CB31" s="404"/>
      <c r="CC31" s="404"/>
      <c r="CD31" s="404"/>
      <c r="CE31" s="404"/>
      <c r="CF31" s="404"/>
      <c r="CG31" s="404"/>
      <c r="CH31" s="404"/>
      <c r="CI31" s="404"/>
      <c r="CJ31" s="404"/>
      <c r="CK31" s="404"/>
      <c r="CL31" s="404"/>
      <c r="CM31" s="404"/>
      <c r="CN31" s="404"/>
      <c r="CO31" s="404"/>
      <c r="CP31" s="404"/>
      <c r="CQ31" s="404"/>
      <c r="CR31" s="404"/>
      <c r="CS31" s="404"/>
      <c r="CT31" s="404"/>
      <c r="CU31" s="404"/>
      <c r="CV31" s="404"/>
      <c r="CW31" s="404"/>
      <c r="CX31" s="404"/>
      <c r="CY31" s="404"/>
      <c r="CZ31" s="404"/>
      <c r="DA31" s="404"/>
      <c r="DB31" s="404"/>
      <c r="DC31" s="404"/>
      <c r="DD31" s="404"/>
      <c r="DE31" s="404"/>
      <c r="DF31" s="404"/>
      <c r="DG31" s="404"/>
    </row>
    <row r="32" spans="1:111" s="405" customFormat="1">
      <c r="A32" s="133" t="s">
        <v>14</v>
      </c>
      <c r="B32" s="135" t="s">
        <v>627</v>
      </c>
      <c r="C32" s="134" t="s">
        <v>651</v>
      </c>
      <c r="D32" s="135" t="s">
        <v>207</v>
      </c>
      <c r="E32" s="136">
        <v>1</v>
      </c>
      <c r="F32" s="31"/>
      <c r="G32" s="32">
        <f t="shared" ref="G32" si="14">E32*F32</f>
        <v>0</v>
      </c>
      <c r="H32" s="404"/>
      <c r="I32" s="404"/>
      <c r="J32" s="404"/>
      <c r="K32" s="404"/>
      <c r="L32" s="404"/>
      <c r="M32" s="404"/>
      <c r="N32" s="404"/>
      <c r="O32" s="404"/>
      <c r="P32" s="404"/>
      <c r="Q32" s="404"/>
      <c r="R32" s="404"/>
      <c r="S32" s="404"/>
      <c r="T32" s="404"/>
      <c r="U32" s="404"/>
      <c r="V32" s="404"/>
      <c r="W32" s="404"/>
      <c r="X32" s="404"/>
      <c r="Y32" s="404"/>
      <c r="Z32" s="404"/>
      <c r="AA32" s="404"/>
      <c r="AB32" s="404"/>
      <c r="AC32" s="404"/>
      <c r="AD32" s="404"/>
      <c r="AE32" s="404"/>
      <c r="AF32" s="404"/>
      <c r="AG32" s="404"/>
      <c r="AH32" s="404"/>
      <c r="AI32" s="404"/>
      <c r="AJ32" s="404"/>
      <c r="AK32" s="404"/>
      <c r="AL32" s="404"/>
      <c r="AM32" s="404"/>
      <c r="AN32" s="404"/>
      <c r="AO32" s="404"/>
      <c r="AP32" s="404"/>
      <c r="AQ32" s="404"/>
      <c r="AR32" s="404"/>
      <c r="AS32" s="404"/>
      <c r="AT32" s="404"/>
      <c r="AU32" s="404"/>
      <c r="AV32" s="404"/>
      <c r="AW32" s="404"/>
      <c r="AX32" s="404"/>
      <c r="AY32" s="404"/>
      <c r="AZ32" s="404"/>
      <c r="BA32" s="404"/>
      <c r="BB32" s="404"/>
      <c r="BC32" s="404"/>
      <c r="BD32" s="404"/>
      <c r="BE32" s="404"/>
      <c r="BF32" s="404"/>
      <c r="BG32" s="404"/>
      <c r="BH32" s="404"/>
      <c r="BI32" s="404"/>
      <c r="BJ32" s="404"/>
      <c r="BK32" s="404"/>
      <c r="BL32" s="404"/>
      <c r="BM32" s="404"/>
      <c r="BN32" s="404"/>
      <c r="BO32" s="404"/>
      <c r="BP32" s="404"/>
      <c r="BQ32" s="404"/>
      <c r="BR32" s="404"/>
      <c r="BS32" s="404"/>
      <c r="BT32" s="404"/>
      <c r="BU32" s="404"/>
      <c r="BV32" s="404"/>
      <c r="BW32" s="404"/>
      <c r="BX32" s="404"/>
      <c r="BY32" s="404"/>
      <c r="BZ32" s="404"/>
      <c r="CA32" s="404"/>
      <c r="CB32" s="404"/>
      <c r="CC32" s="404"/>
      <c r="CD32" s="404"/>
      <c r="CE32" s="404"/>
      <c r="CF32" s="404"/>
      <c r="CG32" s="404"/>
      <c r="CH32" s="404"/>
      <c r="CI32" s="404"/>
      <c r="CJ32" s="404"/>
      <c r="CK32" s="404"/>
      <c r="CL32" s="404"/>
      <c r="CM32" s="404"/>
      <c r="CN32" s="404"/>
      <c r="CO32" s="404"/>
      <c r="CP32" s="404"/>
      <c r="CQ32" s="404"/>
      <c r="CR32" s="404"/>
      <c r="CS32" s="404"/>
      <c r="CT32" s="404"/>
      <c r="CU32" s="404"/>
      <c r="CV32" s="404"/>
      <c r="CW32" s="404"/>
      <c r="CX32" s="404"/>
      <c r="CY32" s="404"/>
      <c r="CZ32" s="404"/>
      <c r="DA32" s="404"/>
      <c r="DB32" s="404"/>
      <c r="DC32" s="404"/>
      <c r="DD32" s="404"/>
      <c r="DE32" s="404"/>
      <c r="DF32" s="404"/>
      <c r="DG32" s="404"/>
    </row>
    <row r="33" spans="1:111" s="405" customFormat="1" ht="26.25" customHeight="1">
      <c r="A33" s="133" t="s">
        <v>14</v>
      </c>
      <c r="B33" s="135" t="s">
        <v>559</v>
      </c>
      <c r="C33" s="252" t="s">
        <v>599</v>
      </c>
      <c r="D33" s="135" t="s">
        <v>204</v>
      </c>
      <c r="E33" s="136">
        <v>1</v>
      </c>
      <c r="F33" s="31"/>
      <c r="G33" s="32">
        <f t="shared" si="2"/>
        <v>0</v>
      </c>
      <c r="H33" s="404"/>
      <c r="I33" s="404"/>
      <c r="J33" s="404"/>
      <c r="K33" s="404"/>
      <c r="L33" s="404"/>
      <c r="M33" s="404"/>
      <c r="N33" s="404"/>
      <c r="O33" s="404"/>
      <c r="P33" s="404"/>
      <c r="Q33" s="404"/>
      <c r="R33" s="404"/>
      <c r="S33" s="404"/>
      <c r="T33" s="404"/>
      <c r="U33" s="404"/>
      <c r="V33" s="404"/>
      <c r="W33" s="404"/>
      <c r="X33" s="404"/>
      <c r="Y33" s="404"/>
      <c r="Z33" s="404"/>
      <c r="AA33" s="404"/>
      <c r="AB33" s="404"/>
      <c r="AC33" s="404"/>
      <c r="AD33" s="404"/>
      <c r="AE33" s="404"/>
      <c r="AF33" s="404"/>
      <c r="AG33" s="404"/>
      <c r="AH33" s="404"/>
      <c r="AI33" s="404"/>
      <c r="AJ33" s="404"/>
      <c r="AK33" s="404"/>
      <c r="AL33" s="404"/>
      <c r="AM33" s="404"/>
      <c r="AN33" s="404"/>
      <c r="AO33" s="404"/>
      <c r="AP33" s="404"/>
      <c r="AQ33" s="404"/>
      <c r="AR33" s="404"/>
      <c r="AS33" s="404"/>
      <c r="AT33" s="404"/>
      <c r="AU33" s="404"/>
      <c r="AV33" s="404"/>
      <c r="AW33" s="404"/>
      <c r="AX33" s="404"/>
      <c r="AY33" s="404"/>
      <c r="AZ33" s="404"/>
      <c r="BA33" s="404"/>
      <c r="BB33" s="404"/>
      <c r="BC33" s="404"/>
      <c r="BD33" s="404"/>
      <c r="BE33" s="404"/>
      <c r="BF33" s="404"/>
      <c r="BG33" s="404"/>
      <c r="BH33" s="404"/>
      <c r="BI33" s="404"/>
      <c r="BJ33" s="404"/>
      <c r="BK33" s="404"/>
      <c r="BL33" s="404"/>
      <c r="BM33" s="404"/>
      <c r="BN33" s="404"/>
      <c r="BO33" s="404"/>
      <c r="BP33" s="404"/>
      <c r="BQ33" s="404"/>
      <c r="BR33" s="404"/>
      <c r="BS33" s="404"/>
      <c r="BT33" s="404"/>
      <c r="BU33" s="404"/>
      <c r="BV33" s="404"/>
      <c r="BW33" s="404"/>
      <c r="BX33" s="404"/>
      <c r="BY33" s="404"/>
      <c r="BZ33" s="404"/>
      <c r="CA33" s="404"/>
      <c r="CB33" s="404"/>
      <c r="CC33" s="404"/>
      <c r="CD33" s="404"/>
      <c r="CE33" s="404"/>
      <c r="CF33" s="404"/>
      <c r="CG33" s="404"/>
      <c r="CH33" s="404"/>
      <c r="CI33" s="404"/>
      <c r="CJ33" s="404"/>
      <c r="CK33" s="404"/>
      <c r="CL33" s="404"/>
      <c r="CM33" s="404"/>
      <c r="CN33" s="404"/>
      <c r="CO33" s="404"/>
      <c r="CP33" s="404"/>
      <c r="CQ33" s="404"/>
      <c r="CR33" s="404"/>
      <c r="CS33" s="404"/>
      <c r="CT33" s="404"/>
      <c r="CU33" s="404"/>
      <c r="CV33" s="404"/>
      <c r="CW33" s="404"/>
      <c r="CX33" s="404"/>
      <c r="CY33" s="404"/>
      <c r="CZ33" s="404"/>
      <c r="DA33" s="404"/>
      <c r="DB33" s="404"/>
      <c r="DC33" s="404"/>
      <c r="DD33" s="404"/>
      <c r="DE33" s="404"/>
      <c r="DF33" s="404"/>
      <c r="DG33" s="404"/>
    </row>
    <row r="34" spans="1:111" s="405" customFormat="1" ht="26.25" customHeight="1">
      <c r="A34" s="133" t="s">
        <v>14</v>
      </c>
      <c r="B34" s="135" t="s">
        <v>628</v>
      </c>
      <c r="C34" s="252" t="s">
        <v>652</v>
      </c>
      <c r="D34" s="135" t="s">
        <v>204</v>
      </c>
      <c r="E34" s="136">
        <v>1</v>
      </c>
      <c r="F34" s="31"/>
      <c r="G34" s="32">
        <f t="shared" ref="G34" si="15">E34*F34</f>
        <v>0</v>
      </c>
      <c r="H34" s="404"/>
      <c r="I34" s="404"/>
      <c r="J34" s="404"/>
      <c r="K34" s="404"/>
      <c r="L34" s="404"/>
      <c r="M34" s="404"/>
      <c r="N34" s="404"/>
      <c r="O34" s="404"/>
      <c r="P34" s="404"/>
      <c r="Q34" s="404"/>
      <c r="R34" s="404"/>
      <c r="S34" s="404"/>
      <c r="T34" s="404"/>
      <c r="U34" s="404"/>
      <c r="V34" s="404"/>
      <c r="W34" s="404"/>
      <c r="X34" s="404"/>
      <c r="Y34" s="404"/>
      <c r="Z34" s="404"/>
      <c r="AA34" s="404"/>
      <c r="AB34" s="404"/>
      <c r="AC34" s="404"/>
      <c r="AD34" s="404"/>
      <c r="AE34" s="404"/>
      <c r="AF34" s="404"/>
      <c r="AG34" s="404"/>
      <c r="AH34" s="404"/>
      <c r="AI34" s="404"/>
      <c r="AJ34" s="404"/>
      <c r="AK34" s="404"/>
      <c r="AL34" s="404"/>
      <c r="AM34" s="404"/>
      <c r="AN34" s="404"/>
      <c r="AO34" s="404"/>
      <c r="AP34" s="404"/>
      <c r="AQ34" s="404"/>
      <c r="AR34" s="404"/>
      <c r="AS34" s="404"/>
      <c r="AT34" s="404"/>
      <c r="AU34" s="404"/>
      <c r="AV34" s="404"/>
      <c r="AW34" s="404"/>
      <c r="AX34" s="404"/>
      <c r="AY34" s="404"/>
      <c r="AZ34" s="404"/>
      <c r="BA34" s="404"/>
      <c r="BB34" s="404"/>
      <c r="BC34" s="404"/>
      <c r="BD34" s="404"/>
      <c r="BE34" s="404"/>
      <c r="BF34" s="404"/>
      <c r="BG34" s="404"/>
      <c r="BH34" s="404"/>
      <c r="BI34" s="404"/>
      <c r="BJ34" s="404"/>
      <c r="BK34" s="404"/>
      <c r="BL34" s="404"/>
      <c r="BM34" s="404"/>
      <c r="BN34" s="404"/>
      <c r="BO34" s="404"/>
      <c r="BP34" s="404"/>
      <c r="BQ34" s="404"/>
      <c r="BR34" s="404"/>
      <c r="BS34" s="404"/>
      <c r="BT34" s="404"/>
      <c r="BU34" s="404"/>
      <c r="BV34" s="404"/>
      <c r="BW34" s="404"/>
      <c r="BX34" s="404"/>
      <c r="BY34" s="404"/>
      <c r="BZ34" s="404"/>
      <c r="CA34" s="404"/>
      <c r="CB34" s="404"/>
      <c r="CC34" s="404"/>
      <c r="CD34" s="404"/>
      <c r="CE34" s="404"/>
      <c r="CF34" s="404"/>
      <c r="CG34" s="404"/>
      <c r="CH34" s="404"/>
      <c r="CI34" s="404"/>
      <c r="CJ34" s="404"/>
      <c r="CK34" s="404"/>
      <c r="CL34" s="404"/>
      <c r="CM34" s="404"/>
      <c r="CN34" s="404"/>
      <c r="CO34" s="404"/>
      <c r="CP34" s="404"/>
      <c r="CQ34" s="404"/>
      <c r="CR34" s="404"/>
      <c r="CS34" s="404"/>
      <c r="CT34" s="404"/>
      <c r="CU34" s="404"/>
      <c r="CV34" s="404"/>
      <c r="CW34" s="404"/>
      <c r="CX34" s="404"/>
      <c r="CY34" s="404"/>
      <c r="CZ34" s="404"/>
      <c r="DA34" s="404"/>
      <c r="DB34" s="404"/>
      <c r="DC34" s="404"/>
      <c r="DD34" s="404"/>
      <c r="DE34" s="404"/>
      <c r="DF34" s="404"/>
      <c r="DG34" s="404"/>
    </row>
    <row r="35" spans="1:111" s="405" customFormat="1">
      <c r="A35" s="133" t="s">
        <v>14</v>
      </c>
      <c r="B35" s="135" t="s">
        <v>560</v>
      </c>
      <c r="C35" s="134" t="s">
        <v>598</v>
      </c>
      <c r="D35" s="135" t="s">
        <v>207</v>
      </c>
      <c r="E35" s="136">
        <v>1</v>
      </c>
      <c r="F35" s="31"/>
      <c r="G35" s="32">
        <f t="shared" si="2"/>
        <v>0</v>
      </c>
      <c r="H35" s="404"/>
      <c r="I35" s="404"/>
      <c r="J35" s="404"/>
      <c r="K35" s="404"/>
      <c r="L35" s="404"/>
      <c r="M35" s="404"/>
      <c r="N35" s="404"/>
      <c r="O35" s="404"/>
      <c r="P35" s="404"/>
      <c r="Q35" s="404"/>
      <c r="R35" s="404"/>
      <c r="S35" s="404"/>
      <c r="T35" s="404"/>
      <c r="U35" s="404"/>
      <c r="V35" s="404"/>
      <c r="W35" s="404"/>
      <c r="X35" s="404"/>
      <c r="Y35" s="404"/>
      <c r="Z35" s="404"/>
      <c r="AA35" s="404"/>
      <c r="AB35" s="404"/>
      <c r="AC35" s="404"/>
      <c r="AD35" s="404"/>
      <c r="AE35" s="404"/>
      <c r="AF35" s="404"/>
      <c r="AG35" s="404"/>
      <c r="AH35" s="404"/>
      <c r="AI35" s="404"/>
      <c r="AJ35" s="404"/>
      <c r="AK35" s="404"/>
      <c r="AL35" s="404"/>
      <c r="AM35" s="404"/>
      <c r="AN35" s="404"/>
      <c r="AO35" s="404"/>
      <c r="AP35" s="404"/>
      <c r="AQ35" s="404"/>
      <c r="AR35" s="404"/>
      <c r="AS35" s="404"/>
      <c r="AT35" s="404"/>
      <c r="AU35" s="404"/>
      <c r="AV35" s="404"/>
      <c r="AW35" s="404"/>
      <c r="AX35" s="404"/>
      <c r="AY35" s="404"/>
      <c r="AZ35" s="404"/>
      <c r="BA35" s="404"/>
      <c r="BB35" s="404"/>
      <c r="BC35" s="404"/>
      <c r="BD35" s="404"/>
      <c r="BE35" s="404"/>
      <c r="BF35" s="404"/>
      <c r="BG35" s="404"/>
      <c r="BH35" s="404"/>
      <c r="BI35" s="404"/>
      <c r="BJ35" s="404"/>
      <c r="BK35" s="404"/>
      <c r="BL35" s="404"/>
      <c r="BM35" s="404"/>
      <c r="BN35" s="404"/>
      <c r="BO35" s="404"/>
      <c r="BP35" s="404"/>
      <c r="BQ35" s="404"/>
      <c r="BR35" s="404"/>
      <c r="BS35" s="404"/>
      <c r="BT35" s="404"/>
      <c r="BU35" s="404"/>
      <c r="BV35" s="404"/>
      <c r="BW35" s="404"/>
      <c r="BX35" s="404"/>
      <c r="BY35" s="404"/>
      <c r="BZ35" s="404"/>
      <c r="CA35" s="404"/>
      <c r="CB35" s="404"/>
      <c r="CC35" s="404"/>
      <c r="CD35" s="404"/>
      <c r="CE35" s="404"/>
      <c r="CF35" s="404"/>
      <c r="CG35" s="404"/>
      <c r="CH35" s="404"/>
      <c r="CI35" s="404"/>
      <c r="CJ35" s="404"/>
      <c r="CK35" s="404"/>
      <c r="CL35" s="404"/>
      <c r="CM35" s="404"/>
      <c r="CN35" s="404"/>
      <c r="CO35" s="404"/>
      <c r="CP35" s="404"/>
      <c r="CQ35" s="404"/>
      <c r="CR35" s="404"/>
      <c r="CS35" s="404"/>
      <c r="CT35" s="404"/>
      <c r="CU35" s="404"/>
      <c r="CV35" s="404"/>
      <c r="CW35" s="404"/>
      <c r="CX35" s="404"/>
      <c r="CY35" s="404"/>
      <c r="CZ35" s="404"/>
      <c r="DA35" s="404"/>
      <c r="DB35" s="404"/>
      <c r="DC35" s="404"/>
      <c r="DD35" s="404"/>
      <c r="DE35" s="404"/>
      <c r="DF35" s="404"/>
      <c r="DG35" s="404"/>
    </row>
    <row r="36" spans="1:111" s="405" customFormat="1">
      <c r="A36" s="133" t="s">
        <v>14</v>
      </c>
      <c r="B36" s="135" t="s">
        <v>629</v>
      </c>
      <c r="C36" s="134" t="s">
        <v>653</v>
      </c>
      <c r="D36" s="135" t="s">
        <v>207</v>
      </c>
      <c r="E36" s="136">
        <v>1</v>
      </c>
      <c r="F36" s="31"/>
      <c r="G36" s="32">
        <f t="shared" ref="G36" si="16">E36*F36</f>
        <v>0</v>
      </c>
      <c r="H36" s="404"/>
      <c r="I36" s="404"/>
      <c r="J36" s="404"/>
      <c r="K36" s="404"/>
      <c r="L36" s="404"/>
      <c r="M36" s="404"/>
      <c r="N36" s="404"/>
      <c r="O36" s="404"/>
      <c r="P36" s="404"/>
      <c r="Q36" s="404"/>
      <c r="R36" s="404"/>
      <c r="S36" s="404"/>
      <c r="T36" s="404"/>
      <c r="U36" s="404"/>
      <c r="V36" s="404"/>
      <c r="W36" s="404"/>
      <c r="X36" s="404"/>
      <c r="Y36" s="404"/>
      <c r="Z36" s="404"/>
      <c r="AA36" s="404"/>
      <c r="AB36" s="404"/>
      <c r="AC36" s="404"/>
      <c r="AD36" s="404"/>
      <c r="AE36" s="404"/>
      <c r="AF36" s="404"/>
      <c r="AG36" s="404"/>
      <c r="AH36" s="404"/>
      <c r="AI36" s="404"/>
      <c r="AJ36" s="404"/>
      <c r="AK36" s="404"/>
      <c r="AL36" s="404"/>
      <c r="AM36" s="404"/>
      <c r="AN36" s="404"/>
      <c r="AO36" s="404"/>
      <c r="AP36" s="404"/>
      <c r="AQ36" s="404"/>
      <c r="AR36" s="404"/>
      <c r="AS36" s="404"/>
      <c r="AT36" s="404"/>
      <c r="AU36" s="404"/>
      <c r="AV36" s="404"/>
      <c r="AW36" s="404"/>
      <c r="AX36" s="404"/>
      <c r="AY36" s="404"/>
      <c r="AZ36" s="404"/>
      <c r="BA36" s="404"/>
      <c r="BB36" s="404"/>
      <c r="BC36" s="404"/>
      <c r="BD36" s="404"/>
      <c r="BE36" s="404"/>
      <c r="BF36" s="404"/>
      <c r="BG36" s="404"/>
      <c r="BH36" s="404"/>
      <c r="BI36" s="404"/>
      <c r="BJ36" s="404"/>
      <c r="BK36" s="404"/>
      <c r="BL36" s="404"/>
      <c r="BM36" s="404"/>
      <c r="BN36" s="404"/>
      <c r="BO36" s="404"/>
      <c r="BP36" s="404"/>
      <c r="BQ36" s="404"/>
      <c r="BR36" s="404"/>
      <c r="BS36" s="404"/>
      <c r="BT36" s="404"/>
      <c r="BU36" s="404"/>
      <c r="BV36" s="404"/>
      <c r="BW36" s="404"/>
      <c r="BX36" s="404"/>
      <c r="BY36" s="404"/>
      <c r="BZ36" s="404"/>
      <c r="CA36" s="404"/>
      <c r="CB36" s="404"/>
      <c r="CC36" s="404"/>
      <c r="CD36" s="404"/>
      <c r="CE36" s="404"/>
      <c r="CF36" s="404"/>
      <c r="CG36" s="404"/>
      <c r="CH36" s="404"/>
      <c r="CI36" s="404"/>
      <c r="CJ36" s="404"/>
      <c r="CK36" s="404"/>
      <c r="CL36" s="404"/>
      <c r="CM36" s="404"/>
      <c r="CN36" s="404"/>
      <c r="CO36" s="404"/>
      <c r="CP36" s="404"/>
      <c r="CQ36" s="404"/>
      <c r="CR36" s="404"/>
      <c r="CS36" s="404"/>
      <c r="CT36" s="404"/>
      <c r="CU36" s="404"/>
      <c r="CV36" s="404"/>
      <c r="CW36" s="404"/>
      <c r="CX36" s="404"/>
      <c r="CY36" s="404"/>
      <c r="CZ36" s="404"/>
      <c r="DA36" s="404"/>
      <c r="DB36" s="404"/>
      <c r="DC36" s="404"/>
      <c r="DD36" s="404"/>
      <c r="DE36" s="404"/>
      <c r="DF36" s="404"/>
      <c r="DG36" s="404"/>
    </row>
    <row r="37" spans="1:111" s="405" customFormat="1">
      <c r="A37" s="133" t="s">
        <v>14</v>
      </c>
      <c r="B37" s="135" t="s">
        <v>561</v>
      </c>
      <c r="C37" s="252" t="s">
        <v>597</v>
      </c>
      <c r="D37" s="135" t="s">
        <v>207</v>
      </c>
      <c r="E37" s="136">
        <v>1</v>
      </c>
      <c r="F37" s="31"/>
      <c r="G37" s="32">
        <f t="shared" si="2"/>
        <v>0</v>
      </c>
      <c r="H37" s="404"/>
      <c r="I37" s="404"/>
      <c r="J37" s="404"/>
      <c r="K37" s="404"/>
      <c r="L37" s="404"/>
      <c r="M37" s="404"/>
      <c r="N37" s="404"/>
      <c r="O37" s="404"/>
      <c r="P37" s="404"/>
      <c r="Q37" s="404"/>
      <c r="R37" s="404"/>
      <c r="S37" s="404"/>
      <c r="T37" s="404"/>
      <c r="U37" s="404"/>
      <c r="V37" s="404"/>
      <c r="W37" s="404"/>
      <c r="X37" s="404"/>
      <c r="Y37" s="404"/>
      <c r="Z37" s="404"/>
      <c r="AA37" s="404"/>
      <c r="AB37" s="404"/>
      <c r="AC37" s="404"/>
      <c r="AD37" s="404"/>
      <c r="AE37" s="404"/>
      <c r="AF37" s="404"/>
      <c r="AG37" s="404"/>
      <c r="AH37" s="404"/>
      <c r="AI37" s="404"/>
      <c r="AJ37" s="404"/>
      <c r="AK37" s="404"/>
      <c r="AL37" s="404"/>
      <c r="AM37" s="404"/>
      <c r="AN37" s="404"/>
      <c r="AO37" s="404"/>
      <c r="AP37" s="404"/>
      <c r="AQ37" s="404"/>
      <c r="AR37" s="404"/>
      <c r="AS37" s="404"/>
      <c r="AT37" s="404"/>
      <c r="AU37" s="404"/>
      <c r="AV37" s="404"/>
      <c r="AW37" s="404"/>
      <c r="AX37" s="404"/>
      <c r="AY37" s="404"/>
      <c r="AZ37" s="404"/>
      <c r="BA37" s="404"/>
      <c r="BB37" s="404"/>
      <c r="BC37" s="404"/>
      <c r="BD37" s="404"/>
      <c r="BE37" s="404"/>
      <c r="BF37" s="404"/>
      <c r="BG37" s="404"/>
      <c r="BH37" s="404"/>
      <c r="BI37" s="404"/>
      <c r="BJ37" s="404"/>
      <c r="BK37" s="404"/>
      <c r="BL37" s="404"/>
      <c r="BM37" s="404"/>
      <c r="BN37" s="404"/>
      <c r="BO37" s="404"/>
      <c r="BP37" s="404"/>
      <c r="BQ37" s="404"/>
      <c r="BR37" s="404"/>
      <c r="BS37" s="404"/>
      <c r="BT37" s="404"/>
      <c r="BU37" s="404"/>
      <c r="BV37" s="404"/>
      <c r="BW37" s="404"/>
      <c r="BX37" s="404"/>
      <c r="BY37" s="404"/>
      <c r="BZ37" s="404"/>
      <c r="CA37" s="404"/>
      <c r="CB37" s="404"/>
      <c r="CC37" s="404"/>
      <c r="CD37" s="404"/>
      <c r="CE37" s="404"/>
      <c r="CF37" s="404"/>
      <c r="CG37" s="404"/>
      <c r="CH37" s="404"/>
      <c r="CI37" s="404"/>
      <c r="CJ37" s="404"/>
      <c r="CK37" s="404"/>
      <c r="CL37" s="404"/>
      <c r="CM37" s="404"/>
      <c r="CN37" s="404"/>
      <c r="CO37" s="404"/>
      <c r="CP37" s="404"/>
      <c r="CQ37" s="404"/>
      <c r="CR37" s="404"/>
      <c r="CS37" s="404"/>
      <c r="CT37" s="404"/>
      <c r="CU37" s="404"/>
      <c r="CV37" s="404"/>
      <c r="CW37" s="404"/>
      <c r="CX37" s="404"/>
      <c r="CY37" s="404"/>
      <c r="CZ37" s="404"/>
      <c r="DA37" s="404"/>
      <c r="DB37" s="404"/>
      <c r="DC37" s="404"/>
      <c r="DD37" s="404"/>
      <c r="DE37" s="404"/>
      <c r="DF37" s="404"/>
      <c r="DG37" s="404"/>
    </row>
    <row r="38" spans="1:111" s="405" customFormat="1">
      <c r="A38" s="133" t="s">
        <v>14</v>
      </c>
      <c r="B38" s="135" t="s">
        <v>630</v>
      </c>
      <c r="C38" s="252" t="s">
        <v>654</v>
      </c>
      <c r="D38" s="135" t="s">
        <v>207</v>
      </c>
      <c r="E38" s="136">
        <v>1</v>
      </c>
      <c r="F38" s="31"/>
      <c r="G38" s="32">
        <f t="shared" ref="G38" si="17">E38*F38</f>
        <v>0</v>
      </c>
      <c r="H38" s="404"/>
      <c r="I38" s="404"/>
      <c r="J38" s="404"/>
      <c r="K38" s="404"/>
      <c r="L38" s="404"/>
      <c r="M38" s="404"/>
      <c r="N38" s="404"/>
      <c r="O38" s="404"/>
      <c r="P38" s="404"/>
      <c r="Q38" s="404"/>
      <c r="R38" s="404"/>
      <c r="S38" s="404"/>
      <c r="T38" s="404"/>
      <c r="U38" s="404"/>
      <c r="V38" s="404"/>
      <c r="W38" s="404"/>
      <c r="X38" s="404"/>
      <c r="Y38" s="404"/>
      <c r="Z38" s="404"/>
      <c r="AA38" s="404"/>
      <c r="AB38" s="404"/>
      <c r="AC38" s="404"/>
      <c r="AD38" s="404"/>
      <c r="AE38" s="404"/>
      <c r="AF38" s="404"/>
      <c r="AG38" s="404"/>
      <c r="AH38" s="404"/>
      <c r="AI38" s="404"/>
      <c r="AJ38" s="404"/>
      <c r="AK38" s="404"/>
      <c r="AL38" s="404"/>
      <c r="AM38" s="404"/>
      <c r="AN38" s="404"/>
      <c r="AO38" s="404"/>
      <c r="AP38" s="404"/>
      <c r="AQ38" s="404"/>
      <c r="AR38" s="404"/>
      <c r="AS38" s="404"/>
      <c r="AT38" s="404"/>
      <c r="AU38" s="404"/>
      <c r="AV38" s="404"/>
      <c r="AW38" s="404"/>
      <c r="AX38" s="404"/>
      <c r="AY38" s="404"/>
      <c r="AZ38" s="404"/>
      <c r="BA38" s="404"/>
      <c r="BB38" s="404"/>
      <c r="BC38" s="404"/>
      <c r="BD38" s="404"/>
      <c r="BE38" s="404"/>
      <c r="BF38" s="404"/>
      <c r="BG38" s="404"/>
      <c r="BH38" s="404"/>
      <c r="BI38" s="404"/>
      <c r="BJ38" s="404"/>
      <c r="BK38" s="404"/>
      <c r="BL38" s="404"/>
      <c r="BM38" s="404"/>
      <c r="BN38" s="404"/>
      <c r="BO38" s="404"/>
      <c r="BP38" s="404"/>
      <c r="BQ38" s="404"/>
      <c r="BR38" s="404"/>
      <c r="BS38" s="404"/>
      <c r="BT38" s="404"/>
      <c r="BU38" s="404"/>
      <c r="BV38" s="404"/>
      <c r="BW38" s="404"/>
      <c r="BX38" s="404"/>
      <c r="BY38" s="404"/>
      <c r="BZ38" s="404"/>
      <c r="CA38" s="404"/>
      <c r="CB38" s="404"/>
      <c r="CC38" s="404"/>
      <c r="CD38" s="404"/>
      <c r="CE38" s="404"/>
      <c r="CF38" s="404"/>
      <c r="CG38" s="404"/>
      <c r="CH38" s="404"/>
      <c r="CI38" s="404"/>
      <c r="CJ38" s="404"/>
      <c r="CK38" s="404"/>
      <c r="CL38" s="404"/>
      <c r="CM38" s="404"/>
      <c r="CN38" s="404"/>
      <c r="CO38" s="404"/>
      <c r="CP38" s="404"/>
      <c r="CQ38" s="404"/>
      <c r="CR38" s="404"/>
      <c r="CS38" s="404"/>
      <c r="CT38" s="404"/>
      <c r="CU38" s="404"/>
      <c r="CV38" s="404"/>
      <c r="CW38" s="404"/>
      <c r="CX38" s="404"/>
      <c r="CY38" s="404"/>
      <c r="CZ38" s="404"/>
      <c r="DA38" s="404"/>
      <c r="DB38" s="404"/>
      <c r="DC38" s="404"/>
      <c r="DD38" s="404"/>
      <c r="DE38" s="404"/>
      <c r="DF38" s="404"/>
      <c r="DG38" s="404"/>
    </row>
    <row r="39" spans="1:111" s="405" customFormat="1">
      <c r="A39" s="133" t="s">
        <v>14</v>
      </c>
      <c r="B39" s="135" t="s">
        <v>562</v>
      </c>
      <c r="C39" s="252" t="s">
        <v>596</v>
      </c>
      <c r="D39" s="135" t="s">
        <v>207</v>
      </c>
      <c r="E39" s="136">
        <v>1</v>
      </c>
      <c r="F39" s="31"/>
      <c r="G39" s="32">
        <f t="shared" si="2"/>
        <v>0</v>
      </c>
      <c r="H39" s="404"/>
      <c r="I39" s="404"/>
      <c r="J39" s="404"/>
      <c r="K39" s="404"/>
      <c r="L39" s="404"/>
      <c r="M39" s="404"/>
      <c r="N39" s="404"/>
      <c r="O39" s="404"/>
      <c r="P39" s="404"/>
      <c r="Q39" s="404"/>
      <c r="R39" s="404"/>
      <c r="S39" s="404"/>
      <c r="T39" s="404"/>
      <c r="U39" s="404"/>
      <c r="V39" s="404"/>
      <c r="W39" s="404"/>
      <c r="X39" s="404"/>
      <c r="Y39" s="404"/>
      <c r="Z39" s="404"/>
      <c r="AA39" s="404"/>
      <c r="AB39" s="404"/>
      <c r="AC39" s="404"/>
      <c r="AD39" s="404"/>
      <c r="AE39" s="404"/>
      <c r="AF39" s="404"/>
      <c r="AG39" s="404"/>
      <c r="AH39" s="404"/>
      <c r="AI39" s="404"/>
      <c r="AJ39" s="404"/>
      <c r="AK39" s="404"/>
      <c r="AL39" s="404"/>
      <c r="AM39" s="404"/>
      <c r="AN39" s="404"/>
      <c r="AO39" s="404"/>
      <c r="AP39" s="404"/>
      <c r="AQ39" s="404"/>
      <c r="AR39" s="404"/>
      <c r="AS39" s="404"/>
      <c r="AT39" s="404"/>
      <c r="AU39" s="404"/>
      <c r="AV39" s="404"/>
      <c r="AW39" s="404"/>
      <c r="AX39" s="404"/>
      <c r="AY39" s="404"/>
      <c r="AZ39" s="404"/>
      <c r="BA39" s="404"/>
      <c r="BB39" s="404"/>
      <c r="BC39" s="404"/>
      <c r="BD39" s="404"/>
      <c r="BE39" s="404"/>
      <c r="BF39" s="404"/>
      <c r="BG39" s="404"/>
      <c r="BH39" s="404"/>
      <c r="BI39" s="404"/>
      <c r="BJ39" s="404"/>
      <c r="BK39" s="404"/>
      <c r="BL39" s="404"/>
      <c r="BM39" s="404"/>
      <c r="BN39" s="404"/>
      <c r="BO39" s="404"/>
      <c r="BP39" s="404"/>
      <c r="BQ39" s="404"/>
      <c r="BR39" s="404"/>
      <c r="BS39" s="404"/>
      <c r="BT39" s="404"/>
      <c r="BU39" s="404"/>
      <c r="BV39" s="404"/>
      <c r="BW39" s="404"/>
      <c r="BX39" s="404"/>
      <c r="BY39" s="404"/>
      <c r="BZ39" s="404"/>
      <c r="CA39" s="404"/>
      <c r="CB39" s="404"/>
      <c r="CC39" s="404"/>
      <c r="CD39" s="404"/>
      <c r="CE39" s="404"/>
      <c r="CF39" s="404"/>
      <c r="CG39" s="404"/>
      <c r="CH39" s="404"/>
      <c r="CI39" s="404"/>
      <c r="CJ39" s="404"/>
      <c r="CK39" s="404"/>
      <c r="CL39" s="404"/>
      <c r="CM39" s="404"/>
      <c r="CN39" s="404"/>
      <c r="CO39" s="404"/>
      <c r="CP39" s="404"/>
      <c r="CQ39" s="404"/>
      <c r="CR39" s="404"/>
      <c r="CS39" s="404"/>
      <c r="CT39" s="404"/>
      <c r="CU39" s="404"/>
      <c r="CV39" s="404"/>
      <c r="CW39" s="404"/>
      <c r="CX39" s="404"/>
      <c r="CY39" s="404"/>
      <c r="CZ39" s="404"/>
      <c r="DA39" s="404"/>
      <c r="DB39" s="404"/>
      <c r="DC39" s="404"/>
      <c r="DD39" s="404"/>
      <c r="DE39" s="404"/>
      <c r="DF39" s="404"/>
      <c r="DG39" s="404"/>
    </row>
    <row r="40" spans="1:111" s="405" customFormat="1">
      <c r="A40" s="133" t="s">
        <v>14</v>
      </c>
      <c r="B40" s="135" t="s">
        <v>631</v>
      </c>
      <c r="C40" s="252" t="s">
        <v>655</v>
      </c>
      <c r="D40" s="135" t="s">
        <v>207</v>
      </c>
      <c r="E40" s="136">
        <v>1</v>
      </c>
      <c r="F40" s="31"/>
      <c r="G40" s="32">
        <f t="shared" ref="G40" si="18">E40*F40</f>
        <v>0</v>
      </c>
      <c r="H40" s="404"/>
      <c r="I40" s="404"/>
      <c r="J40" s="404"/>
      <c r="K40" s="404"/>
      <c r="L40" s="404"/>
      <c r="M40" s="404"/>
      <c r="N40" s="404"/>
      <c r="O40" s="404"/>
      <c r="P40" s="404"/>
      <c r="Q40" s="404"/>
      <c r="R40" s="404"/>
      <c r="S40" s="404"/>
      <c r="T40" s="404"/>
      <c r="U40" s="404"/>
      <c r="V40" s="404"/>
      <c r="W40" s="404"/>
      <c r="X40" s="404"/>
      <c r="Y40" s="404"/>
      <c r="Z40" s="404"/>
      <c r="AA40" s="404"/>
      <c r="AB40" s="404"/>
      <c r="AC40" s="404"/>
      <c r="AD40" s="404"/>
      <c r="AE40" s="404"/>
      <c r="AF40" s="404"/>
      <c r="AG40" s="404"/>
      <c r="AH40" s="404"/>
      <c r="AI40" s="404"/>
      <c r="AJ40" s="404"/>
      <c r="AK40" s="404"/>
      <c r="AL40" s="404"/>
      <c r="AM40" s="404"/>
      <c r="AN40" s="404"/>
      <c r="AO40" s="404"/>
      <c r="AP40" s="404"/>
      <c r="AQ40" s="404"/>
      <c r="AR40" s="404"/>
      <c r="AS40" s="404"/>
      <c r="AT40" s="404"/>
      <c r="AU40" s="404"/>
      <c r="AV40" s="404"/>
      <c r="AW40" s="404"/>
      <c r="AX40" s="404"/>
      <c r="AY40" s="404"/>
      <c r="AZ40" s="404"/>
      <c r="BA40" s="404"/>
      <c r="BB40" s="404"/>
      <c r="BC40" s="404"/>
      <c r="BD40" s="404"/>
      <c r="BE40" s="404"/>
      <c r="BF40" s="404"/>
      <c r="BG40" s="404"/>
      <c r="BH40" s="404"/>
      <c r="BI40" s="404"/>
      <c r="BJ40" s="404"/>
      <c r="BK40" s="404"/>
      <c r="BL40" s="404"/>
      <c r="BM40" s="404"/>
      <c r="BN40" s="404"/>
      <c r="BO40" s="404"/>
      <c r="BP40" s="404"/>
      <c r="BQ40" s="404"/>
      <c r="BR40" s="404"/>
      <c r="BS40" s="404"/>
      <c r="BT40" s="404"/>
      <c r="BU40" s="404"/>
      <c r="BV40" s="404"/>
      <c r="BW40" s="404"/>
      <c r="BX40" s="404"/>
      <c r="BY40" s="404"/>
      <c r="BZ40" s="404"/>
      <c r="CA40" s="404"/>
      <c r="CB40" s="404"/>
      <c r="CC40" s="404"/>
      <c r="CD40" s="404"/>
      <c r="CE40" s="404"/>
      <c r="CF40" s="404"/>
      <c r="CG40" s="404"/>
      <c r="CH40" s="404"/>
      <c r="CI40" s="404"/>
      <c r="CJ40" s="404"/>
      <c r="CK40" s="404"/>
      <c r="CL40" s="404"/>
      <c r="CM40" s="404"/>
      <c r="CN40" s="404"/>
      <c r="CO40" s="404"/>
      <c r="CP40" s="404"/>
      <c r="CQ40" s="404"/>
      <c r="CR40" s="404"/>
      <c r="CS40" s="404"/>
      <c r="CT40" s="404"/>
      <c r="CU40" s="404"/>
      <c r="CV40" s="404"/>
      <c r="CW40" s="404"/>
      <c r="CX40" s="404"/>
      <c r="CY40" s="404"/>
      <c r="CZ40" s="404"/>
      <c r="DA40" s="404"/>
      <c r="DB40" s="404"/>
      <c r="DC40" s="404"/>
      <c r="DD40" s="404"/>
      <c r="DE40" s="404"/>
      <c r="DF40" s="404"/>
      <c r="DG40" s="404"/>
    </row>
    <row r="41" spans="1:111" s="405" customFormat="1">
      <c r="A41" s="133" t="s">
        <v>14</v>
      </c>
      <c r="B41" s="135" t="s">
        <v>563</v>
      </c>
      <c r="C41" s="252" t="s">
        <v>595</v>
      </c>
      <c r="D41" s="135" t="s">
        <v>207</v>
      </c>
      <c r="E41" s="136">
        <v>3</v>
      </c>
      <c r="F41" s="31"/>
      <c r="G41" s="32">
        <f t="shared" si="2"/>
        <v>0</v>
      </c>
      <c r="H41" s="404"/>
      <c r="I41" s="404"/>
      <c r="J41" s="404"/>
      <c r="K41" s="404"/>
      <c r="L41" s="404"/>
      <c r="M41" s="404"/>
      <c r="N41" s="404"/>
      <c r="O41" s="404"/>
      <c r="P41" s="404"/>
      <c r="Q41" s="404"/>
      <c r="R41" s="404"/>
      <c r="S41" s="404"/>
      <c r="T41" s="404"/>
      <c r="U41" s="404"/>
      <c r="V41" s="404"/>
      <c r="W41" s="404"/>
      <c r="X41" s="404"/>
      <c r="Y41" s="404"/>
      <c r="Z41" s="404"/>
      <c r="AA41" s="404"/>
      <c r="AB41" s="404"/>
      <c r="AC41" s="404"/>
      <c r="AD41" s="404"/>
      <c r="AE41" s="404"/>
      <c r="AF41" s="404"/>
      <c r="AG41" s="404"/>
      <c r="AH41" s="404"/>
      <c r="AI41" s="404"/>
      <c r="AJ41" s="404"/>
      <c r="AK41" s="404"/>
      <c r="AL41" s="404"/>
      <c r="AM41" s="404"/>
      <c r="AN41" s="404"/>
      <c r="AO41" s="404"/>
      <c r="AP41" s="404"/>
      <c r="AQ41" s="404"/>
      <c r="AR41" s="404"/>
      <c r="AS41" s="404"/>
      <c r="AT41" s="404"/>
      <c r="AU41" s="404"/>
      <c r="AV41" s="404"/>
      <c r="AW41" s="404"/>
      <c r="AX41" s="404"/>
      <c r="AY41" s="404"/>
      <c r="AZ41" s="404"/>
      <c r="BA41" s="404"/>
      <c r="BB41" s="404"/>
      <c r="BC41" s="404"/>
      <c r="BD41" s="404"/>
      <c r="BE41" s="404"/>
      <c r="BF41" s="404"/>
      <c r="BG41" s="404"/>
      <c r="BH41" s="404"/>
      <c r="BI41" s="404"/>
      <c r="BJ41" s="404"/>
      <c r="BK41" s="404"/>
      <c r="BL41" s="404"/>
      <c r="BM41" s="404"/>
      <c r="BN41" s="404"/>
      <c r="BO41" s="404"/>
      <c r="BP41" s="404"/>
      <c r="BQ41" s="404"/>
      <c r="BR41" s="404"/>
      <c r="BS41" s="404"/>
      <c r="BT41" s="404"/>
      <c r="BU41" s="404"/>
      <c r="BV41" s="404"/>
      <c r="BW41" s="404"/>
      <c r="BX41" s="404"/>
      <c r="BY41" s="404"/>
      <c r="BZ41" s="404"/>
      <c r="CA41" s="404"/>
      <c r="CB41" s="404"/>
      <c r="CC41" s="404"/>
      <c r="CD41" s="404"/>
      <c r="CE41" s="404"/>
      <c r="CF41" s="404"/>
      <c r="CG41" s="404"/>
      <c r="CH41" s="404"/>
      <c r="CI41" s="404"/>
      <c r="CJ41" s="404"/>
      <c r="CK41" s="404"/>
      <c r="CL41" s="404"/>
      <c r="CM41" s="404"/>
      <c r="CN41" s="404"/>
      <c r="CO41" s="404"/>
      <c r="CP41" s="404"/>
      <c r="CQ41" s="404"/>
      <c r="CR41" s="404"/>
      <c r="CS41" s="404"/>
      <c r="CT41" s="404"/>
      <c r="CU41" s="404"/>
      <c r="CV41" s="404"/>
      <c r="CW41" s="404"/>
      <c r="CX41" s="404"/>
      <c r="CY41" s="404"/>
      <c r="CZ41" s="404"/>
      <c r="DA41" s="404"/>
      <c r="DB41" s="404"/>
      <c r="DC41" s="404"/>
      <c r="DD41" s="404"/>
      <c r="DE41" s="404"/>
      <c r="DF41" s="404"/>
      <c r="DG41" s="404"/>
    </row>
    <row r="42" spans="1:111" s="405" customFormat="1">
      <c r="A42" s="133" t="s">
        <v>14</v>
      </c>
      <c r="B42" s="135" t="s">
        <v>632</v>
      </c>
      <c r="C42" s="252" t="s">
        <v>656</v>
      </c>
      <c r="D42" s="135" t="s">
        <v>207</v>
      </c>
      <c r="E42" s="136">
        <v>3</v>
      </c>
      <c r="F42" s="31"/>
      <c r="G42" s="32">
        <f t="shared" ref="G42" si="19">E42*F42</f>
        <v>0</v>
      </c>
      <c r="H42" s="404"/>
      <c r="I42" s="404"/>
      <c r="J42" s="404"/>
      <c r="K42" s="404"/>
      <c r="L42" s="404"/>
      <c r="M42" s="404"/>
      <c r="N42" s="404"/>
      <c r="O42" s="404"/>
      <c r="P42" s="404"/>
      <c r="Q42" s="404"/>
      <c r="R42" s="404"/>
      <c r="S42" s="404"/>
      <c r="T42" s="404"/>
      <c r="U42" s="404"/>
      <c r="V42" s="404"/>
      <c r="W42" s="404"/>
      <c r="X42" s="404"/>
      <c r="Y42" s="404"/>
      <c r="Z42" s="404"/>
      <c r="AA42" s="404"/>
      <c r="AB42" s="404"/>
      <c r="AC42" s="404"/>
      <c r="AD42" s="404"/>
      <c r="AE42" s="404"/>
      <c r="AF42" s="404"/>
      <c r="AG42" s="404"/>
      <c r="AH42" s="404"/>
      <c r="AI42" s="404"/>
      <c r="AJ42" s="404"/>
      <c r="AK42" s="404"/>
      <c r="AL42" s="404"/>
      <c r="AM42" s="404"/>
      <c r="AN42" s="404"/>
      <c r="AO42" s="404"/>
      <c r="AP42" s="404"/>
      <c r="AQ42" s="404"/>
      <c r="AR42" s="404"/>
      <c r="AS42" s="404"/>
      <c r="AT42" s="404"/>
      <c r="AU42" s="404"/>
      <c r="AV42" s="404"/>
      <c r="AW42" s="404"/>
      <c r="AX42" s="404"/>
      <c r="AY42" s="404"/>
      <c r="AZ42" s="404"/>
      <c r="BA42" s="404"/>
      <c r="BB42" s="404"/>
      <c r="BC42" s="404"/>
      <c r="BD42" s="404"/>
      <c r="BE42" s="404"/>
      <c r="BF42" s="404"/>
      <c r="BG42" s="404"/>
      <c r="BH42" s="404"/>
      <c r="BI42" s="404"/>
      <c r="BJ42" s="404"/>
      <c r="BK42" s="404"/>
      <c r="BL42" s="404"/>
      <c r="BM42" s="404"/>
      <c r="BN42" s="404"/>
      <c r="BO42" s="404"/>
      <c r="BP42" s="404"/>
      <c r="BQ42" s="404"/>
      <c r="BR42" s="404"/>
      <c r="BS42" s="404"/>
      <c r="BT42" s="404"/>
      <c r="BU42" s="404"/>
      <c r="BV42" s="404"/>
      <c r="BW42" s="404"/>
      <c r="BX42" s="404"/>
      <c r="BY42" s="404"/>
      <c r="BZ42" s="404"/>
      <c r="CA42" s="404"/>
      <c r="CB42" s="404"/>
      <c r="CC42" s="404"/>
      <c r="CD42" s="404"/>
      <c r="CE42" s="404"/>
      <c r="CF42" s="404"/>
      <c r="CG42" s="404"/>
      <c r="CH42" s="404"/>
      <c r="CI42" s="404"/>
      <c r="CJ42" s="404"/>
      <c r="CK42" s="404"/>
      <c r="CL42" s="404"/>
      <c r="CM42" s="404"/>
      <c r="CN42" s="404"/>
      <c r="CO42" s="404"/>
      <c r="CP42" s="404"/>
      <c r="CQ42" s="404"/>
      <c r="CR42" s="404"/>
      <c r="CS42" s="404"/>
      <c r="CT42" s="404"/>
      <c r="CU42" s="404"/>
      <c r="CV42" s="404"/>
      <c r="CW42" s="404"/>
      <c r="CX42" s="404"/>
      <c r="CY42" s="404"/>
      <c r="CZ42" s="404"/>
      <c r="DA42" s="404"/>
      <c r="DB42" s="404"/>
      <c r="DC42" s="404"/>
      <c r="DD42" s="404"/>
      <c r="DE42" s="404"/>
      <c r="DF42" s="404"/>
      <c r="DG42" s="404"/>
    </row>
    <row r="43" spans="1:111" s="405" customFormat="1">
      <c r="A43" s="133" t="s">
        <v>14</v>
      </c>
      <c r="B43" s="135" t="s">
        <v>564</v>
      </c>
      <c r="C43" s="134" t="s">
        <v>594</v>
      </c>
      <c r="D43" s="135" t="s">
        <v>207</v>
      </c>
      <c r="E43" s="136">
        <v>1</v>
      </c>
      <c r="F43" s="31"/>
      <c r="G43" s="32">
        <f t="shared" si="2"/>
        <v>0</v>
      </c>
      <c r="H43" s="404"/>
      <c r="I43" s="404"/>
      <c r="J43" s="404"/>
      <c r="K43" s="404"/>
      <c r="L43" s="404"/>
      <c r="M43" s="404"/>
      <c r="N43" s="404"/>
      <c r="O43" s="404"/>
      <c r="P43" s="404"/>
      <c r="Q43" s="404"/>
      <c r="R43" s="404"/>
      <c r="S43" s="404"/>
      <c r="T43" s="404"/>
      <c r="U43" s="404"/>
      <c r="V43" s="404"/>
      <c r="W43" s="404"/>
      <c r="X43" s="404"/>
      <c r="Y43" s="404"/>
      <c r="Z43" s="404"/>
      <c r="AA43" s="404"/>
      <c r="AB43" s="404"/>
      <c r="AC43" s="404"/>
      <c r="AD43" s="404"/>
      <c r="AE43" s="404"/>
      <c r="AF43" s="404"/>
      <c r="AG43" s="404"/>
      <c r="AH43" s="404"/>
      <c r="AI43" s="404"/>
      <c r="AJ43" s="404"/>
      <c r="AK43" s="404"/>
      <c r="AL43" s="404"/>
      <c r="AM43" s="404"/>
      <c r="AN43" s="404"/>
      <c r="AO43" s="404"/>
      <c r="AP43" s="404"/>
      <c r="AQ43" s="404"/>
      <c r="AR43" s="404"/>
      <c r="AS43" s="404"/>
      <c r="AT43" s="404"/>
      <c r="AU43" s="404"/>
      <c r="AV43" s="404"/>
      <c r="AW43" s="404"/>
      <c r="AX43" s="404"/>
      <c r="AY43" s="404"/>
      <c r="AZ43" s="404"/>
      <c r="BA43" s="404"/>
      <c r="BB43" s="404"/>
      <c r="BC43" s="404"/>
      <c r="BD43" s="404"/>
      <c r="BE43" s="404"/>
      <c r="BF43" s="404"/>
      <c r="BG43" s="404"/>
      <c r="BH43" s="404"/>
      <c r="BI43" s="404"/>
      <c r="BJ43" s="404"/>
      <c r="BK43" s="404"/>
      <c r="BL43" s="404"/>
      <c r="BM43" s="404"/>
      <c r="BN43" s="404"/>
      <c r="BO43" s="404"/>
      <c r="BP43" s="404"/>
      <c r="BQ43" s="404"/>
      <c r="BR43" s="404"/>
      <c r="BS43" s="404"/>
      <c r="BT43" s="404"/>
      <c r="BU43" s="404"/>
      <c r="BV43" s="404"/>
      <c r="BW43" s="404"/>
      <c r="BX43" s="404"/>
      <c r="BY43" s="404"/>
      <c r="BZ43" s="404"/>
      <c r="CA43" s="404"/>
      <c r="CB43" s="404"/>
      <c r="CC43" s="404"/>
      <c r="CD43" s="404"/>
      <c r="CE43" s="404"/>
      <c r="CF43" s="404"/>
      <c r="CG43" s="404"/>
      <c r="CH43" s="404"/>
      <c r="CI43" s="404"/>
      <c r="CJ43" s="404"/>
      <c r="CK43" s="404"/>
      <c r="CL43" s="404"/>
      <c r="CM43" s="404"/>
      <c r="CN43" s="404"/>
      <c r="CO43" s="404"/>
      <c r="CP43" s="404"/>
      <c r="CQ43" s="404"/>
      <c r="CR43" s="404"/>
      <c r="CS43" s="404"/>
      <c r="CT43" s="404"/>
      <c r="CU43" s="404"/>
      <c r="CV43" s="404"/>
      <c r="CW43" s="404"/>
      <c r="CX43" s="404"/>
      <c r="CY43" s="404"/>
      <c r="CZ43" s="404"/>
      <c r="DA43" s="404"/>
      <c r="DB43" s="404"/>
      <c r="DC43" s="404"/>
      <c r="DD43" s="404"/>
      <c r="DE43" s="404"/>
      <c r="DF43" s="404"/>
      <c r="DG43" s="404"/>
    </row>
    <row r="44" spans="1:111" s="405" customFormat="1">
      <c r="A44" s="133" t="s">
        <v>14</v>
      </c>
      <c r="B44" s="135" t="s">
        <v>633</v>
      </c>
      <c r="C44" s="134" t="s">
        <v>657</v>
      </c>
      <c r="D44" s="135" t="s">
        <v>207</v>
      </c>
      <c r="E44" s="136">
        <v>1</v>
      </c>
      <c r="F44" s="31"/>
      <c r="G44" s="32">
        <f t="shared" ref="G44" si="20">E44*F44</f>
        <v>0</v>
      </c>
      <c r="H44" s="404"/>
      <c r="I44" s="404"/>
      <c r="J44" s="404"/>
      <c r="K44" s="404"/>
      <c r="L44" s="404"/>
      <c r="M44" s="404"/>
      <c r="N44" s="404"/>
      <c r="O44" s="404"/>
      <c r="P44" s="404"/>
      <c r="Q44" s="404"/>
      <c r="R44" s="404"/>
      <c r="S44" s="404"/>
      <c r="T44" s="404"/>
      <c r="U44" s="404"/>
      <c r="V44" s="404"/>
      <c r="W44" s="404"/>
      <c r="X44" s="404"/>
      <c r="Y44" s="404"/>
      <c r="Z44" s="404"/>
      <c r="AA44" s="404"/>
      <c r="AB44" s="404"/>
      <c r="AC44" s="404"/>
      <c r="AD44" s="404"/>
      <c r="AE44" s="404"/>
      <c r="AF44" s="404"/>
      <c r="AG44" s="404"/>
      <c r="AH44" s="404"/>
      <c r="AI44" s="404"/>
      <c r="AJ44" s="404"/>
      <c r="AK44" s="404"/>
      <c r="AL44" s="404"/>
      <c r="AM44" s="404"/>
      <c r="AN44" s="404"/>
      <c r="AO44" s="404"/>
      <c r="AP44" s="404"/>
      <c r="AQ44" s="404"/>
      <c r="AR44" s="404"/>
      <c r="AS44" s="404"/>
      <c r="AT44" s="404"/>
      <c r="AU44" s="404"/>
      <c r="AV44" s="404"/>
      <c r="AW44" s="404"/>
      <c r="AX44" s="404"/>
      <c r="AY44" s="404"/>
      <c r="AZ44" s="404"/>
      <c r="BA44" s="404"/>
      <c r="BB44" s="404"/>
      <c r="BC44" s="404"/>
      <c r="BD44" s="404"/>
      <c r="BE44" s="404"/>
      <c r="BF44" s="404"/>
      <c r="BG44" s="404"/>
      <c r="BH44" s="404"/>
      <c r="BI44" s="404"/>
      <c r="BJ44" s="404"/>
      <c r="BK44" s="404"/>
      <c r="BL44" s="404"/>
      <c r="BM44" s="404"/>
      <c r="BN44" s="404"/>
      <c r="BO44" s="404"/>
      <c r="BP44" s="404"/>
      <c r="BQ44" s="404"/>
      <c r="BR44" s="404"/>
      <c r="BS44" s="404"/>
      <c r="BT44" s="404"/>
      <c r="BU44" s="404"/>
      <c r="BV44" s="404"/>
      <c r="BW44" s="404"/>
      <c r="BX44" s="404"/>
      <c r="BY44" s="404"/>
      <c r="BZ44" s="404"/>
      <c r="CA44" s="404"/>
      <c r="CB44" s="404"/>
      <c r="CC44" s="404"/>
      <c r="CD44" s="404"/>
      <c r="CE44" s="404"/>
      <c r="CF44" s="404"/>
      <c r="CG44" s="404"/>
      <c r="CH44" s="404"/>
      <c r="CI44" s="404"/>
      <c r="CJ44" s="404"/>
      <c r="CK44" s="404"/>
      <c r="CL44" s="404"/>
      <c r="CM44" s="404"/>
      <c r="CN44" s="404"/>
      <c r="CO44" s="404"/>
      <c r="CP44" s="404"/>
      <c r="CQ44" s="404"/>
      <c r="CR44" s="404"/>
      <c r="CS44" s="404"/>
      <c r="CT44" s="404"/>
      <c r="CU44" s="404"/>
      <c r="CV44" s="404"/>
      <c r="CW44" s="404"/>
      <c r="CX44" s="404"/>
      <c r="CY44" s="404"/>
      <c r="CZ44" s="404"/>
      <c r="DA44" s="404"/>
      <c r="DB44" s="404"/>
      <c r="DC44" s="404"/>
      <c r="DD44" s="404"/>
      <c r="DE44" s="404"/>
      <c r="DF44" s="404"/>
      <c r="DG44" s="404"/>
    </row>
    <row r="45" spans="1:111" s="405" customFormat="1">
      <c r="A45" s="133" t="s">
        <v>14</v>
      </c>
      <c r="B45" s="135" t="s">
        <v>565</v>
      </c>
      <c r="C45" s="134" t="s">
        <v>593</v>
      </c>
      <c r="D45" s="135" t="s">
        <v>207</v>
      </c>
      <c r="E45" s="136">
        <v>2</v>
      </c>
      <c r="F45" s="31"/>
      <c r="G45" s="32">
        <f t="shared" ref="G45:G71" si="21">E45*F45</f>
        <v>0</v>
      </c>
      <c r="H45" s="404"/>
      <c r="I45" s="404"/>
      <c r="J45" s="404"/>
      <c r="K45" s="404"/>
      <c r="L45" s="404"/>
      <c r="M45" s="404"/>
      <c r="N45" s="404"/>
      <c r="O45" s="404"/>
      <c r="P45" s="404"/>
      <c r="Q45" s="404"/>
      <c r="R45" s="404"/>
      <c r="S45" s="404"/>
      <c r="T45" s="404"/>
      <c r="U45" s="404"/>
      <c r="V45" s="404"/>
      <c r="W45" s="404"/>
      <c r="X45" s="404"/>
      <c r="Y45" s="404"/>
      <c r="Z45" s="404"/>
      <c r="AA45" s="404"/>
      <c r="AB45" s="404"/>
      <c r="AC45" s="404"/>
      <c r="AD45" s="404"/>
      <c r="AE45" s="404"/>
      <c r="AF45" s="404"/>
      <c r="AG45" s="404"/>
      <c r="AH45" s="404"/>
      <c r="AI45" s="404"/>
      <c r="AJ45" s="404"/>
      <c r="AK45" s="404"/>
      <c r="AL45" s="404"/>
      <c r="AM45" s="404"/>
      <c r="AN45" s="404"/>
      <c r="AO45" s="404"/>
      <c r="AP45" s="404"/>
      <c r="AQ45" s="404"/>
      <c r="AR45" s="404"/>
      <c r="AS45" s="404"/>
      <c r="AT45" s="404"/>
      <c r="AU45" s="404"/>
      <c r="AV45" s="404"/>
      <c r="AW45" s="404"/>
      <c r="AX45" s="404"/>
      <c r="AY45" s="404"/>
      <c r="AZ45" s="404"/>
      <c r="BA45" s="404"/>
      <c r="BB45" s="404"/>
      <c r="BC45" s="404"/>
      <c r="BD45" s="404"/>
      <c r="BE45" s="404"/>
      <c r="BF45" s="404"/>
      <c r="BG45" s="404"/>
      <c r="BH45" s="404"/>
      <c r="BI45" s="404"/>
      <c r="BJ45" s="404"/>
      <c r="BK45" s="404"/>
      <c r="BL45" s="404"/>
      <c r="BM45" s="404"/>
      <c r="BN45" s="404"/>
      <c r="BO45" s="404"/>
      <c r="BP45" s="404"/>
      <c r="BQ45" s="404"/>
      <c r="BR45" s="404"/>
      <c r="BS45" s="404"/>
      <c r="BT45" s="404"/>
      <c r="BU45" s="404"/>
      <c r="BV45" s="404"/>
      <c r="BW45" s="404"/>
      <c r="BX45" s="404"/>
      <c r="BY45" s="404"/>
      <c r="BZ45" s="404"/>
      <c r="CA45" s="404"/>
      <c r="CB45" s="404"/>
      <c r="CC45" s="404"/>
      <c r="CD45" s="404"/>
      <c r="CE45" s="404"/>
      <c r="CF45" s="404"/>
      <c r="CG45" s="404"/>
      <c r="CH45" s="404"/>
      <c r="CI45" s="404"/>
      <c r="CJ45" s="404"/>
      <c r="CK45" s="404"/>
      <c r="CL45" s="404"/>
      <c r="CM45" s="404"/>
      <c r="CN45" s="404"/>
      <c r="CO45" s="404"/>
      <c r="CP45" s="404"/>
      <c r="CQ45" s="404"/>
      <c r="CR45" s="404"/>
      <c r="CS45" s="404"/>
      <c r="CT45" s="404"/>
      <c r="CU45" s="404"/>
      <c r="CV45" s="404"/>
      <c r="CW45" s="404"/>
      <c r="CX45" s="404"/>
      <c r="CY45" s="404"/>
      <c r="CZ45" s="404"/>
      <c r="DA45" s="404"/>
      <c r="DB45" s="404"/>
      <c r="DC45" s="404"/>
      <c r="DD45" s="404"/>
      <c r="DE45" s="404"/>
      <c r="DF45" s="404"/>
      <c r="DG45" s="404"/>
    </row>
    <row r="46" spans="1:111" s="405" customFormat="1">
      <c r="A46" s="133" t="s">
        <v>14</v>
      </c>
      <c r="B46" s="135" t="s">
        <v>634</v>
      </c>
      <c r="C46" s="134" t="s">
        <v>658</v>
      </c>
      <c r="D46" s="135" t="s">
        <v>207</v>
      </c>
      <c r="E46" s="136">
        <v>2</v>
      </c>
      <c r="F46" s="31"/>
      <c r="G46" s="32">
        <f t="shared" ref="G46" si="22">E46*F46</f>
        <v>0</v>
      </c>
      <c r="H46" s="404"/>
      <c r="I46" s="404"/>
      <c r="J46" s="404"/>
      <c r="K46" s="404"/>
      <c r="L46" s="404"/>
      <c r="M46" s="404"/>
      <c r="N46" s="404"/>
      <c r="O46" s="404"/>
      <c r="P46" s="404"/>
      <c r="Q46" s="404"/>
      <c r="R46" s="404"/>
      <c r="S46" s="404"/>
      <c r="T46" s="404"/>
      <c r="U46" s="404"/>
      <c r="V46" s="404"/>
      <c r="W46" s="404"/>
      <c r="X46" s="404"/>
      <c r="Y46" s="404"/>
      <c r="Z46" s="404"/>
      <c r="AA46" s="404"/>
      <c r="AB46" s="404"/>
      <c r="AC46" s="404"/>
      <c r="AD46" s="404"/>
      <c r="AE46" s="404"/>
      <c r="AF46" s="404"/>
      <c r="AG46" s="404"/>
      <c r="AH46" s="404"/>
      <c r="AI46" s="404"/>
      <c r="AJ46" s="404"/>
      <c r="AK46" s="404"/>
      <c r="AL46" s="404"/>
      <c r="AM46" s="404"/>
      <c r="AN46" s="404"/>
      <c r="AO46" s="404"/>
      <c r="AP46" s="404"/>
      <c r="AQ46" s="404"/>
      <c r="AR46" s="404"/>
      <c r="AS46" s="404"/>
      <c r="AT46" s="404"/>
      <c r="AU46" s="404"/>
      <c r="AV46" s="404"/>
      <c r="AW46" s="404"/>
      <c r="AX46" s="404"/>
      <c r="AY46" s="404"/>
      <c r="AZ46" s="404"/>
      <c r="BA46" s="404"/>
      <c r="BB46" s="404"/>
      <c r="BC46" s="404"/>
      <c r="BD46" s="404"/>
      <c r="BE46" s="404"/>
      <c r="BF46" s="404"/>
      <c r="BG46" s="404"/>
      <c r="BH46" s="404"/>
      <c r="BI46" s="404"/>
      <c r="BJ46" s="404"/>
      <c r="BK46" s="404"/>
      <c r="BL46" s="404"/>
      <c r="BM46" s="404"/>
      <c r="BN46" s="404"/>
      <c r="BO46" s="404"/>
      <c r="BP46" s="404"/>
      <c r="BQ46" s="404"/>
      <c r="BR46" s="404"/>
      <c r="BS46" s="404"/>
      <c r="BT46" s="404"/>
      <c r="BU46" s="404"/>
      <c r="BV46" s="404"/>
      <c r="BW46" s="404"/>
      <c r="BX46" s="404"/>
      <c r="BY46" s="404"/>
      <c r="BZ46" s="404"/>
      <c r="CA46" s="404"/>
      <c r="CB46" s="404"/>
      <c r="CC46" s="404"/>
      <c r="CD46" s="404"/>
      <c r="CE46" s="404"/>
      <c r="CF46" s="404"/>
      <c r="CG46" s="404"/>
      <c r="CH46" s="404"/>
      <c r="CI46" s="404"/>
      <c r="CJ46" s="404"/>
      <c r="CK46" s="404"/>
      <c r="CL46" s="404"/>
      <c r="CM46" s="404"/>
      <c r="CN46" s="404"/>
      <c r="CO46" s="404"/>
      <c r="CP46" s="404"/>
      <c r="CQ46" s="404"/>
      <c r="CR46" s="404"/>
      <c r="CS46" s="404"/>
      <c r="CT46" s="404"/>
      <c r="CU46" s="404"/>
      <c r="CV46" s="404"/>
      <c r="CW46" s="404"/>
      <c r="CX46" s="404"/>
      <c r="CY46" s="404"/>
      <c r="CZ46" s="404"/>
      <c r="DA46" s="404"/>
      <c r="DB46" s="404"/>
      <c r="DC46" s="404"/>
      <c r="DD46" s="404"/>
      <c r="DE46" s="404"/>
      <c r="DF46" s="404"/>
      <c r="DG46" s="404"/>
    </row>
    <row r="47" spans="1:111" s="405" customFormat="1">
      <c r="A47" s="133" t="s">
        <v>14</v>
      </c>
      <c r="B47" s="135" t="s">
        <v>566</v>
      </c>
      <c r="C47" s="134" t="s">
        <v>592</v>
      </c>
      <c r="D47" s="135" t="s">
        <v>207</v>
      </c>
      <c r="E47" s="136">
        <v>1</v>
      </c>
      <c r="F47" s="31"/>
      <c r="G47" s="32">
        <f t="shared" si="21"/>
        <v>0</v>
      </c>
      <c r="H47" s="404"/>
      <c r="I47" s="404"/>
      <c r="J47" s="404"/>
      <c r="K47" s="404"/>
      <c r="L47" s="404"/>
      <c r="M47" s="404"/>
      <c r="N47" s="404"/>
      <c r="O47" s="404"/>
      <c r="P47" s="404"/>
      <c r="Q47" s="404"/>
      <c r="R47" s="404"/>
      <c r="S47" s="404"/>
      <c r="T47" s="404"/>
      <c r="U47" s="404"/>
      <c r="V47" s="404"/>
      <c r="W47" s="404"/>
      <c r="X47" s="404"/>
      <c r="Y47" s="404"/>
      <c r="Z47" s="404"/>
      <c r="AA47" s="404"/>
      <c r="AB47" s="404"/>
      <c r="AC47" s="404"/>
      <c r="AD47" s="404"/>
      <c r="AE47" s="404"/>
      <c r="AF47" s="404"/>
      <c r="AG47" s="404"/>
      <c r="AH47" s="404"/>
      <c r="AI47" s="404"/>
      <c r="AJ47" s="404"/>
      <c r="AK47" s="404"/>
      <c r="AL47" s="404"/>
      <c r="AM47" s="404"/>
      <c r="AN47" s="404"/>
      <c r="AO47" s="404"/>
      <c r="AP47" s="404"/>
      <c r="AQ47" s="404"/>
      <c r="AR47" s="404"/>
      <c r="AS47" s="404"/>
      <c r="AT47" s="404"/>
      <c r="AU47" s="404"/>
      <c r="AV47" s="404"/>
      <c r="AW47" s="404"/>
      <c r="AX47" s="404"/>
      <c r="AY47" s="404"/>
      <c r="AZ47" s="404"/>
      <c r="BA47" s="404"/>
      <c r="BB47" s="404"/>
      <c r="BC47" s="404"/>
      <c r="BD47" s="404"/>
      <c r="BE47" s="404"/>
      <c r="BF47" s="404"/>
      <c r="BG47" s="404"/>
      <c r="BH47" s="404"/>
      <c r="BI47" s="404"/>
      <c r="BJ47" s="404"/>
      <c r="BK47" s="404"/>
      <c r="BL47" s="404"/>
      <c r="BM47" s="404"/>
      <c r="BN47" s="404"/>
      <c r="BO47" s="404"/>
      <c r="BP47" s="404"/>
      <c r="BQ47" s="404"/>
      <c r="BR47" s="404"/>
      <c r="BS47" s="404"/>
      <c r="BT47" s="404"/>
      <c r="BU47" s="404"/>
      <c r="BV47" s="404"/>
      <c r="BW47" s="404"/>
      <c r="BX47" s="404"/>
      <c r="BY47" s="404"/>
      <c r="BZ47" s="404"/>
      <c r="CA47" s="404"/>
      <c r="CB47" s="404"/>
      <c r="CC47" s="404"/>
      <c r="CD47" s="404"/>
      <c r="CE47" s="404"/>
      <c r="CF47" s="404"/>
      <c r="CG47" s="404"/>
      <c r="CH47" s="404"/>
      <c r="CI47" s="404"/>
      <c r="CJ47" s="404"/>
      <c r="CK47" s="404"/>
      <c r="CL47" s="404"/>
      <c r="CM47" s="404"/>
      <c r="CN47" s="404"/>
      <c r="CO47" s="404"/>
      <c r="CP47" s="404"/>
      <c r="CQ47" s="404"/>
      <c r="CR47" s="404"/>
      <c r="CS47" s="404"/>
      <c r="CT47" s="404"/>
      <c r="CU47" s="404"/>
      <c r="CV47" s="404"/>
      <c r="CW47" s="404"/>
      <c r="CX47" s="404"/>
      <c r="CY47" s="404"/>
      <c r="CZ47" s="404"/>
      <c r="DA47" s="404"/>
      <c r="DB47" s="404"/>
      <c r="DC47" s="404"/>
      <c r="DD47" s="404"/>
      <c r="DE47" s="404"/>
      <c r="DF47" s="404"/>
      <c r="DG47" s="404"/>
    </row>
    <row r="48" spans="1:111" s="405" customFormat="1">
      <c r="A48" s="133" t="s">
        <v>14</v>
      </c>
      <c r="B48" s="135" t="s">
        <v>635</v>
      </c>
      <c r="C48" s="134" t="s">
        <v>659</v>
      </c>
      <c r="D48" s="135" t="s">
        <v>207</v>
      </c>
      <c r="E48" s="136">
        <v>1</v>
      </c>
      <c r="F48" s="31"/>
      <c r="G48" s="32">
        <f t="shared" ref="G48" si="23">E48*F48</f>
        <v>0</v>
      </c>
      <c r="H48" s="404"/>
      <c r="I48" s="404"/>
      <c r="J48" s="404"/>
      <c r="K48" s="404"/>
      <c r="L48" s="404"/>
      <c r="M48" s="404"/>
      <c r="N48" s="404"/>
      <c r="O48" s="404"/>
      <c r="P48" s="404"/>
      <c r="Q48" s="404"/>
      <c r="R48" s="404"/>
      <c r="S48" s="404"/>
      <c r="T48" s="404"/>
      <c r="U48" s="404"/>
      <c r="V48" s="404"/>
      <c r="W48" s="404"/>
      <c r="X48" s="404"/>
      <c r="Y48" s="404"/>
      <c r="Z48" s="404"/>
      <c r="AA48" s="404"/>
      <c r="AB48" s="404"/>
      <c r="AC48" s="404"/>
      <c r="AD48" s="404"/>
      <c r="AE48" s="404"/>
      <c r="AF48" s="404"/>
      <c r="AG48" s="404"/>
      <c r="AH48" s="404"/>
      <c r="AI48" s="404"/>
      <c r="AJ48" s="404"/>
      <c r="AK48" s="404"/>
      <c r="AL48" s="404"/>
      <c r="AM48" s="404"/>
      <c r="AN48" s="404"/>
      <c r="AO48" s="404"/>
      <c r="AP48" s="404"/>
      <c r="AQ48" s="404"/>
      <c r="AR48" s="404"/>
      <c r="AS48" s="404"/>
      <c r="AT48" s="404"/>
      <c r="AU48" s="404"/>
      <c r="AV48" s="404"/>
      <c r="AW48" s="404"/>
      <c r="AX48" s="404"/>
      <c r="AY48" s="404"/>
      <c r="AZ48" s="404"/>
      <c r="BA48" s="404"/>
      <c r="BB48" s="404"/>
      <c r="BC48" s="404"/>
      <c r="BD48" s="404"/>
      <c r="BE48" s="404"/>
      <c r="BF48" s="404"/>
      <c r="BG48" s="404"/>
      <c r="BH48" s="404"/>
      <c r="BI48" s="404"/>
      <c r="BJ48" s="404"/>
      <c r="BK48" s="404"/>
      <c r="BL48" s="404"/>
      <c r="BM48" s="404"/>
      <c r="BN48" s="404"/>
      <c r="BO48" s="404"/>
      <c r="BP48" s="404"/>
      <c r="BQ48" s="404"/>
      <c r="BR48" s="404"/>
      <c r="BS48" s="404"/>
      <c r="BT48" s="404"/>
      <c r="BU48" s="404"/>
      <c r="BV48" s="404"/>
      <c r="BW48" s="404"/>
      <c r="BX48" s="404"/>
      <c r="BY48" s="404"/>
      <c r="BZ48" s="404"/>
      <c r="CA48" s="404"/>
      <c r="CB48" s="404"/>
      <c r="CC48" s="404"/>
      <c r="CD48" s="404"/>
      <c r="CE48" s="404"/>
      <c r="CF48" s="404"/>
      <c r="CG48" s="404"/>
      <c r="CH48" s="404"/>
      <c r="CI48" s="404"/>
      <c r="CJ48" s="404"/>
      <c r="CK48" s="404"/>
      <c r="CL48" s="404"/>
      <c r="CM48" s="404"/>
      <c r="CN48" s="404"/>
      <c r="CO48" s="404"/>
      <c r="CP48" s="404"/>
      <c r="CQ48" s="404"/>
      <c r="CR48" s="404"/>
      <c r="CS48" s="404"/>
      <c r="CT48" s="404"/>
      <c r="CU48" s="404"/>
      <c r="CV48" s="404"/>
      <c r="CW48" s="404"/>
      <c r="CX48" s="404"/>
      <c r="CY48" s="404"/>
      <c r="CZ48" s="404"/>
      <c r="DA48" s="404"/>
      <c r="DB48" s="404"/>
      <c r="DC48" s="404"/>
      <c r="DD48" s="404"/>
      <c r="DE48" s="404"/>
      <c r="DF48" s="404"/>
      <c r="DG48" s="404"/>
    </row>
    <row r="49" spans="1:111" s="405" customFormat="1">
      <c r="A49" s="133" t="s">
        <v>14</v>
      </c>
      <c r="B49" s="135" t="s">
        <v>567</v>
      </c>
      <c r="C49" s="134" t="s">
        <v>591</v>
      </c>
      <c r="D49" s="135" t="s">
        <v>207</v>
      </c>
      <c r="E49" s="136">
        <v>1</v>
      </c>
      <c r="F49" s="31"/>
      <c r="G49" s="32">
        <f t="shared" si="21"/>
        <v>0</v>
      </c>
      <c r="H49" s="404"/>
      <c r="I49" s="404"/>
      <c r="J49" s="404"/>
      <c r="K49" s="404"/>
      <c r="L49" s="404"/>
      <c r="M49" s="404"/>
      <c r="N49" s="404"/>
      <c r="O49" s="404"/>
      <c r="P49" s="404"/>
      <c r="Q49" s="404"/>
      <c r="R49" s="404"/>
      <c r="S49" s="404"/>
      <c r="T49" s="404"/>
      <c r="U49" s="404"/>
      <c r="V49" s="404"/>
      <c r="W49" s="404"/>
      <c r="X49" s="404"/>
      <c r="Y49" s="404"/>
      <c r="Z49" s="404"/>
      <c r="AA49" s="404"/>
      <c r="AB49" s="404"/>
      <c r="AC49" s="404"/>
      <c r="AD49" s="404"/>
      <c r="AE49" s="404"/>
      <c r="AF49" s="404"/>
      <c r="AG49" s="404"/>
      <c r="AH49" s="404"/>
      <c r="AI49" s="404"/>
      <c r="AJ49" s="404"/>
      <c r="AK49" s="404"/>
      <c r="AL49" s="404"/>
      <c r="AM49" s="404"/>
      <c r="AN49" s="404"/>
      <c r="AO49" s="404"/>
      <c r="AP49" s="404"/>
      <c r="AQ49" s="404"/>
      <c r="AR49" s="404"/>
      <c r="AS49" s="404"/>
      <c r="AT49" s="404"/>
      <c r="AU49" s="404"/>
      <c r="AV49" s="404"/>
      <c r="AW49" s="404"/>
      <c r="AX49" s="404"/>
      <c r="AY49" s="404"/>
      <c r="AZ49" s="404"/>
      <c r="BA49" s="404"/>
      <c r="BB49" s="404"/>
      <c r="BC49" s="404"/>
      <c r="BD49" s="404"/>
      <c r="BE49" s="404"/>
      <c r="BF49" s="404"/>
      <c r="BG49" s="404"/>
      <c r="BH49" s="404"/>
      <c r="BI49" s="404"/>
      <c r="BJ49" s="404"/>
      <c r="BK49" s="404"/>
      <c r="BL49" s="404"/>
      <c r="BM49" s="404"/>
      <c r="BN49" s="404"/>
      <c r="BO49" s="404"/>
      <c r="BP49" s="404"/>
      <c r="BQ49" s="404"/>
      <c r="BR49" s="404"/>
      <c r="BS49" s="404"/>
      <c r="BT49" s="404"/>
      <c r="BU49" s="404"/>
      <c r="BV49" s="404"/>
      <c r="BW49" s="404"/>
      <c r="BX49" s="404"/>
      <c r="BY49" s="404"/>
      <c r="BZ49" s="404"/>
      <c r="CA49" s="404"/>
      <c r="CB49" s="404"/>
      <c r="CC49" s="404"/>
      <c r="CD49" s="404"/>
      <c r="CE49" s="404"/>
      <c r="CF49" s="404"/>
      <c r="CG49" s="404"/>
      <c r="CH49" s="404"/>
      <c r="CI49" s="404"/>
      <c r="CJ49" s="404"/>
      <c r="CK49" s="404"/>
      <c r="CL49" s="404"/>
      <c r="CM49" s="404"/>
      <c r="CN49" s="404"/>
      <c r="CO49" s="404"/>
      <c r="CP49" s="404"/>
      <c r="CQ49" s="404"/>
      <c r="CR49" s="404"/>
      <c r="CS49" s="404"/>
      <c r="CT49" s="404"/>
      <c r="CU49" s="404"/>
      <c r="CV49" s="404"/>
      <c r="CW49" s="404"/>
      <c r="CX49" s="404"/>
      <c r="CY49" s="404"/>
      <c r="CZ49" s="404"/>
      <c r="DA49" s="404"/>
      <c r="DB49" s="404"/>
      <c r="DC49" s="404"/>
      <c r="DD49" s="404"/>
      <c r="DE49" s="404"/>
      <c r="DF49" s="404"/>
      <c r="DG49" s="404"/>
    </row>
    <row r="50" spans="1:111" s="405" customFormat="1">
      <c r="A50" s="133" t="s">
        <v>14</v>
      </c>
      <c r="B50" s="135" t="s">
        <v>636</v>
      </c>
      <c r="C50" s="134" t="s">
        <v>660</v>
      </c>
      <c r="D50" s="135" t="s">
        <v>207</v>
      </c>
      <c r="E50" s="136">
        <v>1</v>
      </c>
      <c r="F50" s="31"/>
      <c r="G50" s="32">
        <f t="shared" ref="G50" si="24">E50*F50</f>
        <v>0</v>
      </c>
      <c r="H50" s="404"/>
      <c r="I50" s="404"/>
      <c r="J50" s="404"/>
      <c r="K50" s="404"/>
      <c r="L50" s="404"/>
      <c r="M50" s="404"/>
      <c r="N50" s="404"/>
      <c r="O50" s="404"/>
      <c r="P50" s="404"/>
      <c r="Q50" s="404"/>
      <c r="R50" s="404"/>
      <c r="S50" s="404"/>
      <c r="T50" s="404"/>
      <c r="U50" s="404"/>
      <c r="V50" s="404"/>
      <c r="W50" s="404"/>
      <c r="X50" s="404"/>
      <c r="Y50" s="404"/>
      <c r="Z50" s="404"/>
      <c r="AA50" s="404"/>
      <c r="AB50" s="404"/>
      <c r="AC50" s="404"/>
      <c r="AD50" s="404"/>
      <c r="AE50" s="404"/>
      <c r="AF50" s="404"/>
      <c r="AG50" s="404"/>
      <c r="AH50" s="404"/>
      <c r="AI50" s="404"/>
      <c r="AJ50" s="404"/>
      <c r="AK50" s="404"/>
      <c r="AL50" s="404"/>
      <c r="AM50" s="404"/>
      <c r="AN50" s="404"/>
      <c r="AO50" s="404"/>
      <c r="AP50" s="404"/>
      <c r="AQ50" s="404"/>
      <c r="AR50" s="404"/>
      <c r="AS50" s="404"/>
      <c r="AT50" s="404"/>
      <c r="AU50" s="404"/>
      <c r="AV50" s="404"/>
      <c r="AW50" s="404"/>
      <c r="AX50" s="404"/>
      <c r="AY50" s="404"/>
      <c r="AZ50" s="404"/>
      <c r="BA50" s="404"/>
      <c r="BB50" s="404"/>
      <c r="BC50" s="404"/>
      <c r="BD50" s="404"/>
      <c r="BE50" s="404"/>
      <c r="BF50" s="404"/>
      <c r="BG50" s="404"/>
      <c r="BH50" s="404"/>
      <c r="BI50" s="404"/>
      <c r="BJ50" s="404"/>
      <c r="BK50" s="404"/>
      <c r="BL50" s="404"/>
      <c r="BM50" s="404"/>
      <c r="BN50" s="404"/>
      <c r="BO50" s="404"/>
      <c r="BP50" s="404"/>
      <c r="BQ50" s="404"/>
      <c r="BR50" s="404"/>
      <c r="BS50" s="404"/>
      <c r="BT50" s="404"/>
      <c r="BU50" s="404"/>
      <c r="BV50" s="404"/>
      <c r="BW50" s="404"/>
      <c r="BX50" s="404"/>
      <c r="BY50" s="404"/>
      <c r="BZ50" s="404"/>
      <c r="CA50" s="404"/>
      <c r="CB50" s="404"/>
      <c r="CC50" s="404"/>
      <c r="CD50" s="404"/>
      <c r="CE50" s="404"/>
      <c r="CF50" s="404"/>
      <c r="CG50" s="404"/>
      <c r="CH50" s="404"/>
      <c r="CI50" s="404"/>
      <c r="CJ50" s="404"/>
      <c r="CK50" s="404"/>
      <c r="CL50" s="404"/>
      <c r="CM50" s="404"/>
      <c r="CN50" s="404"/>
      <c r="CO50" s="404"/>
      <c r="CP50" s="404"/>
      <c r="CQ50" s="404"/>
      <c r="CR50" s="404"/>
      <c r="CS50" s="404"/>
      <c r="CT50" s="404"/>
      <c r="CU50" s="404"/>
      <c r="CV50" s="404"/>
      <c r="CW50" s="404"/>
      <c r="CX50" s="404"/>
      <c r="CY50" s="404"/>
      <c r="CZ50" s="404"/>
      <c r="DA50" s="404"/>
      <c r="DB50" s="404"/>
      <c r="DC50" s="404"/>
      <c r="DD50" s="404"/>
      <c r="DE50" s="404"/>
      <c r="DF50" s="404"/>
      <c r="DG50" s="404"/>
    </row>
    <row r="51" spans="1:111" s="405" customFormat="1">
      <c r="A51" s="133" t="s">
        <v>14</v>
      </c>
      <c r="B51" s="135" t="s">
        <v>568</v>
      </c>
      <c r="C51" s="134" t="s">
        <v>590</v>
      </c>
      <c r="D51" s="135" t="s">
        <v>207</v>
      </c>
      <c r="E51" s="136">
        <v>1</v>
      </c>
      <c r="F51" s="31"/>
      <c r="G51" s="32">
        <f t="shared" si="21"/>
        <v>0</v>
      </c>
      <c r="H51" s="404"/>
      <c r="I51" s="404"/>
      <c r="J51" s="404"/>
      <c r="K51" s="404"/>
      <c r="L51" s="404"/>
      <c r="M51" s="404"/>
      <c r="N51" s="404"/>
      <c r="O51" s="404"/>
      <c r="P51" s="404"/>
      <c r="Q51" s="404"/>
      <c r="R51" s="404"/>
      <c r="S51" s="404"/>
      <c r="T51" s="404"/>
      <c r="U51" s="404"/>
      <c r="V51" s="404"/>
      <c r="W51" s="404"/>
      <c r="X51" s="404"/>
      <c r="Y51" s="404"/>
      <c r="Z51" s="404"/>
      <c r="AA51" s="404"/>
      <c r="AB51" s="404"/>
      <c r="AC51" s="404"/>
      <c r="AD51" s="404"/>
      <c r="AE51" s="404"/>
      <c r="AF51" s="404"/>
      <c r="AG51" s="404"/>
      <c r="AH51" s="404"/>
      <c r="AI51" s="404"/>
      <c r="AJ51" s="404"/>
      <c r="AK51" s="404"/>
      <c r="AL51" s="404"/>
      <c r="AM51" s="404"/>
      <c r="AN51" s="404"/>
      <c r="AO51" s="404"/>
      <c r="AP51" s="404"/>
      <c r="AQ51" s="404"/>
      <c r="AR51" s="404"/>
      <c r="AS51" s="404"/>
      <c r="AT51" s="404"/>
      <c r="AU51" s="404"/>
      <c r="AV51" s="404"/>
      <c r="AW51" s="404"/>
      <c r="AX51" s="404"/>
      <c r="AY51" s="404"/>
      <c r="AZ51" s="404"/>
      <c r="BA51" s="404"/>
      <c r="BB51" s="404"/>
      <c r="BC51" s="404"/>
      <c r="BD51" s="404"/>
      <c r="BE51" s="404"/>
      <c r="BF51" s="404"/>
      <c r="BG51" s="404"/>
      <c r="BH51" s="404"/>
      <c r="BI51" s="404"/>
      <c r="BJ51" s="404"/>
      <c r="BK51" s="404"/>
      <c r="BL51" s="404"/>
      <c r="BM51" s="404"/>
      <c r="BN51" s="404"/>
      <c r="BO51" s="404"/>
      <c r="BP51" s="404"/>
      <c r="BQ51" s="404"/>
      <c r="BR51" s="404"/>
      <c r="BS51" s="404"/>
      <c r="BT51" s="404"/>
      <c r="BU51" s="404"/>
      <c r="BV51" s="404"/>
      <c r="BW51" s="404"/>
      <c r="BX51" s="404"/>
      <c r="BY51" s="404"/>
      <c r="BZ51" s="404"/>
      <c r="CA51" s="404"/>
      <c r="CB51" s="404"/>
      <c r="CC51" s="404"/>
      <c r="CD51" s="404"/>
      <c r="CE51" s="404"/>
      <c r="CF51" s="404"/>
      <c r="CG51" s="404"/>
      <c r="CH51" s="404"/>
      <c r="CI51" s="404"/>
      <c r="CJ51" s="404"/>
      <c r="CK51" s="404"/>
      <c r="CL51" s="404"/>
      <c r="CM51" s="404"/>
      <c r="CN51" s="404"/>
      <c r="CO51" s="404"/>
      <c r="CP51" s="404"/>
      <c r="CQ51" s="404"/>
      <c r="CR51" s="404"/>
      <c r="CS51" s="404"/>
      <c r="CT51" s="404"/>
      <c r="CU51" s="404"/>
      <c r="CV51" s="404"/>
      <c r="CW51" s="404"/>
      <c r="CX51" s="404"/>
      <c r="CY51" s="404"/>
      <c r="CZ51" s="404"/>
      <c r="DA51" s="404"/>
      <c r="DB51" s="404"/>
      <c r="DC51" s="404"/>
      <c r="DD51" s="404"/>
      <c r="DE51" s="404"/>
      <c r="DF51" s="404"/>
      <c r="DG51" s="404"/>
    </row>
    <row r="52" spans="1:111" s="405" customFormat="1">
      <c r="A52" s="133" t="s">
        <v>14</v>
      </c>
      <c r="B52" s="135" t="s">
        <v>637</v>
      </c>
      <c r="C52" s="134" t="s">
        <v>661</v>
      </c>
      <c r="D52" s="135" t="s">
        <v>207</v>
      </c>
      <c r="E52" s="136">
        <v>1</v>
      </c>
      <c r="F52" s="31"/>
      <c r="G52" s="32">
        <f t="shared" ref="G52" si="25">E52*F52</f>
        <v>0</v>
      </c>
      <c r="H52" s="404"/>
      <c r="I52" s="404"/>
      <c r="J52" s="404"/>
      <c r="K52" s="404"/>
      <c r="L52" s="404"/>
      <c r="M52" s="404"/>
      <c r="N52" s="404"/>
      <c r="O52" s="404"/>
      <c r="P52" s="404"/>
      <c r="Q52" s="404"/>
      <c r="R52" s="404"/>
      <c r="S52" s="404"/>
      <c r="T52" s="404"/>
      <c r="U52" s="404"/>
      <c r="V52" s="404"/>
      <c r="W52" s="404"/>
      <c r="X52" s="404"/>
      <c r="Y52" s="404"/>
      <c r="Z52" s="404"/>
      <c r="AA52" s="404"/>
      <c r="AB52" s="404"/>
      <c r="AC52" s="404"/>
      <c r="AD52" s="404"/>
      <c r="AE52" s="404"/>
      <c r="AF52" s="404"/>
      <c r="AG52" s="404"/>
      <c r="AH52" s="404"/>
      <c r="AI52" s="404"/>
      <c r="AJ52" s="404"/>
      <c r="AK52" s="404"/>
      <c r="AL52" s="404"/>
      <c r="AM52" s="404"/>
      <c r="AN52" s="404"/>
      <c r="AO52" s="404"/>
      <c r="AP52" s="404"/>
      <c r="AQ52" s="404"/>
      <c r="AR52" s="404"/>
      <c r="AS52" s="404"/>
      <c r="AT52" s="404"/>
      <c r="AU52" s="404"/>
      <c r="AV52" s="404"/>
      <c r="AW52" s="404"/>
      <c r="AX52" s="404"/>
      <c r="AY52" s="404"/>
      <c r="AZ52" s="404"/>
      <c r="BA52" s="404"/>
      <c r="BB52" s="404"/>
      <c r="BC52" s="404"/>
      <c r="BD52" s="404"/>
      <c r="BE52" s="404"/>
      <c r="BF52" s="404"/>
      <c r="BG52" s="404"/>
      <c r="BH52" s="404"/>
      <c r="BI52" s="404"/>
      <c r="BJ52" s="404"/>
      <c r="BK52" s="404"/>
      <c r="BL52" s="404"/>
      <c r="BM52" s="404"/>
      <c r="BN52" s="404"/>
      <c r="BO52" s="404"/>
      <c r="BP52" s="404"/>
      <c r="BQ52" s="404"/>
      <c r="BR52" s="404"/>
      <c r="BS52" s="404"/>
      <c r="BT52" s="404"/>
      <c r="BU52" s="404"/>
      <c r="BV52" s="404"/>
      <c r="BW52" s="404"/>
      <c r="BX52" s="404"/>
      <c r="BY52" s="404"/>
      <c r="BZ52" s="404"/>
      <c r="CA52" s="404"/>
      <c r="CB52" s="404"/>
      <c r="CC52" s="404"/>
      <c r="CD52" s="404"/>
      <c r="CE52" s="404"/>
      <c r="CF52" s="404"/>
      <c r="CG52" s="404"/>
      <c r="CH52" s="404"/>
      <c r="CI52" s="404"/>
      <c r="CJ52" s="404"/>
      <c r="CK52" s="404"/>
      <c r="CL52" s="404"/>
      <c r="CM52" s="404"/>
      <c r="CN52" s="404"/>
      <c r="CO52" s="404"/>
      <c r="CP52" s="404"/>
      <c r="CQ52" s="404"/>
      <c r="CR52" s="404"/>
      <c r="CS52" s="404"/>
      <c r="CT52" s="404"/>
      <c r="CU52" s="404"/>
      <c r="CV52" s="404"/>
      <c r="CW52" s="404"/>
      <c r="CX52" s="404"/>
      <c r="CY52" s="404"/>
      <c r="CZ52" s="404"/>
      <c r="DA52" s="404"/>
      <c r="DB52" s="404"/>
      <c r="DC52" s="404"/>
      <c r="DD52" s="404"/>
      <c r="DE52" s="404"/>
      <c r="DF52" s="404"/>
      <c r="DG52" s="404"/>
    </row>
    <row r="53" spans="1:111" s="405" customFormat="1">
      <c r="A53" s="133" t="s">
        <v>14</v>
      </c>
      <c r="B53" s="135" t="s">
        <v>569</v>
      </c>
      <c r="C53" s="134" t="s">
        <v>589</v>
      </c>
      <c r="D53" s="135" t="s">
        <v>207</v>
      </c>
      <c r="E53" s="136">
        <v>4</v>
      </c>
      <c r="F53" s="31"/>
      <c r="G53" s="32">
        <f t="shared" si="21"/>
        <v>0</v>
      </c>
      <c r="H53" s="404"/>
      <c r="I53" s="404"/>
      <c r="J53" s="404"/>
      <c r="K53" s="404"/>
      <c r="L53" s="404"/>
      <c r="M53" s="404"/>
      <c r="N53" s="404"/>
      <c r="O53" s="404"/>
      <c r="P53" s="404"/>
      <c r="Q53" s="404"/>
      <c r="R53" s="404"/>
      <c r="S53" s="404"/>
      <c r="T53" s="404"/>
      <c r="U53" s="404"/>
      <c r="V53" s="404"/>
      <c r="W53" s="404"/>
      <c r="X53" s="404"/>
      <c r="Y53" s="404"/>
      <c r="Z53" s="404"/>
      <c r="AA53" s="404"/>
      <c r="AB53" s="404"/>
      <c r="AC53" s="404"/>
      <c r="AD53" s="404"/>
      <c r="AE53" s="404"/>
      <c r="AF53" s="404"/>
      <c r="AG53" s="404"/>
      <c r="AH53" s="404"/>
      <c r="AI53" s="404"/>
      <c r="AJ53" s="404"/>
      <c r="AK53" s="404"/>
      <c r="AL53" s="404"/>
      <c r="AM53" s="404"/>
      <c r="AN53" s="404"/>
      <c r="AO53" s="404"/>
      <c r="AP53" s="404"/>
      <c r="AQ53" s="404"/>
      <c r="AR53" s="404"/>
      <c r="AS53" s="404"/>
      <c r="AT53" s="404"/>
      <c r="AU53" s="404"/>
      <c r="AV53" s="404"/>
      <c r="AW53" s="404"/>
      <c r="AX53" s="404"/>
      <c r="AY53" s="404"/>
      <c r="AZ53" s="404"/>
      <c r="BA53" s="404"/>
      <c r="BB53" s="404"/>
      <c r="BC53" s="404"/>
      <c r="BD53" s="404"/>
      <c r="BE53" s="404"/>
      <c r="BF53" s="404"/>
      <c r="BG53" s="404"/>
      <c r="BH53" s="404"/>
      <c r="BI53" s="404"/>
      <c r="BJ53" s="404"/>
      <c r="BK53" s="404"/>
      <c r="BL53" s="404"/>
      <c r="BM53" s="404"/>
      <c r="BN53" s="404"/>
      <c r="BO53" s="404"/>
      <c r="BP53" s="404"/>
      <c r="BQ53" s="404"/>
      <c r="BR53" s="404"/>
      <c r="BS53" s="404"/>
      <c r="BT53" s="404"/>
      <c r="BU53" s="404"/>
      <c r="BV53" s="404"/>
      <c r="BW53" s="404"/>
      <c r="BX53" s="404"/>
      <c r="BY53" s="404"/>
      <c r="BZ53" s="404"/>
      <c r="CA53" s="404"/>
      <c r="CB53" s="404"/>
      <c r="CC53" s="404"/>
      <c r="CD53" s="404"/>
      <c r="CE53" s="404"/>
      <c r="CF53" s="404"/>
      <c r="CG53" s="404"/>
      <c r="CH53" s="404"/>
      <c r="CI53" s="404"/>
      <c r="CJ53" s="404"/>
      <c r="CK53" s="404"/>
      <c r="CL53" s="404"/>
      <c r="CM53" s="404"/>
      <c r="CN53" s="404"/>
      <c r="CO53" s="404"/>
      <c r="CP53" s="404"/>
      <c r="CQ53" s="404"/>
      <c r="CR53" s="404"/>
      <c r="CS53" s="404"/>
      <c r="CT53" s="404"/>
      <c r="CU53" s="404"/>
      <c r="CV53" s="404"/>
      <c r="CW53" s="404"/>
      <c r="CX53" s="404"/>
      <c r="CY53" s="404"/>
      <c r="CZ53" s="404"/>
      <c r="DA53" s="404"/>
      <c r="DB53" s="404"/>
      <c r="DC53" s="404"/>
      <c r="DD53" s="404"/>
      <c r="DE53" s="404"/>
      <c r="DF53" s="404"/>
      <c r="DG53" s="404"/>
    </row>
    <row r="54" spans="1:111" s="405" customFormat="1">
      <c r="A54" s="133" t="s">
        <v>14</v>
      </c>
      <c r="B54" s="135" t="s">
        <v>638</v>
      </c>
      <c r="C54" s="134" t="s">
        <v>662</v>
      </c>
      <c r="D54" s="135" t="s">
        <v>207</v>
      </c>
      <c r="E54" s="136">
        <v>4</v>
      </c>
      <c r="F54" s="31"/>
      <c r="G54" s="32">
        <f t="shared" ref="G54" si="26">E54*F54</f>
        <v>0</v>
      </c>
      <c r="H54" s="404"/>
      <c r="I54" s="404"/>
      <c r="J54" s="404"/>
      <c r="K54" s="404"/>
      <c r="L54" s="404"/>
      <c r="M54" s="404"/>
      <c r="N54" s="404"/>
      <c r="O54" s="404"/>
      <c r="P54" s="404"/>
      <c r="Q54" s="404"/>
      <c r="R54" s="404"/>
      <c r="S54" s="404"/>
      <c r="T54" s="404"/>
      <c r="U54" s="404"/>
      <c r="V54" s="404"/>
      <c r="W54" s="404"/>
      <c r="X54" s="404"/>
      <c r="Y54" s="404"/>
      <c r="Z54" s="404"/>
      <c r="AA54" s="404"/>
      <c r="AB54" s="404"/>
      <c r="AC54" s="404"/>
      <c r="AD54" s="404"/>
      <c r="AE54" s="404"/>
      <c r="AF54" s="404"/>
      <c r="AG54" s="404"/>
      <c r="AH54" s="404"/>
      <c r="AI54" s="404"/>
      <c r="AJ54" s="404"/>
      <c r="AK54" s="404"/>
      <c r="AL54" s="404"/>
      <c r="AM54" s="404"/>
      <c r="AN54" s="404"/>
      <c r="AO54" s="404"/>
      <c r="AP54" s="404"/>
      <c r="AQ54" s="404"/>
      <c r="AR54" s="404"/>
      <c r="AS54" s="404"/>
      <c r="AT54" s="404"/>
      <c r="AU54" s="404"/>
      <c r="AV54" s="404"/>
      <c r="AW54" s="404"/>
      <c r="AX54" s="404"/>
      <c r="AY54" s="404"/>
      <c r="AZ54" s="404"/>
      <c r="BA54" s="404"/>
      <c r="BB54" s="404"/>
      <c r="BC54" s="404"/>
      <c r="BD54" s="404"/>
      <c r="BE54" s="404"/>
      <c r="BF54" s="404"/>
      <c r="BG54" s="404"/>
      <c r="BH54" s="404"/>
      <c r="BI54" s="404"/>
      <c r="BJ54" s="404"/>
      <c r="BK54" s="404"/>
      <c r="BL54" s="404"/>
      <c r="BM54" s="404"/>
      <c r="BN54" s="404"/>
      <c r="BO54" s="404"/>
      <c r="BP54" s="404"/>
      <c r="BQ54" s="404"/>
      <c r="BR54" s="404"/>
      <c r="BS54" s="404"/>
      <c r="BT54" s="404"/>
      <c r="BU54" s="404"/>
      <c r="BV54" s="404"/>
      <c r="BW54" s="404"/>
      <c r="BX54" s="404"/>
      <c r="BY54" s="404"/>
      <c r="BZ54" s="404"/>
      <c r="CA54" s="404"/>
      <c r="CB54" s="404"/>
      <c r="CC54" s="404"/>
      <c r="CD54" s="404"/>
      <c r="CE54" s="404"/>
      <c r="CF54" s="404"/>
      <c r="CG54" s="404"/>
      <c r="CH54" s="404"/>
      <c r="CI54" s="404"/>
      <c r="CJ54" s="404"/>
      <c r="CK54" s="404"/>
      <c r="CL54" s="404"/>
      <c r="CM54" s="404"/>
      <c r="CN54" s="404"/>
      <c r="CO54" s="404"/>
      <c r="CP54" s="404"/>
      <c r="CQ54" s="404"/>
      <c r="CR54" s="404"/>
      <c r="CS54" s="404"/>
      <c r="CT54" s="404"/>
      <c r="CU54" s="404"/>
      <c r="CV54" s="404"/>
      <c r="CW54" s="404"/>
      <c r="CX54" s="404"/>
      <c r="CY54" s="404"/>
      <c r="CZ54" s="404"/>
      <c r="DA54" s="404"/>
      <c r="DB54" s="404"/>
      <c r="DC54" s="404"/>
      <c r="DD54" s="404"/>
      <c r="DE54" s="404"/>
      <c r="DF54" s="404"/>
      <c r="DG54" s="404"/>
    </row>
    <row r="55" spans="1:111" s="405" customFormat="1">
      <c r="A55" s="133" t="s">
        <v>14</v>
      </c>
      <c r="B55" s="135" t="s">
        <v>570</v>
      </c>
      <c r="C55" s="134" t="s">
        <v>588</v>
      </c>
      <c r="D55" s="135" t="s">
        <v>207</v>
      </c>
      <c r="E55" s="136">
        <v>2</v>
      </c>
      <c r="F55" s="31"/>
      <c r="G55" s="32">
        <f t="shared" si="21"/>
        <v>0</v>
      </c>
      <c r="H55" s="404"/>
      <c r="I55" s="404"/>
      <c r="J55" s="404"/>
      <c r="K55" s="404"/>
      <c r="L55" s="404"/>
      <c r="M55" s="404"/>
      <c r="N55" s="404"/>
      <c r="O55" s="404"/>
      <c r="P55" s="404"/>
      <c r="Q55" s="404"/>
      <c r="R55" s="404"/>
      <c r="S55" s="404"/>
      <c r="T55" s="404"/>
      <c r="U55" s="404"/>
      <c r="V55" s="404"/>
      <c r="W55" s="404"/>
      <c r="X55" s="404"/>
      <c r="Y55" s="404"/>
      <c r="Z55" s="404"/>
      <c r="AA55" s="404"/>
      <c r="AB55" s="404"/>
      <c r="AC55" s="404"/>
      <c r="AD55" s="404"/>
      <c r="AE55" s="404"/>
      <c r="AF55" s="404"/>
      <c r="AG55" s="404"/>
      <c r="AH55" s="404"/>
      <c r="AI55" s="404"/>
      <c r="AJ55" s="404"/>
      <c r="AK55" s="404"/>
      <c r="AL55" s="404"/>
      <c r="AM55" s="404"/>
      <c r="AN55" s="404"/>
      <c r="AO55" s="404"/>
      <c r="AP55" s="404"/>
      <c r="AQ55" s="404"/>
      <c r="AR55" s="404"/>
      <c r="AS55" s="404"/>
      <c r="AT55" s="404"/>
      <c r="AU55" s="404"/>
      <c r="AV55" s="404"/>
      <c r="AW55" s="404"/>
      <c r="AX55" s="404"/>
      <c r="AY55" s="404"/>
      <c r="AZ55" s="404"/>
      <c r="BA55" s="404"/>
      <c r="BB55" s="404"/>
      <c r="BC55" s="404"/>
      <c r="BD55" s="404"/>
      <c r="BE55" s="404"/>
      <c r="BF55" s="404"/>
      <c r="BG55" s="404"/>
      <c r="BH55" s="404"/>
      <c r="BI55" s="404"/>
      <c r="BJ55" s="404"/>
      <c r="BK55" s="404"/>
      <c r="BL55" s="404"/>
      <c r="BM55" s="404"/>
      <c r="BN55" s="404"/>
      <c r="BO55" s="404"/>
      <c r="BP55" s="404"/>
      <c r="BQ55" s="404"/>
      <c r="BR55" s="404"/>
      <c r="BS55" s="404"/>
      <c r="BT55" s="404"/>
      <c r="BU55" s="404"/>
      <c r="BV55" s="404"/>
      <c r="BW55" s="404"/>
      <c r="BX55" s="404"/>
      <c r="BY55" s="404"/>
      <c r="BZ55" s="404"/>
      <c r="CA55" s="404"/>
      <c r="CB55" s="404"/>
      <c r="CC55" s="404"/>
      <c r="CD55" s="404"/>
      <c r="CE55" s="404"/>
      <c r="CF55" s="404"/>
      <c r="CG55" s="404"/>
      <c r="CH55" s="404"/>
      <c r="CI55" s="404"/>
      <c r="CJ55" s="404"/>
      <c r="CK55" s="404"/>
      <c r="CL55" s="404"/>
      <c r="CM55" s="404"/>
      <c r="CN55" s="404"/>
      <c r="CO55" s="404"/>
      <c r="CP55" s="404"/>
      <c r="CQ55" s="404"/>
      <c r="CR55" s="404"/>
      <c r="CS55" s="404"/>
      <c r="CT55" s="404"/>
      <c r="CU55" s="404"/>
      <c r="CV55" s="404"/>
      <c r="CW55" s="404"/>
      <c r="CX55" s="404"/>
      <c r="CY55" s="404"/>
      <c r="CZ55" s="404"/>
      <c r="DA55" s="404"/>
      <c r="DB55" s="404"/>
      <c r="DC55" s="404"/>
      <c r="DD55" s="404"/>
      <c r="DE55" s="404"/>
      <c r="DF55" s="404"/>
      <c r="DG55" s="404"/>
    </row>
    <row r="56" spans="1:111" s="405" customFormat="1">
      <c r="A56" s="133" t="s">
        <v>14</v>
      </c>
      <c r="B56" s="135" t="s">
        <v>639</v>
      </c>
      <c r="C56" s="134" t="s">
        <v>663</v>
      </c>
      <c r="D56" s="135" t="s">
        <v>207</v>
      </c>
      <c r="E56" s="136">
        <v>2</v>
      </c>
      <c r="F56" s="31"/>
      <c r="G56" s="32">
        <f t="shared" ref="G56" si="27">E56*F56</f>
        <v>0</v>
      </c>
      <c r="H56" s="404"/>
      <c r="I56" s="404"/>
      <c r="J56" s="404"/>
      <c r="K56" s="404"/>
      <c r="L56" s="404"/>
      <c r="M56" s="404"/>
      <c r="N56" s="404"/>
      <c r="O56" s="404"/>
      <c r="P56" s="404"/>
      <c r="Q56" s="404"/>
      <c r="R56" s="404"/>
      <c r="S56" s="404"/>
      <c r="T56" s="404"/>
      <c r="U56" s="404"/>
      <c r="V56" s="404"/>
      <c r="W56" s="404"/>
      <c r="X56" s="404"/>
      <c r="Y56" s="404"/>
      <c r="Z56" s="404"/>
      <c r="AA56" s="404"/>
      <c r="AB56" s="404"/>
      <c r="AC56" s="404"/>
      <c r="AD56" s="404"/>
      <c r="AE56" s="404"/>
      <c r="AF56" s="404"/>
      <c r="AG56" s="404"/>
      <c r="AH56" s="404"/>
      <c r="AI56" s="404"/>
      <c r="AJ56" s="404"/>
      <c r="AK56" s="404"/>
      <c r="AL56" s="404"/>
      <c r="AM56" s="404"/>
      <c r="AN56" s="404"/>
      <c r="AO56" s="404"/>
      <c r="AP56" s="404"/>
      <c r="AQ56" s="404"/>
      <c r="AR56" s="404"/>
      <c r="AS56" s="404"/>
      <c r="AT56" s="404"/>
      <c r="AU56" s="404"/>
      <c r="AV56" s="404"/>
      <c r="AW56" s="404"/>
      <c r="AX56" s="404"/>
      <c r="AY56" s="404"/>
      <c r="AZ56" s="404"/>
      <c r="BA56" s="404"/>
      <c r="BB56" s="404"/>
      <c r="BC56" s="404"/>
      <c r="BD56" s="404"/>
      <c r="BE56" s="404"/>
      <c r="BF56" s="404"/>
      <c r="BG56" s="404"/>
      <c r="BH56" s="404"/>
      <c r="BI56" s="404"/>
      <c r="BJ56" s="404"/>
      <c r="BK56" s="404"/>
      <c r="BL56" s="404"/>
      <c r="BM56" s="404"/>
      <c r="BN56" s="404"/>
      <c r="BO56" s="404"/>
      <c r="BP56" s="404"/>
      <c r="BQ56" s="404"/>
      <c r="BR56" s="404"/>
      <c r="BS56" s="404"/>
      <c r="BT56" s="404"/>
      <c r="BU56" s="404"/>
      <c r="BV56" s="404"/>
      <c r="BW56" s="404"/>
      <c r="BX56" s="404"/>
      <c r="BY56" s="404"/>
      <c r="BZ56" s="404"/>
      <c r="CA56" s="404"/>
      <c r="CB56" s="404"/>
      <c r="CC56" s="404"/>
      <c r="CD56" s="404"/>
      <c r="CE56" s="404"/>
      <c r="CF56" s="404"/>
      <c r="CG56" s="404"/>
      <c r="CH56" s="404"/>
      <c r="CI56" s="404"/>
      <c r="CJ56" s="404"/>
      <c r="CK56" s="404"/>
      <c r="CL56" s="404"/>
      <c r="CM56" s="404"/>
      <c r="CN56" s="404"/>
      <c r="CO56" s="404"/>
      <c r="CP56" s="404"/>
      <c r="CQ56" s="404"/>
      <c r="CR56" s="404"/>
      <c r="CS56" s="404"/>
      <c r="CT56" s="404"/>
      <c r="CU56" s="404"/>
      <c r="CV56" s="404"/>
      <c r="CW56" s="404"/>
      <c r="CX56" s="404"/>
      <c r="CY56" s="404"/>
      <c r="CZ56" s="404"/>
      <c r="DA56" s="404"/>
      <c r="DB56" s="404"/>
      <c r="DC56" s="404"/>
      <c r="DD56" s="404"/>
      <c r="DE56" s="404"/>
      <c r="DF56" s="404"/>
      <c r="DG56" s="404"/>
    </row>
    <row r="57" spans="1:111" s="405" customFormat="1">
      <c r="A57" s="133" t="s">
        <v>14</v>
      </c>
      <c r="B57" s="135" t="s">
        <v>571</v>
      </c>
      <c r="C57" s="134" t="s">
        <v>587</v>
      </c>
      <c r="D57" s="135" t="s">
        <v>207</v>
      </c>
      <c r="E57" s="136">
        <v>2</v>
      </c>
      <c r="F57" s="31"/>
      <c r="G57" s="32">
        <f t="shared" si="21"/>
        <v>0</v>
      </c>
      <c r="H57" s="404"/>
      <c r="I57" s="404"/>
      <c r="J57" s="404"/>
      <c r="K57" s="404"/>
      <c r="L57" s="404"/>
      <c r="M57" s="404"/>
      <c r="N57" s="404"/>
      <c r="O57" s="404"/>
      <c r="P57" s="404"/>
      <c r="Q57" s="404"/>
      <c r="R57" s="404"/>
      <c r="S57" s="404"/>
      <c r="T57" s="404"/>
      <c r="U57" s="404"/>
      <c r="V57" s="404"/>
      <c r="W57" s="404"/>
      <c r="X57" s="404"/>
      <c r="Y57" s="404"/>
      <c r="Z57" s="404"/>
      <c r="AA57" s="404"/>
      <c r="AB57" s="404"/>
      <c r="AC57" s="404"/>
      <c r="AD57" s="404"/>
      <c r="AE57" s="404"/>
      <c r="AF57" s="404"/>
      <c r="AG57" s="404"/>
      <c r="AH57" s="404"/>
      <c r="AI57" s="404"/>
      <c r="AJ57" s="404"/>
      <c r="AK57" s="404"/>
      <c r="AL57" s="404"/>
      <c r="AM57" s="404"/>
      <c r="AN57" s="404"/>
      <c r="AO57" s="404"/>
      <c r="AP57" s="404"/>
      <c r="AQ57" s="404"/>
      <c r="AR57" s="404"/>
      <c r="AS57" s="404"/>
      <c r="AT57" s="404"/>
      <c r="AU57" s="404"/>
      <c r="AV57" s="404"/>
      <c r="AW57" s="404"/>
      <c r="AX57" s="404"/>
      <c r="AY57" s="404"/>
      <c r="AZ57" s="404"/>
      <c r="BA57" s="404"/>
      <c r="BB57" s="404"/>
      <c r="BC57" s="404"/>
      <c r="BD57" s="404"/>
      <c r="BE57" s="404"/>
      <c r="BF57" s="404"/>
      <c r="BG57" s="404"/>
      <c r="BH57" s="404"/>
      <c r="BI57" s="404"/>
      <c r="BJ57" s="404"/>
      <c r="BK57" s="404"/>
      <c r="BL57" s="404"/>
      <c r="BM57" s="404"/>
      <c r="BN57" s="404"/>
      <c r="BO57" s="404"/>
      <c r="BP57" s="404"/>
      <c r="BQ57" s="404"/>
      <c r="BR57" s="404"/>
      <c r="BS57" s="404"/>
      <c r="BT57" s="404"/>
      <c r="BU57" s="404"/>
      <c r="BV57" s="404"/>
      <c r="BW57" s="404"/>
      <c r="BX57" s="404"/>
      <c r="BY57" s="404"/>
      <c r="BZ57" s="404"/>
      <c r="CA57" s="404"/>
      <c r="CB57" s="404"/>
      <c r="CC57" s="404"/>
      <c r="CD57" s="404"/>
      <c r="CE57" s="404"/>
      <c r="CF57" s="404"/>
      <c r="CG57" s="404"/>
      <c r="CH57" s="404"/>
      <c r="CI57" s="404"/>
      <c r="CJ57" s="404"/>
      <c r="CK57" s="404"/>
      <c r="CL57" s="404"/>
      <c r="CM57" s="404"/>
      <c r="CN57" s="404"/>
      <c r="CO57" s="404"/>
      <c r="CP57" s="404"/>
      <c r="CQ57" s="404"/>
      <c r="CR57" s="404"/>
      <c r="CS57" s="404"/>
      <c r="CT57" s="404"/>
      <c r="CU57" s="404"/>
      <c r="CV57" s="404"/>
      <c r="CW57" s="404"/>
      <c r="CX57" s="404"/>
      <c r="CY57" s="404"/>
      <c r="CZ57" s="404"/>
      <c r="DA57" s="404"/>
      <c r="DB57" s="404"/>
      <c r="DC57" s="404"/>
      <c r="DD57" s="404"/>
      <c r="DE57" s="404"/>
      <c r="DF57" s="404"/>
      <c r="DG57" s="404"/>
    </row>
    <row r="58" spans="1:111" s="405" customFormat="1">
      <c r="A58" s="133" t="s">
        <v>14</v>
      </c>
      <c r="B58" s="135" t="s">
        <v>640</v>
      </c>
      <c r="C58" s="134" t="s">
        <v>664</v>
      </c>
      <c r="D58" s="135" t="s">
        <v>207</v>
      </c>
      <c r="E58" s="136">
        <v>2</v>
      </c>
      <c r="F58" s="31"/>
      <c r="G58" s="32">
        <f t="shared" ref="G58" si="28">E58*F58</f>
        <v>0</v>
      </c>
      <c r="H58" s="404"/>
      <c r="I58" s="404"/>
      <c r="J58" s="404"/>
      <c r="K58" s="404"/>
      <c r="L58" s="404"/>
      <c r="M58" s="404"/>
      <c r="N58" s="404"/>
      <c r="O58" s="404"/>
      <c r="P58" s="404"/>
      <c r="Q58" s="404"/>
      <c r="R58" s="404"/>
      <c r="S58" s="404"/>
      <c r="T58" s="404"/>
      <c r="U58" s="404"/>
      <c r="V58" s="404"/>
      <c r="W58" s="404"/>
      <c r="X58" s="404"/>
      <c r="Y58" s="404"/>
      <c r="Z58" s="404"/>
      <c r="AA58" s="404"/>
      <c r="AB58" s="404"/>
      <c r="AC58" s="404"/>
      <c r="AD58" s="404"/>
      <c r="AE58" s="404"/>
      <c r="AF58" s="404"/>
      <c r="AG58" s="404"/>
      <c r="AH58" s="404"/>
      <c r="AI58" s="404"/>
      <c r="AJ58" s="404"/>
      <c r="AK58" s="404"/>
      <c r="AL58" s="404"/>
      <c r="AM58" s="404"/>
      <c r="AN58" s="404"/>
      <c r="AO58" s="404"/>
      <c r="AP58" s="404"/>
      <c r="AQ58" s="404"/>
      <c r="AR58" s="404"/>
      <c r="AS58" s="404"/>
      <c r="AT58" s="404"/>
      <c r="AU58" s="404"/>
      <c r="AV58" s="404"/>
      <c r="AW58" s="404"/>
      <c r="AX58" s="404"/>
      <c r="AY58" s="404"/>
      <c r="AZ58" s="404"/>
      <c r="BA58" s="404"/>
      <c r="BB58" s="404"/>
      <c r="BC58" s="404"/>
      <c r="BD58" s="404"/>
      <c r="BE58" s="404"/>
      <c r="BF58" s="404"/>
      <c r="BG58" s="404"/>
      <c r="BH58" s="404"/>
      <c r="BI58" s="404"/>
      <c r="BJ58" s="404"/>
      <c r="BK58" s="404"/>
      <c r="BL58" s="404"/>
      <c r="BM58" s="404"/>
      <c r="BN58" s="404"/>
      <c r="BO58" s="404"/>
      <c r="BP58" s="404"/>
      <c r="BQ58" s="404"/>
      <c r="BR58" s="404"/>
      <c r="BS58" s="404"/>
      <c r="BT58" s="404"/>
      <c r="BU58" s="404"/>
      <c r="BV58" s="404"/>
      <c r="BW58" s="404"/>
      <c r="BX58" s="404"/>
      <c r="BY58" s="404"/>
      <c r="BZ58" s="404"/>
      <c r="CA58" s="404"/>
      <c r="CB58" s="404"/>
      <c r="CC58" s="404"/>
      <c r="CD58" s="404"/>
      <c r="CE58" s="404"/>
      <c r="CF58" s="404"/>
      <c r="CG58" s="404"/>
      <c r="CH58" s="404"/>
      <c r="CI58" s="404"/>
      <c r="CJ58" s="404"/>
      <c r="CK58" s="404"/>
      <c r="CL58" s="404"/>
      <c r="CM58" s="404"/>
      <c r="CN58" s="404"/>
      <c r="CO58" s="404"/>
      <c r="CP58" s="404"/>
      <c r="CQ58" s="404"/>
      <c r="CR58" s="404"/>
      <c r="CS58" s="404"/>
      <c r="CT58" s="404"/>
      <c r="CU58" s="404"/>
      <c r="CV58" s="404"/>
      <c r="CW58" s="404"/>
      <c r="CX58" s="404"/>
      <c r="CY58" s="404"/>
      <c r="CZ58" s="404"/>
      <c r="DA58" s="404"/>
      <c r="DB58" s="404"/>
      <c r="DC58" s="404"/>
      <c r="DD58" s="404"/>
      <c r="DE58" s="404"/>
      <c r="DF58" s="404"/>
      <c r="DG58" s="404"/>
    </row>
    <row r="59" spans="1:111" s="405" customFormat="1">
      <c r="A59" s="133" t="s">
        <v>14</v>
      </c>
      <c r="B59" s="135" t="s">
        <v>572</v>
      </c>
      <c r="C59" s="134" t="s">
        <v>586</v>
      </c>
      <c r="D59" s="135" t="s">
        <v>207</v>
      </c>
      <c r="E59" s="136">
        <v>1</v>
      </c>
      <c r="F59" s="31"/>
      <c r="G59" s="32">
        <f t="shared" si="21"/>
        <v>0</v>
      </c>
      <c r="H59" s="404"/>
      <c r="I59" s="404"/>
      <c r="J59" s="404"/>
      <c r="K59" s="404"/>
      <c r="L59" s="404"/>
      <c r="M59" s="404"/>
      <c r="N59" s="404"/>
      <c r="O59" s="404"/>
      <c r="P59" s="404"/>
      <c r="Q59" s="404"/>
      <c r="R59" s="404"/>
      <c r="S59" s="404"/>
      <c r="T59" s="404"/>
      <c r="U59" s="404"/>
      <c r="V59" s="404"/>
      <c r="W59" s="404"/>
      <c r="X59" s="404"/>
      <c r="Y59" s="404"/>
      <c r="Z59" s="404"/>
      <c r="AA59" s="404"/>
      <c r="AB59" s="404"/>
      <c r="AC59" s="404"/>
      <c r="AD59" s="404"/>
      <c r="AE59" s="404"/>
      <c r="AF59" s="404"/>
      <c r="AG59" s="404"/>
      <c r="AH59" s="404"/>
      <c r="AI59" s="404"/>
      <c r="AJ59" s="404"/>
      <c r="AK59" s="404"/>
      <c r="AL59" s="404"/>
      <c r="AM59" s="404"/>
      <c r="AN59" s="404"/>
      <c r="AO59" s="404"/>
      <c r="AP59" s="404"/>
      <c r="AQ59" s="404"/>
      <c r="AR59" s="404"/>
      <c r="AS59" s="404"/>
      <c r="AT59" s="404"/>
      <c r="AU59" s="404"/>
      <c r="AV59" s="404"/>
      <c r="AW59" s="404"/>
      <c r="AX59" s="404"/>
      <c r="AY59" s="404"/>
      <c r="AZ59" s="404"/>
      <c r="BA59" s="404"/>
      <c r="BB59" s="404"/>
      <c r="BC59" s="404"/>
      <c r="BD59" s="404"/>
      <c r="BE59" s="404"/>
      <c r="BF59" s="404"/>
      <c r="BG59" s="404"/>
      <c r="BH59" s="404"/>
      <c r="BI59" s="404"/>
      <c r="BJ59" s="404"/>
      <c r="BK59" s="404"/>
      <c r="BL59" s="404"/>
      <c r="BM59" s="404"/>
      <c r="BN59" s="404"/>
      <c r="BO59" s="404"/>
      <c r="BP59" s="404"/>
      <c r="BQ59" s="404"/>
      <c r="BR59" s="404"/>
      <c r="BS59" s="404"/>
      <c r="BT59" s="404"/>
      <c r="BU59" s="404"/>
      <c r="BV59" s="404"/>
      <c r="BW59" s="404"/>
      <c r="BX59" s="404"/>
      <c r="BY59" s="404"/>
      <c r="BZ59" s="404"/>
      <c r="CA59" s="404"/>
      <c r="CB59" s="404"/>
      <c r="CC59" s="404"/>
      <c r="CD59" s="404"/>
      <c r="CE59" s="404"/>
      <c r="CF59" s="404"/>
      <c r="CG59" s="404"/>
      <c r="CH59" s="404"/>
      <c r="CI59" s="404"/>
      <c r="CJ59" s="404"/>
      <c r="CK59" s="404"/>
      <c r="CL59" s="404"/>
      <c r="CM59" s="404"/>
      <c r="CN59" s="404"/>
      <c r="CO59" s="404"/>
      <c r="CP59" s="404"/>
      <c r="CQ59" s="404"/>
      <c r="CR59" s="404"/>
      <c r="CS59" s="404"/>
      <c r="CT59" s="404"/>
      <c r="CU59" s="404"/>
      <c r="CV59" s="404"/>
      <c r="CW59" s="404"/>
      <c r="CX59" s="404"/>
      <c r="CY59" s="404"/>
      <c r="CZ59" s="404"/>
      <c r="DA59" s="404"/>
      <c r="DB59" s="404"/>
      <c r="DC59" s="404"/>
      <c r="DD59" s="404"/>
      <c r="DE59" s="404"/>
      <c r="DF59" s="404"/>
      <c r="DG59" s="404"/>
    </row>
    <row r="60" spans="1:111" s="405" customFormat="1">
      <c r="A60" s="133" t="s">
        <v>14</v>
      </c>
      <c r="B60" s="135" t="s">
        <v>641</v>
      </c>
      <c r="C60" s="134" t="s">
        <v>665</v>
      </c>
      <c r="D60" s="135" t="s">
        <v>207</v>
      </c>
      <c r="E60" s="136">
        <v>1</v>
      </c>
      <c r="F60" s="31"/>
      <c r="G60" s="32">
        <f t="shared" ref="G60" si="29">E60*F60</f>
        <v>0</v>
      </c>
      <c r="H60" s="404"/>
      <c r="I60" s="404"/>
      <c r="J60" s="404"/>
      <c r="K60" s="404"/>
      <c r="L60" s="404"/>
      <c r="M60" s="404"/>
      <c r="N60" s="404"/>
      <c r="O60" s="404"/>
      <c r="P60" s="404"/>
      <c r="Q60" s="404"/>
      <c r="R60" s="404"/>
      <c r="S60" s="404"/>
      <c r="T60" s="404"/>
      <c r="U60" s="404"/>
      <c r="V60" s="404"/>
      <c r="W60" s="404"/>
      <c r="X60" s="404"/>
      <c r="Y60" s="404"/>
      <c r="Z60" s="404"/>
      <c r="AA60" s="404"/>
      <c r="AB60" s="404"/>
      <c r="AC60" s="404"/>
      <c r="AD60" s="404"/>
      <c r="AE60" s="404"/>
      <c r="AF60" s="404"/>
      <c r="AG60" s="404"/>
      <c r="AH60" s="404"/>
      <c r="AI60" s="404"/>
      <c r="AJ60" s="404"/>
      <c r="AK60" s="404"/>
      <c r="AL60" s="404"/>
      <c r="AM60" s="404"/>
      <c r="AN60" s="404"/>
      <c r="AO60" s="404"/>
      <c r="AP60" s="404"/>
      <c r="AQ60" s="404"/>
      <c r="AR60" s="404"/>
      <c r="AS60" s="404"/>
      <c r="AT60" s="404"/>
      <c r="AU60" s="404"/>
      <c r="AV60" s="404"/>
      <c r="AW60" s="404"/>
      <c r="AX60" s="404"/>
      <c r="AY60" s="404"/>
      <c r="AZ60" s="404"/>
      <c r="BA60" s="404"/>
      <c r="BB60" s="404"/>
      <c r="BC60" s="404"/>
      <c r="BD60" s="404"/>
      <c r="BE60" s="404"/>
      <c r="BF60" s="404"/>
      <c r="BG60" s="404"/>
      <c r="BH60" s="404"/>
      <c r="BI60" s="404"/>
      <c r="BJ60" s="404"/>
      <c r="BK60" s="404"/>
      <c r="BL60" s="404"/>
      <c r="BM60" s="404"/>
      <c r="BN60" s="404"/>
      <c r="BO60" s="404"/>
      <c r="BP60" s="404"/>
      <c r="BQ60" s="404"/>
      <c r="BR60" s="404"/>
      <c r="BS60" s="404"/>
      <c r="BT60" s="404"/>
      <c r="BU60" s="404"/>
      <c r="BV60" s="404"/>
      <c r="BW60" s="404"/>
      <c r="BX60" s="404"/>
      <c r="BY60" s="404"/>
      <c r="BZ60" s="404"/>
      <c r="CA60" s="404"/>
      <c r="CB60" s="404"/>
      <c r="CC60" s="404"/>
      <c r="CD60" s="404"/>
      <c r="CE60" s="404"/>
      <c r="CF60" s="404"/>
      <c r="CG60" s="404"/>
      <c r="CH60" s="404"/>
      <c r="CI60" s="404"/>
      <c r="CJ60" s="404"/>
      <c r="CK60" s="404"/>
      <c r="CL60" s="404"/>
      <c r="CM60" s="404"/>
      <c r="CN60" s="404"/>
      <c r="CO60" s="404"/>
      <c r="CP60" s="404"/>
      <c r="CQ60" s="404"/>
      <c r="CR60" s="404"/>
      <c r="CS60" s="404"/>
      <c r="CT60" s="404"/>
      <c r="CU60" s="404"/>
      <c r="CV60" s="404"/>
      <c r="CW60" s="404"/>
      <c r="CX60" s="404"/>
      <c r="CY60" s="404"/>
      <c r="CZ60" s="404"/>
      <c r="DA60" s="404"/>
      <c r="DB60" s="404"/>
      <c r="DC60" s="404"/>
      <c r="DD60" s="404"/>
      <c r="DE60" s="404"/>
      <c r="DF60" s="404"/>
      <c r="DG60" s="404"/>
    </row>
    <row r="61" spans="1:111" s="405" customFormat="1">
      <c r="A61" s="133" t="s">
        <v>14</v>
      </c>
      <c r="B61" s="135" t="s">
        <v>22</v>
      </c>
      <c r="C61" s="134" t="s">
        <v>585</v>
      </c>
      <c r="D61" s="135" t="s">
        <v>27</v>
      </c>
      <c r="E61" s="136">
        <v>2</v>
      </c>
      <c r="F61" s="31"/>
      <c r="G61" s="32">
        <f t="shared" si="21"/>
        <v>0</v>
      </c>
      <c r="H61" s="404"/>
      <c r="I61" s="404"/>
      <c r="J61" s="404"/>
      <c r="K61" s="404"/>
      <c r="L61" s="404"/>
      <c r="M61" s="404"/>
      <c r="N61" s="404"/>
      <c r="O61" s="404"/>
      <c r="P61" s="404"/>
      <c r="Q61" s="404"/>
      <c r="R61" s="404"/>
      <c r="S61" s="404"/>
      <c r="T61" s="404"/>
      <c r="U61" s="404"/>
      <c r="V61" s="404"/>
      <c r="W61" s="404"/>
      <c r="X61" s="404"/>
      <c r="Y61" s="404"/>
      <c r="Z61" s="404"/>
      <c r="AA61" s="404"/>
      <c r="AB61" s="404"/>
      <c r="AC61" s="404"/>
      <c r="AD61" s="404"/>
      <c r="AE61" s="404"/>
      <c r="AF61" s="404"/>
      <c r="AG61" s="404"/>
      <c r="AH61" s="404"/>
      <c r="AI61" s="404"/>
      <c r="AJ61" s="404"/>
      <c r="AK61" s="404"/>
      <c r="AL61" s="404"/>
      <c r="AM61" s="404"/>
      <c r="AN61" s="404"/>
      <c r="AO61" s="404"/>
      <c r="AP61" s="404"/>
      <c r="AQ61" s="404"/>
      <c r="AR61" s="404"/>
      <c r="AS61" s="404"/>
      <c r="AT61" s="404"/>
      <c r="AU61" s="404"/>
      <c r="AV61" s="404"/>
      <c r="AW61" s="404"/>
      <c r="AX61" s="404"/>
      <c r="AY61" s="404"/>
      <c r="AZ61" s="404"/>
      <c r="BA61" s="404"/>
      <c r="BB61" s="404"/>
      <c r="BC61" s="404"/>
      <c r="BD61" s="404"/>
      <c r="BE61" s="404"/>
      <c r="BF61" s="404"/>
      <c r="BG61" s="404"/>
      <c r="BH61" s="404"/>
      <c r="BI61" s="404"/>
      <c r="BJ61" s="404"/>
      <c r="BK61" s="404"/>
      <c r="BL61" s="404"/>
      <c r="BM61" s="404"/>
      <c r="BN61" s="404"/>
      <c r="BO61" s="404"/>
      <c r="BP61" s="404"/>
      <c r="BQ61" s="404"/>
      <c r="BR61" s="404"/>
      <c r="BS61" s="404"/>
      <c r="BT61" s="404"/>
      <c r="BU61" s="404"/>
      <c r="BV61" s="404"/>
      <c r="BW61" s="404"/>
      <c r="BX61" s="404"/>
      <c r="BY61" s="404"/>
      <c r="BZ61" s="404"/>
      <c r="CA61" s="404"/>
      <c r="CB61" s="404"/>
      <c r="CC61" s="404"/>
      <c r="CD61" s="404"/>
      <c r="CE61" s="404"/>
      <c r="CF61" s="404"/>
      <c r="CG61" s="404"/>
      <c r="CH61" s="404"/>
      <c r="CI61" s="404"/>
      <c r="CJ61" s="404"/>
      <c r="CK61" s="404"/>
      <c r="CL61" s="404"/>
      <c r="CM61" s="404"/>
      <c r="CN61" s="404"/>
      <c r="CO61" s="404"/>
      <c r="CP61" s="404"/>
      <c r="CQ61" s="404"/>
      <c r="CR61" s="404"/>
      <c r="CS61" s="404"/>
      <c r="CT61" s="404"/>
      <c r="CU61" s="404"/>
      <c r="CV61" s="404"/>
      <c r="CW61" s="404"/>
      <c r="CX61" s="404"/>
      <c r="CY61" s="404"/>
      <c r="CZ61" s="404"/>
      <c r="DA61" s="404"/>
      <c r="DB61" s="404"/>
      <c r="DC61" s="404"/>
      <c r="DD61" s="404"/>
      <c r="DE61" s="404"/>
      <c r="DF61" s="404"/>
      <c r="DG61" s="404"/>
    </row>
    <row r="62" spans="1:111" s="405" customFormat="1">
      <c r="A62" s="133" t="s">
        <v>14</v>
      </c>
      <c r="B62" s="135" t="s">
        <v>224</v>
      </c>
      <c r="C62" s="134" t="s">
        <v>666</v>
      </c>
      <c r="D62" s="135" t="s">
        <v>27</v>
      </c>
      <c r="E62" s="136">
        <v>2</v>
      </c>
      <c r="F62" s="31"/>
      <c r="G62" s="32">
        <f t="shared" ref="G62" si="30">E62*F62</f>
        <v>0</v>
      </c>
      <c r="H62" s="404"/>
      <c r="I62" s="404"/>
      <c r="J62" s="404"/>
      <c r="K62" s="404"/>
      <c r="L62" s="404"/>
      <c r="M62" s="404"/>
      <c r="N62" s="404"/>
      <c r="O62" s="404"/>
      <c r="P62" s="404"/>
      <c r="Q62" s="404"/>
      <c r="R62" s="404"/>
      <c r="S62" s="404"/>
      <c r="T62" s="404"/>
      <c r="U62" s="404"/>
      <c r="V62" s="404"/>
      <c r="W62" s="404"/>
      <c r="X62" s="404"/>
      <c r="Y62" s="404"/>
      <c r="Z62" s="404"/>
      <c r="AA62" s="404"/>
      <c r="AB62" s="404"/>
      <c r="AC62" s="404"/>
      <c r="AD62" s="404"/>
      <c r="AE62" s="404"/>
      <c r="AF62" s="404"/>
      <c r="AG62" s="404"/>
      <c r="AH62" s="404"/>
      <c r="AI62" s="404"/>
      <c r="AJ62" s="404"/>
      <c r="AK62" s="404"/>
      <c r="AL62" s="404"/>
      <c r="AM62" s="404"/>
      <c r="AN62" s="404"/>
      <c r="AO62" s="404"/>
      <c r="AP62" s="404"/>
      <c r="AQ62" s="404"/>
      <c r="AR62" s="404"/>
      <c r="AS62" s="404"/>
      <c r="AT62" s="404"/>
      <c r="AU62" s="404"/>
      <c r="AV62" s="404"/>
      <c r="AW62" s="404"/>
      <c r="AX62" s="404"/>
      <c r="AY62" s="404"/>
      <c r="AZ62" s="404"/>
      <c r="BA62" s="404"/>
      <c r="BB62" s="404"/>
      <c r="BC62" s="404"/>
      <c r="BD62" s="404"/>
      <c r="BE62" s="404"/>
      <c r="BF62" s="404"/>
      <c r="BG62" s="404"/>
      <c r="BH62" s="404"/>
      <c r="BI62" s="404"/>
      <c r="BJ62" s="404"/>
      <c r="BK62" s="404"/>
      <c r="BL62" s="404"/>
      <c r="BM62" s="404"/>
      <c r="BN62" s="404"/>
      <c r="BO62" s="404"/>
      <c r="BP62" s="404"/>
      <c r="BQ62" s="404"/>
      <c r="BR62" s="404"/>
      <c r="BS62" s="404"/>
      <c r="BT62" s="404"/>
      <c r="BU62" s="404"/>
      <c r="BV62" s="404"/>
      <c r="BW62" s="404"/>
      <c r="BX62" s="404"/>
      <c r="BY62" s="404"/>
      <c r="BZ62" s="404"/>
      <c r="CA62" s="404"/>
      <c r="CB62" s="404"/>
      <c r="CC62" s="404"/>
      <c r="CD62" s="404"/>
      <c r="CE62" s="404"/>
      <c r="CF62" s="404"/>
      <c r="CG62" s="404"/>
      <c r="CH62" s="404"/>
      <c r="CI62" s="404"/>
      <c r="CJ62" s="404"/>
      <c r="CK62" s="404"/>
      <c r="CL62" s="404"/>
      <c r="CM62" s="404"/>
      <c r="CN62" s="404"/>
      <c r="CO62" s="404"/>
      <c r="CP62" s="404"/>
      <c r="CQ62" s="404"/>
      <c r="CR62" s="404"/>
      <c r="CS62" s="404"/>
      <c r="CT62" s="404"/>
      <c r="CU62" s="404"/>
      <c r="CV62" s="404"/>
      <c r="CW62" s="404"/>
      <c r="CX62" s="404"/>
      <c r="CY62" s="404"/>
      <c r="CZ62" s="404"/>
      <c r="DA62" s="404"/>
      <c r="DB62" s="404"/>
      <c r="DC62" s="404"/>
      <c r="DD62" s="404"/>
      <c r="DE62" s="404"/>
      <c r="DF62" s="404"/>
      <c r="DG62" s="404"/>
    </row>
    <row r="63" spans="1:111" s="405" customFormat="1">
      <c r="A63" s="133" t="s">
        <v>14</v>
      </c>
      <c r="B63" s="135" t="s">
        <v>23</v>
      </c>
      <c r="C63" s="134" t="s">
        <v>584</v>
      </c>
      <c r="D63" s="135" t="s">
        <v>27</v>
      </c>
      <c r="E63" s="136">
        <v>6</v>
      </c>
      <c r="F63" s="31"/>
      <c r="G63" s="32">
        <f t="shared" si="21"/>
        <v>0</v>
      </c>
      <c r="H63" s="404"/>
      <c r="I63" s="404"/>
      <c r="J63" s="404"/>
      <c r="K63" s="404"/>
      <c r="L63" s="404"/>
      <c r="M63" s="404"/>
      <c r="N63" s="404"/>
      <c r="O63" s="404"/>
      <c r="P63" s="404"/>
      <c r="Q63" s="404"/>
      <c r="R63" s="404"/>
      <c r="S63" s="404"/>
      <c r="T63" s="404"/>
      <c r="U63" s="404"/>
      <c r="V63" s="404"/>
      <c r="W63" s="404"/>
      <c r="X63" s="404"/>
      <c r="Y63" s="404"/>
      <c r="Z63" s="404"/>
      <c r="AA63" s="404"/>
      <c r="AB63" s="404"/>
      <c r="AC63" s="404"/>
      <c r="AD63" s="404"/>
      <c r="AE63" s="404"/>
      <c r="AF63" s="404"/>
      <c r="AG63" s="404"/>
      <c r="AH63" s="404"/>
      <c r="AI63" s="404"/>
      <c r="AJ63" s="404"/>
      <c r="AK63" s="404"/>
      <c r="AL63" s="404"/>
      <c r="AM63" s="404"/>
      <c r="AN63" s="404"/>
      <c r="AO63" s="404"/>
      <c r="AP63" s="404"/>
      <c r="AQ63" s="404"/>
      <c r="AR63" s="404"/>
      <c r="AS63" s="404"/>
      <c r="AT63" s="404"/>
      <c r="AU63" s="404"/>
      <c r="AV63" s="404"/>
      <c r="AW63" s="404"/>
      <c r="AX63" s="404"/>
      <c r="AY63" s="404"/>
      <c r="AZ63" s="404"/>
      <c r="BA63" s="404"/>
      <c r="BB63" s="404"/>
      <c r="BC63" s="404"/>
      <c r="BD63" s="404"/>
      <c r="BE63" s="404"/>
      <c r="BF63" s="404"/>
      <c r="BG63" s="404"/>
      <c r="BH63" s="404"/>
      <c r="BI63" s="404"/>
      <c r="BJ63" s="404"/>
      <c r="BK63" s="404"/>
      <c r="BL63" s="404"/>
      <c r="BM63" s="404"/>
      <c r="BN63" s="404"/>
      <c r="BO63" s="404"/>
      <c r="BP63" s="404"/>
      <c r="BQ63" s="404"/>
      <c r="BR63" s="404"/>
      <c r="BS63" s="404"/>
      <c r="BT63" s="404"/>
      <c r="BU63" s="404"/>
      <c r="BV63" s="404"/>
      <c r="BW63" s="404"/>
      <c r="BX63" s="404"/>
      <c r="BY63" s="404"/>
      <c r="BZ63" s="404"/>
      <c r="CA63" s="404"/>
      <c r="CB63" s="404"/>
      <c r="CC63" s="404"/>
      <c r="CD63" s="404"/>
      <c r="CE63" s="404"/>
      <c r="CF63" s="404"/>
      <c r="CG63" s="404"/>
      <c r="CH63" s="404"/>
      <c r="CI63" s="404"/>
      <c r="CJ63" s="404"/>
      <c r="CK63" s="404"/>
      <c r="CL63" s="404"/>
      <c r="CM63" s="404"/>
      <c r="CN63" s="404"/>
      <c r="CO63" s="404"/>
      <c r="CP63" s="404"/>
      <c r="CQ63" s="404"/>
      <c r="CR63" s="404"/>
      <c r="CS63" s="404"/>
      <c r="CT63" s="404"/>
      <c r="CU63" s="404"/>
      <c r="CV63" s="404"/>
      <c r="CW63" s="404"/>
      <c r="CX63" s="404"/>
      <c r="CY63" s="404"/>
      <c r="CZ63" s="404"/>
      <c r="DA63" s="404"/>
      <c r="DB63" s="404"/>
      <c r="DC63" s="404"/>
      <c r="DD63" s="404"/>
      <c r="DE63" s="404"/>
      <c r="DF63" s="404"/>
      <c r="DG63" s="404"/>
    </row>
    <row r="64" spans="1:111" s="405" customFormat="1">
      <c r="A64" s="133" t="s">
        <v>14</v>
      </c>
      <c r="B64" s="135" t="s">
        <v>225</v>
      </c>
      <c r="C64" s="134" t="s">
        <v>667</v>
      </c>
      <c r="D64" s="135" t="s">
        <v>27</v>
      </c>
      <c r="E64" s="136">
        <v>6</v>
      </c>
      <c r="F64" s="31"/>
      <c r="G64" s="32">
        <f t="shared" ref="G64" si="31">E64*F64</f>
        <v>0</v>
      </c>
      <c r="H64" s="404"/>
      <c r="I64" s="404"/>
      <c r="J64" s="404"/>
      <c r="K64" s="404"/>
      <c r="L64" s="404"/>
      <c r="M64" s="404"/>
      <c r="N64" s="404"/>
      <c r="O64" s="404"/>
      <c r="P64" s="404"/>
      <c r="Q64" s="404"/>
      <c r="R64" s="404"/>
      <c r="S64" s="404"/>
      <c r="T64" s="404"/>
      <c r="U64" s="404"/>
      <c r="V64" s="404"/>
      <c r="W64" s="404"/>
      <c r="X64" s="404"/>
      <c r="Y64" s="404"/>
      <c r="Z64" s="404"/>
      <c r="AA64" s="404"/>
      <c r="AB64" s="404"/>
      <c r="AC64" s="404"/>
      <c r="AD64" s="404"/>
      <c r="AE64" s="404"/>
      <c r="AF64" s="404"/>
      <c r="AG64" s="404"/>
      <c r="AH64" s="404"/>
      <c r="AI64" s="404"/>
      <c r="AJ64" s="404"/>
      <c r="AK64" s="404"/>
      <c r="AL64" s="404"/>
      <c r="AM64" s="404"/>
      <c r="AN64" s="404"/>
      <c r="AO64" s="404"/>
      <c r="AP64" s="404"/>
      <c r="AQ64" s="404"/>
      <c r="AR64" s="404"/>
      <c r="AS64" s="404"/>
      <c r="AT64" s="404"/>
      <c r="AU64" s="404"/>
      <c r="AV64" s="404"/>
      <c r="AW64" s="404"/>
      <c r="AX64" s="404"/>
      <c r="AY64" s="404"/>
      <c r="AZ64" s="404"/>
      <c r="BA64" s="404"/>
      <c r="BB64" s="404"/>
      <c r="BC64" s="404"/>
      <c r="BD64" s="404"/>
      <c r="BE64" s="404"/>
      <c r="BF64" s="404"/>
      <c r="BG64" s="404"/>
      <c r="BH64" s="404"/>
      <c r="BI64" s="404"/>
      <c r="BJ64" s="404"/>
      <c r="BK64" s="404"/>
      <c r="BL64" s="404"/>
      <c r="BM64" s="404"/>
      <c r="BN64" s="404"/>
      <c r="BO64" s="404"/>
      <c r="BP64" s="404"/>
      <c r="BQ64" s="404"/>
      <c r="BR64" s="404"/>
      <c r="BS64" s="404"/>
      <c r="BT64" s="404"/>
      <c r="BU64" s="404"/>
      <c r="BV64" s="404"/>
      <c r="BW64" s="404"/>
      <c r="BX64" s="404"/>
      <c r="BY64" s="404"/>
      <c r="BZ64" s="404"/>
      <c r="CA64" s="404"/>
      <c r="CB64" s="404"/>
      <c r="CC64" s="404"/>
      <c r="CD64" s="404"/>
      <c r="CE64" s="404"/>
      <c r="CF64" s="404"/>
      <c r="CG64" s="404"/>
      <c r="CH64" s="404"/>
      <c r="CI64" s="404"/>
      <c r="CJ64" s="404"/>
      <c r="CK64" s="404"/>
      <c r="CL64" s="404"/>
      <c r="CM64" s="404"/>
      <c r="CN64" s="404"/>
      <c r="CO64" s="404"/>
      <c r="CP64" s="404"/>
      <c r="CQ64" s="404"/>
      <c r="CR64" s="404"/>
      <c r="CS64" s="404"/>
      <c r="CT64" s="404"/>
      <c r="CU64" s="404"/>
      <c r="CV64" s="404"/>
      <c r="CW64" s="404"/>
      <c r="CX64" s="404"/>
      <c r="CY64" s="404"/>
      <c r="CZ64" s="404"/>
      <c r="DA64" s="404"/>
      <c r="DB64" s="404"/>
      <c r="DC64" s="404"/>
      <c r="DD64" s="404"/>
      <c r="DE64" s="404"/>
      <c r="DF64" s="404"/>
      <c r="DG64" s="404"/>
    </row>
    <row r="65" spans="1:111" s="405" customFormat="1">
      <c r="A65" s="133" t="s">
        <v>14</v>
      </c>
      <c r="B65" s="135" t="s">
        <v>24</v>
      </c>
      <c r="C65" s="134" t="s">
        <v>581</v>
      </c>
      <c r="D65" s="135" t="s">
        <v>580</v>
      </c>
      <c r="E65" s="136">
        <v>100</v>
      </c>
      <c r="F65" s="31"/>
      <c r="G65" s="32">
        <f t="shared" si="21"/>
        <v>0</v>
      </c>
      <c r="H65" s="404"/>
      <c r="I65" s="404"/>
      <c r="J65" s="404"/>
      <c r="K65" s="404"/>
      <c r="L65" s="404"/>
      <c r="M65" s="404"/>
      <c r="N65" s="404"/>
      <c r="O65" s="404"/>
      <c r="P65" s="404"/>
      <c r="Q65" s="404"/>
      <c r="R65" s="404"/>
      <c r="S65" s="404"/>
      <c r="T65" s="404"/>
      <c r="U65" s="404"/>
      <c r="V65" s="404"/>
      <c r="W65" s="404"/>
      <c r="X65" s="404"/>
      <c r="Y65" s="404"/>
      <c r="Z65" s="404"/>
      <c r="AA65" s="404"/>
      <c r="AB65" s="404"/>
      <c r="AC65" s="404"/>
      <c r="AD65" s="404"/>
      <c r="AE65" s="404"/>
      <c r="AF65" s="404"/>
      <c r="AG65" s="404"/>
      <c r="AH65" s="404"/>
      <c r="AI65" s="404"/>
      <c r="AJ65" s="404"/>
      <c r="AK65" s="404"/>
      <c r="AL65" s="404"/>
      <c r="AM65" s="404"/>
      <c r="AN65" s="404"/>
      <c r="AO65" s="404"/>
      <c r="AP65" s="404"/>
      <c r="AQ65" s="404"/>
      <c r="AR65" s="404"/>
      <c r="AS65" s="404"/>
      <c r="AT65" s="404"/>
      <c r="AU65" s="404"/>
      <c r="AV65" s="404"/>
      <c r="AW65" s="404"/>
      <c r="AX65" s="404"/>
      <c r="AY65" s="404"/>
      <c r="AZ65" s="404"/>
      <c r="BA65" s="404"/>
      <c r="BB65" s="404"/>
      <c r="BC65" s="404"/>
      <c r="BD65" s="404"/>
      <c r="BE65" s="404"/>
      <c r="BF65" s="404"/>
      <c r="BG65" s="404"/>
      <c r="BH65" s="404"/>
      <c r="BI65" s="404"/>
      <c r="BJ65" s="404"/>
      <c r="BK65" s="404"/>
      <c r="BL65" s="404"/>
      <c r="BM65" s="404"/>
      <c r="BN65" s="404"/>
      <c r="BO65" s="404"/>
      <c r="BP65" s="404"/>
      <c r="BQ65" s="404"/>
      <c r="BR65" s="404"/>
      <c r="BS65" s="404"/>
      <c r="BT65" s="404"/>
      <c r="BU65" s="404"/>
      <c r="BV65" s="404"/>
      <c r="BW65" s="404"/>
      <c r="BX65" s="404"/>
      <c r="BY65" s="404"/>
      <c r="BZ65" s="404"/>
      <c r="CA65" s="404"/>
      <c r="CB65" s="404"/>
      <c r="CC65" s="404"/>
      <c r="CD65" s="404"/>
      <c r="CE65" s="404"/>
      <c r="CF65" s="404"/>
      <c r="CG65" s="404"/>
      <c r="CH65" s="404"/>
      <c r="CI65" s="404"/>
      <c r="CJ65" s="404"/>
      <c r="CK65" s="404"/>
      <c r="CL65" s="404"/>
      <c r="CM65" s="404"/>
      <c r="CN65" s="404"/>
      <c r="CO65" s="404"/>
      <c r="CP65" s="404"/>
      <c r="CQ65" s="404"/>
      <c r="CR65" s="404"/>
      <c r="CS65" s="404"/>
      <c r="CT65" s="404"/>
      <c r="CU65" s="404"/>
      <c r="CV65" s="404"/>
      <c r="CW65" s="404"/>
      <c r="CX65" s="404"/>
      <c r="CY65" s="404"/>
      <c r="CZ65" s="404"/>
      <c r="DA65" s="404"/>
      <c r="DB65" s="404"/>
      <c r="DC65" s="404"/>
      <c r="DD65" s="404"/>
      <c r="DE65" s="404"/>
      <c r="DF65" s="404"/>
      <c r="DG65" s="404"/>
    </row>
    <row r="66" spans="1:111" s="405" customFormat="1">
      <c r="A66" s="133" t="s">
        <v>14</v>
      </c>
      <c r="B66" s="135" t="s">
        <v>25</v>
      </c>
      <c r="C66" s="134" t="s">
        <v>573</v>
      </c>
      <c r="D66" s="135" t="s">
        <v>204</v>
      </c>
      <c r="E66" s="136">
        <v>1</v>
      </c>
      <c r="F66" s="31"/>
      <c r="G66" s="32">
        <f t="shared" si="21"/>
        <v>0</v>
      </c>
      <c r="H66" s="404"/>
      <c r="I66" s="404"/>
      <c r="J66" s="404"/>
      <c r="K66" s="404"/>
      <c r="L66" s="404"/>
      <c r="M66" s="404"/>
      <c r="N66" s="404"/>
      <c r="O66" s="404"/>
      <c r="P66" s="404"/>
      <c r="Q66" s="404"/>
      <c r="R66" s="404"/>
      <c r="S66" s="404"/>
      <c r="T66" s="404"/>
      <c r="U66" s="404"/>
      <c r="V66" s="404"/>
      <c r="W66" s="404"/>
      <c r="X66" s="404"/>
      <c r="Y66" s="404"/>
      <c r="Z66" s="404"/>
      <c r="AA66" s="404"/>
      <c r="AB66" s="404"/>
      <c r="AC66" s="404"/>
      <c r="AD66" s="404"/>
      <c r="AE66" s="404"/>
      <c r="AF66" s="404"/>
      <c r="AG66" s="404"/>
      <c r="AH66" s="404"/>
      <c r="AI66" s="404"/>
      <c r="AJ66" s="404"/>
      <c r="AK66" s="404"/>
      <c r="AL66" s="404"/>
      <c r="AM66" s="404"/>
      <c r="AN66" s="404"/>
      <c r="AO66" s="404"/>
      <c r="AP66" s="404"/>
      <c r="AQ66" s="404"/>
      <c r="AR66" s="404"/>
      <c r="AS66" s="404"/>
      <c r="AT66" s="404"/>
      <c r="AU66" s="404"/>
      <c r="AV66" s="404"/>
      <c r="AW66" s="404"/>
      <c r="AX66" s="404"/>
      <c r="AY66" s="404"/>
      <c r="AZ66" s="404"/>
      <c r="BA66" s="404"/>
      <c r="BB66" s="404"/>
      <c r="BC66" s="404"/>
      <c r="BD66" s="404"/>
      <c r="BE66" s="404"/>
      <c r="BF66" s="404"/>
      <c r="BG66" s="404"/>
      <c r="BH66" s="404"/>
      <c r="BI66" s="404"/>
      <c r="BJ66" s="404"/>
      <c r="BK66" s="404"/>
      <c r="BL66" s="404"/>
      <c r="BM66" s="404"/>
      <c r="BN66" s="404"/>
      <c r="BO66" s="404"/>
      <c r="BP66" s="404"/>
      <c r="BQ66" s="404"/>
      <c r="BR66" s="404"/>
      <c r="BS66" s="404"/>
      <c r="BT66" s="404"/>
      <c r="BU66" s="404"/>
      <c r="BV66" s="404"/>
      <c r="BW66" s="404"/>
      <c r="BX66" s="404"/>
      <c r="BY66" s="404"/>
      <c r="BZ66" s="404"/>
      <c r="CA66" s="404"/>
      <c r="CB66" s="404"/>
      <c r="CC66" s="404"/>
      <c r="CD66" s="404"/>
      <c r="CE66" s="404"/>
      <c r="CF66" s="404"/>
      <c r="CG66" s="404"/>
      <c r="CH66" s="404"/>
      <c r="CI66" s="404"/>
      <c r="CJ66" s="404"/>
      <c r="CK66" s="404"/>
      <c r="CL66" s="404"/>
      <c r="CM66" s="404"/>
      <c r="CN66" s="404"/>
      <c r="CO66" s="404"/>
      <c r="CP66" s="404"/>
      <c r="CQ66" s="404"/>
      <c r="CR66" s="404"/>
      <c r="CS66" s="404"/>
      <c r="CT66" s="404"/>
      <c r="CU66" s="404"/>
      <c r="CV66" s="404"/>
      <c r="CW66" s="404"/>
      <c r="CX66" s="404"/>
      <c r="CY66" s="404"/>
      <c r="CZ66" s="404"/>
      <c r="DA66" s="404"/>
      <c r="DB66" s="404"/>
      <c r="DC66" s="404"/>
      <c r="DD66" s="404"/>
      <c r="DE66" s="404"/>
      <c r="DF66" s="404"/>
      <c r="DG66" s="404"/>
    </row>
    <row r="67" spans="1:111" s="405" customFormat="1">
      <c r="A67" s="133" t="s">
        <v>14</v>
      </c>
      <c r="B67" s="135" t="s">
        <v>121</v>
      </c>
      <c r="C67" s="134" t="s">
        <v>574</v>
      </c>
      <c r="D67" s="135" t="s">
        <v>204</v>
      </c>
      <c r="E67" s="136">
        <v>1</v>
      </c>
      <c r="F67" s="31"/>
      <c r="G67" s="32">
        <f t="shared" si="21"/>
        <v>0</v>
      </c>
      <c r="H67" s="404"/>
      <c r="I67" s="404"/>
      <c r="J67" s="404"/>
      <c r="K67" s="404"/>
      <c r="L67" s="404"/>
      <c r="M67" s="404"/>
      <c r="N67" s="404"/>
      <c r="O67" s="404"/>
      <c r="P67" s="404"/>
      <c r="Q67" s="404"/>
      <c r="R67" s="404"/>
      <c r="S67" s="404"/>
      <c r="T67" s="404"/>
      <c r="U67" s="404"/>
      <c r="V67" s="404"/>
      <c r="W67" s="404"/>
      <c r="X67" s="404"/>
      <c r="Y67" s="404"/>
      <c r="Z67" s="404"/>
      <c r="AA67" s="404"/>
      <c r="AB67" s="404"/>
      <c r="AC67" s="404"/>
      <c r="AD67" s="404"/>
      <c r="AE67" s="404"/>
      <c r="AF67" s="404"/>
      <c r="AG67" s="404"/>
      <c r="AH67" s="404"/>
      <c r="AI67" s="404"/>
      <c r="AJ67" s="404"/>
      <c r="AK67" s="404"/>
      <c r="AL67" s="404"/>
      <c r="AM67" s="404"/>
      <c r="AN67" s="404"/>
      <c r="AO67" s="404"/>
      <c r="AP67" s="404"/>
      <c r="AQ67" s="404"/>
      <c r="AR67" s="404"/>
      <c r="AS67" s="404"/>
      <c r="AT67" s="404"/>
      <c r="AU67" s="404"/>
      <c r="AV67" s="404"/>
      <c r="AW67" s="404"/>
      <c r="AX67" s="404"/>
      <c r="AY67" s="404"/>
      <c r="AZ67" s="404"/>
      <c r="BA67" s="404"/>
      <c r="BB67" s="404"/>
      <c r="BC67" s="404"/>
      <c r="BD67" s="404"/>
      <c r="BE67" s="404"/>
      <c r="BF67" s="404"/>
      <c r="BG67" s="404"/>
      <c r="BH67" s="404"/>
      <c r="BI67" s="404"/>
      <c r="BJ67" s="404"/>
      <c r="BK67" s="404"/>
      <c r="BL67" s="404"/>
      <c r="BM67" s="404"/>
      <c r="BN67" s="404"/>
      <c r="BO67" s="404"/>
      <c r="BP67" s="404"/>
      <c r="BQ67" s="404"/>
      <c r="BR67" s="404"/>
      <c r="BS67" s="404"/>
      <c r="BT67" s="404"/>
      <c r="BU67" s="404"/>
      <c r="BV67" s="404"/>
      <c r="BW67" s="404"/>
      <c r="BX67" s="404"/>
      <c r="BY67" s="404"/>
      <c r="BZ67" s="404"/>
      <c r="CA67" s="404"/>
      <c r="CB67" s="404"/>
      <c r="CC67" s="404"/>
      <c r="CD67" s="404"/>
      <c r="CE67" s="404"/>
      <c r="CF67" s="404"/>
      <c r="CG67" s="404"/>
      <c r="CH67" s="404"/>
      <c r="CI67" s="404"/>
      <c r="CJ67" s="404"/>
      <c r="CK67" s="404"/>
      <c r="CL67" s="404"/>
      <c r="CM67" s="404"/>
      <c r="CN67" s="404"/>
      <c r="CO67" s="404"/>
      <c r="CP67" s="404"/>
      <c r="CQ67" s="404"/>
      <c r="CR67" s="404"/>
      <c r="CS67" s="404"/>
      <c r="CT67" s="404"/>
      <c r="CU67" s="404"/>
      <c r="CV67" s="404"/>
      <c r="CW67" s="404"/>
      <c r="CX67" s="404"/>
      <c r="CY67" s="404"/>
      <c r="CZ67" s="404"/>
      <c r="DA67" s="404"/>
      <c r="DB67" s="404"/>
      <c r="DC67" s="404"/>
      <c r="DD67" s="404"/>
      <c r="DE67" s="404"/>
      <c r="DF67" s="404"/>
      <c r="DG67" s="404"/>
    </row>
    <row r="68" spans="1:111" s="405" customFormat="1">
      <c r="A68" s="133" t="s">
        <v>14</v>
      </c>
      <c r="B68" s="135" t="s">
        <v>122</v>
      </c>
      <c r="C68" s="134" t="s">
        <v>575</v>
      </c>
      <c r="D68" s="135" t="s">
        <v>204</v>
      </c>
      <c r="E68" s="136">
        <v>1</v>
      </c>
      <c r="F68" s="31"/>
      <c r="G68" s="32">
        <f t="shared" si="21"/>
        <v>0</v>
      </c>
      <c r="H68" s="404"/>
      <c r="I68" s="404"/>
      <c r="J68" s="404"/>
      <c r="K68" s="404"/>
      <c r="L68" s="404"/>
      <c r="M68" s="404"/>
      <c r="N68" s="404"/>
      <c r="O68" s="404"/>
      <c r="P68" s="404"/>
      <c r="Q68" s="404"/>
      <c r="R68" s="404"/>
      <c r="S68" s="404"/>
      <c r="T68" s="404"/>
      <c r="U68" s="404"/>
      <c r="V68" s="404"/>
      <c r="W68" s="404"/>
      <c r="X68" s="404"/>
      <c r="Y68" s="404"/>
      <c r="Z68" s="404"/>
      <c r="AA68" s="404"/>
      <c r="AB68" s="404"/>
      <c r="AC68" s="404"/>
      <c r="AD68" s="404"/>
      <c r="AE68" s="404"/>
      <c r="AF68" s="404"/>
      <c r="AG68" s="404"/>
      <c r="AH68" s="404"/>
      <c r="AI68" s="404"/>
      <c r="AJ68" s="404"/>
      <c r="AK68" s="404"/>
      <c r="AL68" s="404"/>
      <c r="AM68" s="404"/>
      <c r="AN68" s="404"/>
      <c r="AO68" s="404"/>
      <c r="AP68" s="404"/>
      <c r="AQ68" s="404"/>
      <c r="AR68" s="404"/>
      <c r="AS68" s="404"/>
      <c r="AT68" s="404"/>
      <c r="AU68" s="404"/>
      <c r="AV68" s="404"/>
      <c r="AW68" s="404"/>
      <c r="AX68" s="404"/>
      <c r="AY68" s="404"/>
      <c r="AZ68" s="404"/>
      <c r="BA68" s="404"/>
      <c r="BB68" s="404"/>
      <c r="BC68" s="404"/>
      <c r="BD68" s="404"/>
      <c r="BE68" s="404"/>
      <c r="BF68" s="404"/>
      <c r="BG68" s="404"/>
      <c r="BH68" s="404"/>
      <c r="BI68" s="404"/>
      <c r="BJ68" s="404"/>
      <c r="BK68" s="404"/>
      <c r="BL68" s="404"/>
      <c r="BM68" s="404"/>
      <c r="BN68" s="404"/>
      <c r="BO68" s="404"/>
      <c r="BP68" s="404"/>
      <c r="BQ68" s="404"/>
      <c r="BR68" s="404"/>
      <c r="BS68" s="404"/>
      <c r="BT68" s="404"/>
      <c r="BU68" s="404"/>
      <c r="BV68" s="404"/>
      <c r="BW68" s="404"/>
      <c r="BX68" s="404"/>
      <c r="BY68" s="404"/>
      <c r="BZ68" s="404"/>
      <c r="CA68" s="404"/>
      <c r="CB68" s="404"/>
      <c r="CC68" s="404"/>
      <c r="CD68" s="404"/>
      <c r="CE68" s="404"/>
      <c r="CF68" s="404"/>
      <c r="CG68" s="404"/>
      <c r="CH68" s="404"/>
      <c r="CI68" s="404"/>
      <c r="CJ68" s="404"/>
      <c r="CK68" s="404"/>
      <c r="CL68" s="404"/>
      <c r="CM68" s="404"/>
      <c r="CN68" s="404"/>
      <c r="CO68" s="404"/>
      <c r="CP68" s="404"/>
      <c r="CQ68" s="404"/>
      <c r="CR68" s="404"/>
      <c r="CS68" s="404"/>
      <c r="CT68" s="404"/>
      <c r="CU68" s="404"/>
      <c r="CV68" s="404"/>
      <c r="CW68" s="404"/>
      <c r="CX68" s="404"/>
      <c r="CY68" s="404"/>
      <c r="CZ68" s="404"/>
      <c r="DA68" s="404"/>
      <c r="DB68" s="404"/>
      <c r="DC68" s="404"/>
      <c r="DD68" s="404"/>
      <c r="DE68" s="404"/>
      <c r="DF68" s="404"/>
      <c r="DG68" s="404"/>
    </row>
    <row r="69" spans="1:111" s="405" customFormat="1">
      <c r="A69" s="133" t="s">
        <v>14</v>
      </c>
      <c r="B69" s="135" t="s">
        <v>123</v>
      </c>
      <c r="C69" s="134" t="s">
        <v>576</v>
      </c>
      <c r="D69" s="135" t="s">
        <v>204</v>
      </c>
      <c r="E69" s="136">
        <v>1</v>
      </c>
      <c r="F69" s="31"/>
      <c r="G69" s="32">
        <f t="shared" si="21"/>
        <v>0</v>
      </c>
      <c r="H69" s="404"/>
      <c r="I69" s="404"/>
      <c r="J69" s="404"/>
      <c r="K69" s="404"/>
      <c r="L69" s="404"/>
      <c r="M69" s="404"/>
      <c r="N69" s="404"/>
      <c r="O69" s="404"/>
      <c r="P69" s="404"/>
      <c r="Q69" s="404"/>
      <c r="R69" s="404"/>
      <c r="S69" s="404"/>
      <c r="T69" s="404"/>
      <c r="U69" s="404"/>
      <c r="V69" s="404"/>
      <c r="W69" s="404"/>
      <c r="X69" s="404"/>
      <c r="Y69" s="404"/>
      <c r="Z69" s="404"/>
      <c r="AA69" s="404"/>
      <c r="AB69" s="404"/>
      <c r="AC69" s="404"/>
      <c r="AD69" s="404"/>
      <c r="AE69" s="404"/>
      <c r="AF69" s="404"/>
      <c r="AG69" s="404"/>
      <c r="AH69" s="404"/>
      <c r="AI69" s="404"/>
      <c r="AJ69" s="404"/>
      <c r="AK69" s="404"/>
      <c r="AL69" s="404"/>
      <c r="AM69" s="404"/>
      <c r="AN69" s="404"/>
      <c r="AO69" s="404"/>
      <c r="AP69" s="404"/>
      <c r="AQ69" s="404"/>
      <c r="AR69" s="404"/>
      <c r="AS69" s="404"/>
      <c r="AT69" s="404"/>
      <c r="AU69" s="404"/>
      <c r="AV69" s="404"/>
      <c r="AW69" s="404"/>
      <c r="AX69" s="404"/>
      <c r="AY69" s="404"/>
      <c r="AZ69" s="404"/>
      <c r="BA69" s="404"/>
      <c r="BB69" s="404"/>
      <c r="BC69" s="404"/>
      <c r="BD69" s="404"/>
      <c r="BE69" s="404"/>
      <c r="BF69" s="404"/>
      <c r="BG69" s="404"/>
      <c r="BH69" s="404"/>
      <c r="BI69" s="404"/>
      <c r="BJ69" s="404"/>
      <c r="BK69" s="404"/>
      <c r="BL69" s="404"/>
      <c r="BM69" s="404"/>
      <c r="BN69" s="404"/>
      <c r="BO69" s="404"/>
      <c r="BP69" s="404"/>
      <c r="BQ69" s="404"/>
      <c r="BR69" s="404"/>
      <c r="BS69" s="404"/>
      <c r="BT69" s="404"/>
      <c r="BU69" s="404"/>
      <c r="BV69" s="404"/>
      <c r="BW69" s="404"/>
      <c r="BX69" s="404"/>
      <c r="BY69" s="404"/>
      <c r="BZ69" s="404"/>
      <c r="CA69" s="404"/>
      <c r="CB69" s="404"/>
      <c r="CC69" s="404"/>
      <c r="CD69" s="404"/>
      <c r="CE69" s="404"/>
      <c r="CF69" s="404"/>
      <c r="CG69" s="404"/>
      <c r="CH69" s="404"/>
      <c r="CI69" s="404"/>
      <c r="CJ69" s="404"/>
      <c r="CK69" s="404"/>
      <c r="CL69" s="404"/>
      <c r="CM69" s="404"/>
      <c r="CN69" s="404"/>
      <c r="CO69" s="404"/>
      <c r="CP69" s="404"/>
      <c r="CQ69" s="404"/>
      <c r="CR69" s="404"/>
      <c r="CS69" s="404"/>
      <c r="CT69" s="404"/>
      <c r="CU69" s="404"/>
      <c r="CV69" s="404"/>
      <c r="CW69" s="404"/>
      <c r="CX69" s="404"/>
      <c r="CY69" s="404"/>
      <c r="CZ69" s="404"/>
      <c r="DA69" s="404"/>
      <c r="DB69" s="404"/>
      <c r="DC69" s="404"/>
      <c r="DD69" s="404"/>
      <c r="DE69" s="404"/>
      <c r="DF69" s="404"/>
      <c r="DG69" s="404"/>
    </row>
    <row r="70" spans="1:111" s="405" customFormat="1">
      <c r="A70" s="133" t="s">
        <v>14</v>
      </c>
      <c r="B70" s="135" t="s">
        <v>127</v>
      </c>
      <c r="C70" s="134" t="s">
        <v>577</v>
      </c>
      <c r="D70" s="135" t="s">
        <v>204</v>
      </c>
      <c r="E70" s="136">
        <v>1</v>
      </c>
      <c r="F70" s="31"/>
      <c r="G70" s="32">
        <f t="shared" si="21"/>
        <v>0</v>
      </c>
      <c r="H70" s="404"/>
      <c r="I70" s="404"/>
      <c r="J70" s="404"/>
      <c r="K70" s="404"/>
      <c r="L70" s="404"/>
      <c r="M70" s="404"/>
      <c r="N70" s="404"/>
      <c r="O70" s="404"/>
      <c r="P70" s="404"/>
      <c r="Q70" s="404"/>
      <c r="R70" s="404"/>
      <c r="S70" s="404"/>
      <c r="T70" s="404"/>
      <c r="U70" s="404"/>
      <c r="V70" s="404"/>
      <c r="W70" s="404"/>
      <c r="X70" s="404"/>
      <c r="Y70" s="404"/>
      <c r="Z70" s="404"/>
      <c r="AA70" s="404"/>
      <c r="AB70" s="404"/>
      <c r="AC70" s="404"/>
      <c r="AD70" s="404"/>
      <c r="AE70" s="404"/>
      <c r="AF70" s="404"/>
      <c r="AG70" s="404"/>
      <c r="AH70" s="404"/>
      <c r="AI70" s="404"/>
      <c r="AJ70" s="404"/>
      <c r="AK70" s="404"/>
      <c r="AL70" s="404"/>
      <c r="AM70" s="404"/>
      <c r="AN70" s="404"/>
      <c r="AO70" s="404"/>
      <c r="AP70" s="404"/>
      <c r="AQ70" s="404"/>
      <c r="AR70" s="404"/>
      <c r="AS70" s="404"/>
      <c r="AT70" s="404"/>
      <c r="AU70" s="404"/>
      <c r="AV70" s="404"/>
      <c r="AW70" s="404"/>
      <c r="AX70" s="404"/>
      <c r="AY70" s="404"/>
      <c r="AZ70" s="404"/>
      <c r="BA70" s="404"/>
      <c r="BB70" s="404"/>
      <c r="BC70" s="404"/>
      <c r="BD70" s="404"/>
      <c r="BE70" s="404"/>
      <c r="BF70" s="404"/>
      <c r="BG70" s="404"/>
      <c r="BH70" s="404"/>
      <c r="BI70" s="404"/>
      <c r="BJ70" s="404"/>
      <c r="BK70" s="404"/>
      <c r="BL70" s="404"/>
      <c r="BM70" s="404"/>
      <c r="BN70" s="404"/>
      <c r="BO70" s="404"/>
      <c r="BP70" s="404"/>
      <c r="BQ70" s="404"/>
      <c r="BR70" s="404"/>
      <c r="BS70" s="404"/>
      <c r="BT70" s="404"/>
      <c r="BU70" s="404"/>
      <c r="BV70" s="404"/>
      <c r="BW70" s="404"/>
      <c r="BX70" s="404"/>
      <c r="BY70" s="404"/>
      <c r="BZ70" s="404"/>
      <c r="CA70" s="404"/>
      <c r="CB70" s="404"/>
      <c r="CC70" s="404"/>
      <c r="CD70" s="404"/>
      <c r="CE70" s="404"/>
      <c r="CF70" s="404"/>
      <c r="CG70" s="404"/>
      <c r="CH70" s="404"/>
      <c r="CI70" s="404"/>
      <c r="CJ70" s="404"/>
      <c r="CK70" s="404"/>
      <c r="CL70" s="404"/>
      <c r="CM70" s="404"/>
      <c r="CN70" s="404"/>
      <c r="CO70" s="404"/>
      <c r="CP70" s="404"/>
      <c r="CQ70" s="404"/>
      <c r="CR70" s="404"/>
      <c r="CS70" s="404"/>
      <c r="CT70" s="404"/>
      <c r="CU70" s="404"/>
      <c r="CV70" s="404"/>
      <c r="CW70" s="404"/>
      <c r="CX70" s="404"/>
      <c r="CY70" s="404"/>
      <c r="CZ70" s="404"/>
      <c r="DA70" s="404"/>
      <c r="DB70" s="404"/>
      <c r="DC70" s="404"/>
      <c r="DD70" s="404"/>
      <c r="DE70" s="404"/>
      <c r="DF70" s="404"/>
      <c r="DG70" s="404"/>
    </row>
    <row r="71" spans="1:111" s="405" customFormat="1">
      <c r="A71" s="133" t="s">
        <v>14</v>
      </c>
      <c r="B71" s="135" t="s">
        <v>128</v>
      </c>
      <c r="C71" s="134" t="s">
        <v>578</v>
      </c>
      <c r="D71" s="135" t="s">
        <v>204</v>
      </c>
      <c r="E71" s="136">
        <v>1</v>
      </c>
      <c r="F71" s="31"/>
      <c r="G71" s="32">
        <f t="shared" si="21"/>
        <v>0</v>
      </c>
      <c r="H71" s="404"/>
      <c r="I71" s="404"/>
      <c r="J71" s="404"/>
      <c r="K71" s="404"/>
      <c r="L71" s="404"/>
      <c r="M71" s="404"/>
      <c r="N71" s="404"/>
      <c r="O71" s="404"/>
      <c r="P71" s="404"/>
      <c r="Q71" s="404"/>
      <c r="R71" s="404"/>
      <c r="S71" s="404"/>
      <c r="T71" s="404"/>
      <c r="U71" s="404"/>
      <c r="V71" s="404"/>
      <c r="W71" s="404"/>
      <c r="X71" s="404"/>
      <c r="Y71" s="404"/>
      <c r="Z71" s="404"/>
      <c r="AA71" s="404"/>
      <c r="AB71" s="404"/>
      <c r="AC71" s="404"/>
      <c r="AD71" s="404"/>
      <c r="AE71" s="404"/>
      <c r="AF71" s="404"/>
      <c r="AG71" s="404"/>
      <c r="AH71" s="404"/>
      <c r="AI71" s="404"/>
      <c r="AJ71" s="404"/>
      <c r="AK71" s="404"/>
      <c r="AL71" s="404"/>
      <c r="AM71" s="404"/>
      <c r="AN71" s="404"/>
      <c r="AO71" s="404"/>
      <c r="AP71" s="404"/>
      <c r="AQ71" s="404"/>
      <c r="AR71" s="404"/>
      <c r="AS71" s="404"/>
      <c r="AT71" s="404"/>
      <c r="AU71" s="404"/>
      <c r="AV71" s="404"/>
      <c r="AW71" s="404"/>
      <c r="AX71" s="404"/>
      <c r="AY71" s="404"/>
      <c r="AZ71" s="404"/>
      <c r="BA71" s="404"/>
      <c r="BB71" s="404"/>
      <c r="BC71" s="404"/>
      <c r="BD71" s="404"/>
      <c r="BE71" s="404"/>
      <c r="BF71" s="404"/>
      <c r="BG71" s="404"/>
      <c r="BH71" s="404"/>
      <c r="BI71" s="404"/>
      <c r="BJ71" s="404"/>
      <c r="BK71" s="404"/>
      <c r="BL71" s="404"/>
      <c r="BM71" s="404"/>
      <c r="BN71" s="404"/>
      <c r="BO71" s="404"/>
      <c r="BP71" s="404"/>
      <c r="BQ71" s="404"/>
      <c r="BR71" s="404"/>
      <c r="BS71" s="404"/>
      <c r="BT71" s="404"/>
      <c r="BU71" s="404"/>
      <c r="BV71" s="404"/>
      <c r="BW71" s="404"/>
      <c r="BX71" s="404"/>
      <c r="BY71" s="404"/>
      <c r="BZ71" s="404"/>
      <c r="CA71" s="404"/>
      <c r="CB71" s="404"/>
      <c r="CC71" s="404"/>
      <c r="CD71" s="404"/>
      <c r="CE71" s="404"/>
      <c r="CF71" s="404"/>
      <c r="CG71" s="404"/>
      <c r="CH71" s="404"/>
      <c r="CI71" s="404"/>
      <c r="CJ71" s="404"/>
      <c r="CK71" s="404"/>
      <c r="CL71" s="404"/>
      <c r="CM71" s="404"/>
      <c r="CN71" s="404"/>
      <c r="CO71" s="404"/>
      <c r="CP71" s="404"/>
      <c r="CQ71" s="404"/>
      <c r="CR71" s="404"/>
      <c r="CS71" s="404"/>
      <c r="CT71" s="404"/>
      <c r="CU71" s="404"/>
      <c r="CV71" s="404"/>
      <c r="CW71" s="404"/>
      <c r="CX71" s="404"/>
      <c r="CY71" s="404"/>
      <c r="CZ71" s="404"/>
      <c r="DA71" s="404"/>
      <c r="DB71" s="404"/>
      <c r="DC71" s="404"/>
      <c r="DD71" s="404"/>
      <c r="DE71" s="404"/>
      <c r="DF71" s="404"/>
      <c r="DG71" s="404"/>
    </row>
    <row r="72" spans="1:111" s="405" customFormat="1">
      <c r="A72" s="133" t="s">
        <v>14</v>
      </c>
      <c r="B72" s="135" t="s">
        <v>129</v>
      </c>
      <c r="C72" s="134" t="s">
        <v>579</v>
      </c>
      <c r="D72" s="135" t="s">
        <v>204</v>
      </c>
      <c r="E72" s="136">
        <v>1</v>
      </c>
      <c r="F72" s="31"/>
      <c r="G72" s="32">
        <f t="shared" ref="G72" si="32">E72*F72</f>
        <v>0</v>
      </c>
      <c r="H72" s="404"/>
      <c r="I72" s="404"/>
      <c r="J72" s="404"/>
      <c r="K72" s="404"/>
      <c r="L72" s="404"/>
      <c r="M72" s="404"/>
      <c r="N72" s="404"/>
      <c r="O72" s="404"/>
      <c r="P72" s="404"/>
      <c r="Q72" s="404"/>
      <c r="R72" s="404"/>
      <c r="S72" s="404"/>
      <c r="T72" s="404"/>
      <c r="U72" s="404"/>
      <c r="V72" s="404"/>
      <c r="W72" s="404"/>
      <c r="X72" s="404"/>
      <c r="Y72" s="404"/>
      <c r="Z72" s="404"/>
      <c r="AA72" s="404"/>
      <c r="AB72" s="404"/>
      <c r="AC72" s="404"/>
      <c r="AD72" s="404"/>
      <c r="AE72" s="404"/>
      <c r="AF72" s="404"/>
      <c r="AG72" s="404"/>
      <c r="AH72" s="404"/>
      <c r="AI72" s="404"/>
      <c r="AJ72" s="404"/>
      <c r="AK72" s="404"/>
      <c r="AL72" s="404"/>
      <c r="AM72" s="404"/>
      <c r="AN72" s="404"/>
      <c r="AO72" s="404"/>
      <c r="AP72" s="404"/>
      <c r="AQ72" s="404"/>
      <c r="AR72" s="404"/>
      <c r="AS72" s="404"/>
      <c r="AT72" s="404"/>
      <c r="AU72" s="404"/>
      <c r="AV72" s="404"/>
      <c r="AW72" s="404"/>
      <c r="AX72" s="404"/>
      <c r="AY72" s="404"/>
      <c r="AZ72" s="404"/>
      <c r="BA72" s="404"/>
      <c r="BB72" s="404"/>
      <c r="BC72" s="404"/>
      <c r="BD72" s="404"/>
      <c r="BE72" s="404"/>
      <c r="BF72" s="404"/>
      <c r="BG72" s="404"/>
      <c r="BH72" s="404"/>
      <c r="BI72" s="404"/>
      <c r="BJ72" s="404"/>
      <c r="BK72" s="404"/>
      <c r="BL72" s="404"/>
      <c r="BM72" s="404"/>
      <c r="BN72" s="404"/>
      <c r="BO72" s="404"/>
      <c r="BP72" s="404"/>
      <c r="BQ72" s="404"/>
      <c r="BR72" s="404"/>
      <c r="BS72" s="404"/>
      <c r="BT72" s="404"/>
      <c r="BU72" s="404"/>
      <c r="BV72" s="404"/>
      <c r="BW72" s="404"/>
      <c r="BX72" s="404"/>
      <c r="BY72" s="404"/>
      <c r="BZ72" s="404"/>
      <c r="CA72" s="404"/>
      <c r="CB72" s="404"/>
      <c r="CC72" s="404"/>
      <c r="CD72" s="404"/>
      <c r="CE72" s="404"/>
      <c r="CF72" s="404"/>
      <c r="CG72" s="404"/>
      <c r="CH72" s="404"/>
      <c r="CI72" s="404"/>
      <c r="CJ72" s="404"/>
      <c r="CK72" s="404"/>
      <c r="CL72" s="404"/>
      <c r="CM72" s="404"/>
      <c r="CN72" s="404"/>
      <c r="CO72" s="404"/>
      <c r="CP72" s="404"/>
      <c r="CQ72" s="404"/>
      <c r="CR72" s="404"/>
      <c r="CS72" s="404"/>
      <c r="CT72" s="404"/>
      <c r="CU72" s="404"/>
      <c r="CV72" s="404"/>
      <c r="CW72" s="404"/>
      <c r="CX72" s="404"/>
      <c r="CY72" s="404"/>
      <c r="CZ72" s="404"/>
      <c r="DA72" s="404"/>
      <c r="DB72" s="404"/>
      <c r="DC72" s="404"/>
      <c r="DD72" s="404"/>
      <c r="DE72" s="404"/>
      <c r="DF72" s="404"/>
      <c r="DG72" s="404"/>
    </row>
    <row r="73" spans="1:111" s="406" customFormat="1">
      <c r="A73" s="138" t="s">
        <v>523</v>
      </c>
      <c r="B73" s="251"/>
      <c r="C73" s="112"/>
      <c r="D73" s="140"/>
      <c r="E73" s="141"/>
      <c r="F73" s="141"/>
      <c r="G73" s="142">
        <f>SUM(G5:G72)</f>
        <v>0</v>
      </c>
    </row>
    <row r="74" spans="1:111" ht="15" customHeight="1">
      <c r="A74" s="403"/>
      <c r="B74" s="403"/>
      <c r="E74" s="409"/>
      <c r="F74" s="403"/>
    </row>
    <row r="75" spans="1:111" ht="15" customHeight="1">
      <c r="A75" s="403"/>
      <c r="B75" s="403"/>
      <c r="F75" s="403"/>
    </row>
    <row r="76" spans="1:111" ht="15" customHeight="1">
      <c r="A76" s="403"/>
      <c r="B76" s="403"/>
      <c r="F76" s="403"/>
    </row>
    <row r="77" spans="1:111" ht="15" customHeight="1">
      <c r="A77" s="403"/>
      <c r="B77" s="403"/>
      <c r="F77" s="403"/>
    </row>
    <row r="78" spans="1:111" ht="15" customHeight="1">
      <c r="A78" s="403"/>
      <c r="B78" s="403"/>
      <c r="E78" s="409"/>
      <c r="F78" s="403"/>
    </row>
    <row r="79" spans="1:111" ht="15" customHeight="1">
      <c r="A79" s="403"/>
      <c r="B79" s="403"/>
      <c r="E79" s="409"/>
      <c r="F79" s="403"/>
    </row>
    <row r="80" spans="1:111" ht="15" customHeight="1">
      <c r="A80" s="403"/>
      <c r="B80" s="403"/>
      <c r="D80" s="411"/>
      <c r="F80" s="403"/>
    </row>
    <row r="81" spans="1:6">
      <c r="A81" s="403"/>
      <c r="B81" s="403"/>
      <c r="D81" s="411"/>
      <c r="F81" s="403"/>
    </row>
    <row r="82" spans="1:6">
      <c r="A82" s="403"/>
      <c r="B82" s="403"/>
      <c r="F82" s="403"/>
    </row>
    <row r="83" spans="1:6">
      <c r="A83" s="403"/>
      <c r="B83" s="403"/>
      <c r="C83" s="412"/>
      <c r="F83" s="403"/>
    </row>
    <row r="84" spans="1:6">
      <c r="A84" s="403"/>
      <c r="B84" s="403"/>
      <c r="F84" s="403"/>
    </row>
    <row r="85" spans="1:6">
      <c r="A85" s="403"/>
      <c r="B85" s="403"/>
      <c r="F85" s="403"/>
    </row>
    <row r="86" spans="1:6">
      <c r="A86" s="403"/>
      <c r="B86" s="403"/>
      <c r="D86" s="411"/>
      <c r="F86" s="403"/>
    </row>
    <row r="87" spans="1:6">
      <c r="A87" s="403"/>
      <c r="B87" s="403"/>
      <c r="C87" s="412"/>
      <c r="F87" s="403"/>
    </row>
    <row r="88" spans="1:6">
      <c r="A88" s="403"/>
      <c r="B88" s="403"/>
      <c r="F88" s="403"/>
    </row>
    <row r="89" spans="1:6">
      <c r="A89" s="403"/>
      <c r="B89" s="403"/>
      <c r="F89" s="403"/>
    </row>
    <row r="90" spans="1:6">
      <c r="A90" s="403"/>
      <c r="B90" s="403"/>
      <c r="F90" s="403"/>
    </row>
    <row r="91" spans="1:6">
      <c r="A91" s="403"/>
      <c r="B91" s="403"/>
      <c r="F91" s="403"/>
    </row>
    <row r="92" spans="1:6">
      <c r="A92" s="403"/>
      <c r="B92" s="403"/>
      <c r="F92" s="403"/>
    </row>
    <row r="93" spans="1:6">
      <c r="A93" s="403"/>
      <c r="B93" s="403"/>
      <c r="F93" s="403"/>
    </row>
    <row r="94" spans="1:6">
      <c r="A94" s="403"/>
      <c r="B94" s="403"/>
      <c r="F94" s="403"/>
    </row>
    <row r="95" spans="1:6">
      <c r="A95" s="403"/>
      <c r="B95" s="403"/>
      <c r="F95" s="403"/>
    </row>
    <row r="96" spans="1:6">
      <c r="A96" s="403"/>
      <c r="B96" s="403"/>
      <c r="C96" s="412"/>
      <c r="F96" s="403"/>
    </row>
    <row r="97" spans="1:6">
      <c r="A97" s="403"/>
      <c r="B97" s="403"/>
      <c r="F97" s="403"/>
    </row>
    <row r="98" spans="1:6">
      <c r="A98" s="403"/>
      <c r="B98" s="403"/>
      <c r="F98" s="403"/>
    </row>
    <row r="99" spans="1:6">
      <c r="A99" s="403"/>
      <c r="B99" s="403"/>
      <c r="F99" s="403"/>
    </row>
    <row r="100" spans="1:6">
      <c r="A100" s="403"/>
      <c r="B100" s="403"/>
      <c r="F100" s="403"/>
    </row>
    <row r="101" spans="1:6">
      <c r="A101" s="403"/>
      <c r="B101" s="403"/>
      <c r="F101" s="403"/>
    </row>
    <row r="102" spans="1:6">
      <c r="A102" s="403"/>
      <c r="B102" s="403"/>
      <c r="F102" s="403"/>
    </row>
    <row r="103" spans="1:6">
      <c r="A103" s="403"/>
      <c r="B103" s="403"/>
      <c r="F103" s="403"/>
    </row>
    <row r="104" spans="1:6">
      <c r="A104" s="403"/>
      <c r="B104" s="403"/>
      <c r="E104" s="409"/>
      <c r="F104" s="403"/>
    </row>
    <row r="105" spans="1:6">
      <c r="A105" s="403"/>
      <c r="B105" s="403"/>
      <c r="E105" s="409"/>
      <c r="F105" s="403"/>
    </row>
    <row r="106" spans="1:6">
      <c r="A106" s="403"/>
      <c r="B106" s="403"/>
      <c r="E106" s="409"/>
    </row>
    <row r="107" spans="1:6">
      <c r="A107" s="403"/>
      <c r="B107" s="403"/>
      <c r="E107" s="409"/>
    </row>
    <row r="108" spans="1:6">
      <c r="A108" s="403"/>
      <c r="B108" s="403"/>
      <c r="E108" s="409"/>
    </row>
    <row r="109" spans="1:6">
      <c r="A109" s="403"/>
      <c r="B109" s="403"/>
      <c r="E109" s="409"/>
    </row>
    <row r="110" spans="1:6">
      <c r="A110" s="403"/>
      <c r="B110" s="403"/>
      <c r="E110" s="409"/>
    </row>
    <row r="111" spans="1:6">
      <c r="A111" s="403"/>
      <c r="B111" s="403"/>
      <c r="E111" s="409"/>
      <c r="F111" s="409"/>
    </row>
    <row r="112" spans="1:6">
      <c r="A112" s="403"/>
      <c r="B112" s="403"/>
      <c r="E112" s="409"/>
      <c r="F112" s="409"/>
    </row>
    <row r="113" spans="1:6">
      <c r="A113" s="403"/>
      <c r="B113" s="403"/>
      <c r="E113" s="409"/>
      <c r="F113" s="409"/>
    </row>
    <row r="114" spans="1:6">
      <c r="A114" s="403"/>
      <c r="B114" s="403"/>
      <c r="E114" s="409"/>
      <c r="F114" s="409"/>
    </row>
    <row r="115" spans="1:6">
      <c r="A115" s="403"/>
      <c r="B115" s="403"/>
      <c r="C115" s="412"/>
    </row>
    <row r="116" spans="1:6">
      <c r="A116" s="403"/>
      <c r="B116" s="403"/>
      <c r="E116" s="409"/>
    </row>
    <row r="117" spans="1:6">
      <c r="A117" s="403"/>
      <c r="B117" s="403"/>
    </row>
    <row r="118" spans="1:6">
      <c r="A118" s="403"/>
      <c r="B118" s="403"/>
    </row>
    <row r="119" spans="1:6">
      <c r="A119" s="403"/>
      <c r="B119" s="403"/>
      <c r="C119" s="412"/>
    </row>
    <row r="120" spans="1:6">
      <c r="A120" s="403"/>
      <c r="B120" s="403"/>
    </row>
    <row r="121" spans="1:6">
      <c r="A121" s="403"/>
      <c r="B121" s="403"/>
      <c r="E121" s="409"/>
    </row>
    <row r="122" spans="1:6">
      <c r="A122" s="403"/>
      <c r="B122" s="403"/>
      <c r="D122" s="411"/>
      <c r="E122" s="409"/>
      <c r="F122" s="403"/>
    </row>
    <row r="123" spans="1:6">
      <c r="A123" s="403"/>
      <c r="B123" s="403"/>
      <c r="D123" s="411"/>
      <c r="F123" s="403"/>
    </row>
    <row r="124" spans="1:6">
      <c r="A124" s="403"/>
      <c r="B124" s="403"/>
      <c r="D124" s="411"/>
      <c r="E124" s="409"/>
      <c r="F124" s="403"/>
    </row>
    <row r="125" spans="1:6">
      <c r="A125" s="403"/>
      <c r="B125" s="403"/>
      <c r="D125" s="411"/>
      <c r="F125" s="403"/>
    </row>
    <row r="126" spans="1:6">
      <c r="A126" s="403"/>
      <c r="B126" s="403"/>
      <c r="D126" s="411"/>
      <c r="F126" s="403"/>
    </row>
    <row r="127" spans="1:6">
      <c r="A127" s="403"/>
      <c r="B127" s="403"/>
      <c r="D127" s="411"/>
      <c r="F127" s="403"/>
    </row>
    <row r="128" spans="1:6">
      <c r="A128" s="403"/>
      <c r="B128" s="403"/>
      <c r="D128" s="411"/>
      <c r="F128" s="403"/>
    </row>
    <row r="129" spans="1:6">
      <c r="A129" s="403"/>
      <c r="B129" s="403"/>
      <c r="D129" s="411"/>
      <c r="F129" s="403"/>
    </row>
    <row r="130" spans="1:6">
      <c r="A130" s="403"/>
      <c r="B130" s="403"/>
      <c r="D130" s="411"/>
      <c r="F130" s="403"/>
    </row>
    <row r="131" spans="1:6">
      <c r="A131" s="403"/>
      <c r="B131" s="403"/>
      <c r="D131" s="411"/>
      <c r="F131" s="403"/>
    </row>
    <row r="132" spans="1:6">
      <c r="A132" s="403"/>
      <c r="B132" s="403"/>
      <c r="D132" s="411"/>
      <c r="F132" s="403"/>
    </row>
    <row r="133" spans="1:6">
      <c r="A133" s="403"/>
      <c r="B133" s="403"/>
      <c r="D133" s="411"/>
      <c r="F133" s="403"/>
    </row>
    <row r="134" spans="1:6">
      <c r="A134" s="403"/>
      <c r="B134" s="403"/>
      <c r="D134" s="411"/>
      <c r="F134" s="403"/>
    </row>
    <row r="135" spans="1:6">
      <c r="A135" s="403"/>
      <c r="B135" s="403"/>
      <c r="D135" s="411"/>
      <c r="F135" s="403"/>
    </row>
    <row r="136" spans="1:6">
      <c r="A136" s="403"/>
      <c r="B136" s="403"/>
      <c r="D136" s="411"/>
      <c r="F136" s="403"/>
    </row>
  </sheetData>
  <mergeCells count="5">
    <mergeCell ref="A1:A2"/>
    <mergeCell ref="C1:C2"/>
    <mergeCell ref="D1:D2"/>
    <mergeCell ref="E1:E2"/>
    <mergeCell ref="F1:G1"/>
  </mergeCells>
  <pageMargins left="0.70866141732283472" right="0.70866141732283472" top="0.78740157480314965" bottom="0.78740157480314965" header="0.31496062992125984" footer="0.31496062992125984"/>
  <pageSetup paperSize="9" orientation="portrait" r:id="rId1"/>
  <headerFooter>
    <oddHeader>&amp;R&amp;"Arial Narrow CE,Kurzíva"&amp;8Stavební úpravy stávající tělocvičny a přístavba nové tělocvičny ZŠ Smečno</oddHeader>
    <oddFooter>&amp;L&amp;"Arial Narrow CE,Kurzíva"&amp;8DOKUMENTACE PRO PROVEDENÍ STAVBY</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DG134"/>
  <sheetViews>
    <sheetView tabSelected="1" topLeftCell="A51" workbookViewId="0">
      <selection activeCell="C68" sqref="C68"/>
    </sheetView>
  </sheetViews>
  <sheetFormatPr defaultRowHeight="12.75" outlineLevelRow="1"/>
  <cols>
    <col min="1" max="1" width="4.5703125" style="398" customWidth="1"/>
    <col min="2" max="2" width="4.85546875" style="398" customWidth="1"/>
    <col min="3" max="3" width="45.28515625" style="394" customWidth="1"/>
    <col min="4" max="4" width="5.28515625" style="395" customWidth="1"/>
    <col min="5" max="5" width="8.85546875" style="397" customWidth="1"/>
    <col min="6" max="6" width="9.42578125" style="400" customWidth="1"/>
    <col min="7" max="7" width="9.7109375" style="382" customWidth="1"/>
    <col min="8" max="8" width="10" style="382" customWidth="1"/>
    <col min="9" max="16384" width="9.140625" style="382"/>
  </cols>
  <sheetData>
    <row r="1" spans="1:111" s="380" customFormat="1">
      <c r="A1" s="470" t="s">
        <v>30</v>
      </c>
      <c r="B1" s="378"/>
      <c r="C1" s="458" t="s">
        <v>31</v>
      </c>
      <c r="D1" s="468" t="s">
        <v>26</v>
      </c>
      <c r="E1" s="469" t="s">
        <v>12</v>
      </c>
      <c r="F1" s="456" t="s">
        <v>42</v>
      </c>
      <c r="G1" s="457"/>
    </row>
    <row r="2" spans="1:111" s="381" customFormat="1" ht="13.5" customHeight="1">
      <c r="A2" s="470"/>
      <c r="B2" s="379"/>
      <c r="C2" s="459"/>
      <c r="D2" s="468"/>
      <c r="E2" s="469"/>
      <c r="F2" s="125" t="s">
        <v>13</v>
      </c>
      <c r="G2" s="125" t="s">
        <v>39</v>
      </c>
    </row>
    <row r="3" spans="1:111" ht="18" customHeight="1">
      <c r="A3" s="127" t="s">
        <v>949</v>
      </c>
      <c r="B3" s="139"/>
      <c r="C3" s="256"/>
      <c r="D3" s="129"/>
      <c r="E3" s="130"/>
      <c r="F3" s="131"/>
      <c r="G3" s="132"/>
    </row>
    <row r="4" spans="1:111" s="383" customFormat="1" outlineLevel="1">
      <c r="A4" s="184" t="s">
        <v>190</v>
      </c>
      <c r="B4" s="185"/>
      <c r="C4" s="186"/>
      <c r="D4" s="187"/>
      <c r="E4" s="188"/>
      <c r="F4" s="189"/>
      <c r="G4" s="190"/>
      <c r="I4" s="384"/>
      <c r="J4" s="384"/>
      <c r="K4" s="384"/>
      <c r="L4" s="384"/>
      <c r="M4" s="384"/>
      <c r="N4" s="384"/>
      <c r="O4" s="384"/>
      <c r="P4" s="384"/>
    </row>
    <row r="5" spans="1:111" s="386" customFormat="1">
      <c r="A5" s="133" t="s">
        <v>1048</v>
      </c>
      <c r="B5" s="135" t="s">
        <v>14</v>
      </c>
      <c r="C5" s="377" t="s">
        <v>1137</v>
      </c>
      <c r="D5" s="135" t="s">
        <v>47</v>
      </c>
      <c r="E5" s="136">
        <v>20.9</v>
      </c>
      <c r="F5" s="31"/>
      <c r="G5" s="32">
        <f t="shared" ref="G5:G9" si="0">E5*F5</f>
        <v>0</v>
      </c>
      <c r="H5" s="385"/>
      <c r="I5" s="385"/>
      <c r="J5" s="385"/>
      <c r="K5" s="385"/>
      <c r="L5" s="385"/>
      <c r="M5" s="385"/>
      <c r="N5" s="385"/>
      <c r="O5" s="385"/>
      <c r="P5" s="385"/>
      <c r="Q5" s="385"/>
      <c r="R5" s="385"/>
      <c r="S5" s="385"/>
      <c r="T5" s="385"/>
      <c r="U5" s="385"/>
      <c r="V5" s="385"/>
      <c r="W5" s="385"/>
      <c r="X5" s="385"/>
      <c r="Y5" s="385"/>
      <c r="Z5" s="385"/>
      <c r="AA5" s="385"/>
      <c r="AB5" s="385"/>
      <c r="AC5" s="385"/>
      <c r="AD5" s="385"/>
      <c r="AE5" s="385"/>
      <c r="AF5" s="385"/>
      <c r="AG5" s="385"/>
      <c r="AH5" s="385"/>
      <c r="AI5" s="385"/>
      <c r="AJ5" s="385"/>
      <c r="AK5" s="385"/>
      <c r="AL5" s="385"/>
      <c r="AM5" s="385"/>
      <c r="AN5" s="385"/>
      <c r="AO5" s="385"/>
      <c r="AP5" s="385"/>
      <c r="AQ5" s="385"/>
      <c r="AR5" s="385"/>
      <c r="AS5" s="385"/>
      <c r="AT5" s="385"/>
      <c r="AU5" s="385"/>
      <c r="AV5" s="385"/>
      <c r="AW5" s="385"/>
      <c r="AX5" s="385"/>
      <c r="AY5" s="385"/>
      <c r="AZ5" s="385"/>
      <c r="BA5" s="385"/>
      <c r="BB5" s="385"/>
      <c r="BC5" s="385"/>
      <c r="BD5" s="385"/>
      <c r="BE5" s="385"/>
      <c r="BF5" s="385"/>
      <c r="BG5" s="385"/>
      <c r="BH5" s="385"/>
      <c r="BI5" s="385"/>
      <c r="BJ5" s="385"/>
      <c r="BK5" s="385"/>
      <c r="BL5" s="385"/>
      <c r="BM5" s="385"/>
      <c r="BN5" s="385"/>
      <c r="BO5" s="385"/>
      <c r="BP5" s="385"/>
      <c r="BQ5" s="385"/>
      <c r="BR5" s="385"/>
      <c r="BS5" s="385"/>
      <c r="BT5" s="385"/>
      <c r="BU5" s="385"/>
      <c r="BV5" s="385"/>
      <c r="BW5" s="385"/>
      <c r="BX5" s="385"/>
      <c r="BY5" s="385"/>
      <c r="BZ5" s="385"/>
      <c r="CA5" s="385"/>
      <c r="CB5" s="385"/>
      <c r="CC5" s="385"/>
      <c r="CD5" s="385"/>
      <c r="CE5" s="385"/>
      <c r="CF5" s="385"/>
      <c r="CG5" s="385"/>
      <c r="CH5" s="385"/>
      <c r="CI5" s="385"/>
      <c r="CJ5" s="385"/>
      <c r="CK5" s="385"/>
      <c r="CL5" s="385"/>
      <c r="CM5" s="385"/>
      <c r="CN5" s="385"/>
      <c r="CO5" s="385"/>
      <c r="CP5" s="385"/>
      <c r="CQ5" s="385"/>
      <c r="CR5" s="385"/>
      <c r="CS5" s="385"/>
      <c r="CT5" s="385"/>
      <c r="CU5" s="385"/>
      <c r="CV5" s="385"/>
      <c r="CW5" s="385"/>
      <c r="CX5" s="385"/>
      <c r="CY5" s="385"/>
      <c r="CZ5" s="385"/>
      <c r="DA5" s="385"/>
      <c r="DB5" s="385"/>
      <c r="DC5" s="385"/>
      <c r="DD5" s="385"/>
      <c r="DE5" s="385"/>
      <c r="DF5" s="385"/>
      <c r="DG5" s="385"/>
    </row>
    <row r="6" spans="1:111" s="386" customFormat="1">
      <c r="A6" s="133" t="s">
        <v>1048</v>
      </c>
      <c r="B6" s="135" t="s">
        <v>208</v>
      </c>
      <c r="C6" s="377" t="s">
        <v>1138</v>
      </c>
      <c r="D6" s="135" t="s">
        <v>47</v>
      </c>
      <c r="E6" s="136">
        <v>4.5</v>
      </c>
      <c r="F6" s="31"/>
      <c r="G6" s="32">
        <f t="shared" ref="G6" si="1">E6*F6</f>
        <v>0</v>
      </c>
      <c r="H6" s="385"/>
      <c r="I6" s="385"/>
      <c r="J6" s="385"/>
      <c r="K6" s="385"/>
      <c r="L6" s="385"/>
      <c r="M6" s="385"/>
      <c r="N6" s="385"/>
      <c r="O6" s="385"/>
      <c r="P6" s="385"/>
      <c r="Q6" s="385"/>
      <c r="R6" s="385"/>
      <c r="S6" s="385"/>
      <c r="T6" s="385"/>
      <c r="U6" s="385"/>
      <c r="V6" s="385"/>
      <c r="W6" s="385"/>
      <c r="X6" s="385"/>
      <c r="Y6" s="385"/>
      <c r="Z6" s="385"/>
      <c r="AA6" s="385"/>
      <c r="AB6" s="385"/>
      <c r="AC6" s="385"/>
      <c r="AD6" s="385"/>
      <c r="AE6" s="385"/>
      <c r="AF6" s="385"/>
      <c r="AG6" s="385"/>
      <c r="AH6" s="385"/>
      <c r="AI6" s="385"/>
      <c r="AJ6" s="385"/>
      <c r="AK6" s="385"/>
      <c r="AL6" s="385"/>
      <c r="AM6" s="385"/>
      <c r="AN6" s="385"/>
      <c r="AO6" s="385"/>
      <c r="AP6" s="385"/>
      <c r="AQ6" s="385"/>
      <c r="AR6" s="385"/>
      <c r="AS6" s="385"/>
      <c r="AT6" s="385"/>
      <c r="AU6" s="385"/>
      <c r="AV6" s="385"/>
      <c r="AW6" s="385"/>
      <c r="AX6" s="385"/>
      <c r="AY6" s="385"/>
      <c r="AZ6" s="385"/>
      <c r="BA6" s="385"/>
      <c r="BB6" s="385"/>
      <c r="BC6" s="385"/>
      <c r="BD6" s="385"/>
      <c r="BE6" s="385"/>
      <c r="BF6" s="385"/>
      <c r="BG6" s="385"/>
      <c r="BH6" s="385"/>
      <c r="BI6" s="385"/>
      <c r="BJ6" s="385"/>
      <c r="BK6" s="385"/>
      <c r="BL6" s="385"/>
      <c r="BM6" s="385"/>
      <c r="BN6" s="385"/>
      <c r="BO6" s="385"/>
      <c r="BP6" s="385"/>
      <c r="BQ6" s="385"/>
      <c r="BR6" s="385"/>
      <c r="BS6" s="385"/>
      <c r="BT6" s="385"/>
      <c r="BU6" s="385"/>
      <c r="BV6" s="385"/>
      <c r="BW6" s="385"/>
      <c r="BX6" s="385"/>
      <c r="BY6" s="385"/>
      <c r="BZ6" s="385"/>
      <c r="CA6" s="385"/>
      <c r="CB6" s="385"/>
      <c r="CC6" s="385"/>
      <c r="CD6" s="385"/>
      <c r="CE6" s="385"/>
      <c r="CF6" s="385"/>
      <c r="CG6" s="385"/>
      <c r="CH6" s="385"/>
      <c r="CI6" s="385"/>
      <c r="CJ6" s="385"/>
      <c r="CK6" s="385"/>
      <c r="CL6" s="385"/>
      <c r="CM6" s="385"/>
      <c r="CN6" s="385"/>
      <c r="CO6" s="385"/>
      <c r="CP6" s="385"/>
      <c r="CQ6" s="385"/>
      <c r="CR6" s="385"/>
      <c r="CS6" s="385"/>
      <c r="CT6" s="385"/>
      <c r="CU6" s="385"/>
      <c r="CV6" s="385"/>
      <c r="CW6" s="385"/>
      <c r="CX6" s="385"/>
      <c r="CY6" s="385"/>
      <c r="CZ6" s="385"/>
      <c r="DA6" s="385"/>
      <c r="DB6" s="385"/>
      <c r="DC6" s="385"/>
      <c r="DD6" s="385"/>
      <c r="DE6" s="385"/>
      <c r="DF6" s="385"/>
      <c r="DG6" s="385"/>
    </row>
    <row r="7" spans="1:111" s="386" customFormat="1">
      <c r="A7" s="133" t="s">
        <v>1048</v>
      </c>
      <c r="B7" s="135" t="s">
        <v>15</v>
      </c>
      <c r="C7" s="377" t="s">
        <v>1139</v>
      </c>
      <c r="D7" s="135" t="s">
        <v>47</v>
      </c>
      <c r="E7" s="136">
        <v>31</v>
      </c>
      <c r="F7" s="31"/>
      <c r="G7" s="32">
        <f t="shared" si="0"/>
        <v>0</v>
      </c>
      <c r="H7" s="385"/>
      <c r="I7" s="385"/>
      <c r="J7" s="385"/>
      <c r="K7" s="385"/>
      <c r="L7" s="385"/>
      <c r="M7" s="385"/>
      <c r="N7" s="385"/>
      <c r="O7" s="385"/>
      <c r="P7" s="385"/>
      <c r="Q7" s="385"/>
      <c r="R7" s="385"/>
      <c r="S7" s="385"/>
      <c r="T7" s="385"/>
      <c r="U7" s="385"/>
      <c r="V7" s="385"/>
      <c r="W7" s="385"/>
      <c r="X7" s="385"/>
      <c r="Y7" s="385"/>
      <c r="Z7" s="385"/>
      <c r="AA7" s="385"/>
      <c r="AB7" s="385"/>
      <c r="AC7" s="385"/>
      <c r="AD7" s="385"/>
      <c r="AE7" s="385"/>
      <c r="AF7" s="385"/>
      <c r="AG7" s="385"/>
      <c r="AH7" s="385"/>
      <c r="AI7" s="385"/>
      <c r="AJ7" s="385"/>
      <c r="AK7" s="385"/>
      <c r="AL7" s="385"/>
      <c r="AM7" s="385"/>
      <c r="AN7" s="385"/>
      <c r="AO7" s="385"/>
      <c r="AP7" s="385"/>
      <c r="AQ7" s="385"/>
      <c r="AR7" s="385"/>
      <c r="AS7" s="385"/>
      <c r="AT7" s="385"/>
      <c r="AU7" s="385"/>
      <c r="AV7" s="385"/>
      <c r="AW7" s="385"/>
      <c r="AX7" s="385"/>
      <c r="AY7" s="385"/>
      <c r="AZ7" s="385"/>
      <c r="BA7" s="385"/>
      <c r="BB7" s="385"/>
      <c r="BC7" s="385"/>
      <c r="BD7" s="385"/>
      <c r="BE7" s="385"/>
      <c r="BF7" s="385"/>
      <c r="BG7" s="385"/>
      <c r="BH7" s="385"/>
      <c r="BI7" s="385"/>
      <c r="BJ7" s="385"/>
      <c r="BK7" s="385"/>
      <c r="BL7" s="385"/>
      <c r="BM7" s="385"/>
      <c r="BN7" s="385"/>
      <c r="BO7" s="385"/>
      <c r="BP7" s="385"/>
      <c r="BQ7" s="385"/>
      <c r="BR7" s="385"/>
      <c r="BS7" s="385"/>
      <c r="BT7" s="385"/>
      <c r="BU7" s="385"/>
      <c r="BV7" s="385"/>
      <c r="BW7" s="385"/>
      <c r="BX7" s="385"/>
      <c r="BY7" s="385"/>
      <c r="BZ7" s="385"/>
      <c r="CA7" s="385"/>
      <c r="CB7" s="385"/>
      <c r="CC7" s="385"/>
      <c r="CD7" s="385"/>
      <c r="CE7" s="385"/>
      <c r="CF7" s="385"/>
      <c r="CG7" s="385"/>
      <c r="CH7" s="385"/>
      <c r="CI7" s="385"/>
      <c r="CJ7" s="385"/>
      <c r="CK7" s="385"/>
      <c r="CL7" s="385"/>
      <c r="CM7" s="385"/>
      <c r="CN7" s="385"/>
      <c r="CO7" s="385"/>
      <c r="CP7" s="385"/>
      <c r="CQ7" s="385"/>
      <c r="CR7" s="385"/>
      <c r="CS7" s="385"/>
      <c r="CT7" s="385"/>
      <c r="CU7" s="385"/>
      <c r="CV7" s="385"/>
      <c r="CW7" s="385"/>
      <c r="CX7" s="385"/>
      <c r="CY7" s="385"/>
      <c r="CZ7" s="385"/>
      <c r="DA7" s="385"/>
      <c r="DB7" s="385"/>
      <c r="DC7" s="385"/>
      <c r="DD7" s="385"/>
      <c r="DE7" s="385"/>
      <c r="DF7" s="385"/>
      <c r="DG7" s="385"/>
    </row>
    <row r="8" spans="1:111" s="386" customFormat="1" ht="25.5">
      <c r="A8" s="133" t="s">
        <v>1048</v>
      </c>
      <c r="B8" s="135" t="s">
        <v>209</v>
      </c>
      <c r="C8" s="377" t="s">
        <v>1140</v>
      </c>
      <c r="D8" s="135" t="s">
        <v>47</v>
      </c>
      <c r="E8" s="136">
        <v>4.0999999999999996</v>
      </c>
      <c r="F8" s="31"/>
      <c r="G8" s="32">
        <f t="shared" ref="G8" si="2">E8*F8</f>
        <v>0</v>
      </c>
      <c r="H8" s="385"/>
      <c r="I8" s="385"/>
      <c r="J8" s="385"/>
      <c r="K8" s="385"/>
      <c r="L8" s="385"/>
      <c r="M8" s="385"/>
      <c r="N8" s="385"/>
      <c r="O8" s="385"/>
      <c r="P8" s="385"/>
      <c r="Q8" s="385"/>
      <c r="R8" s="385"/>
      <c r="S8" s="385"/>
      <c r="T8" s="385"/>
      <c r="U8" s="385"/>
      <c r="V8" s="385"/>
      <c r="W8" s="385"/>
      <c r="X8" s="385"/>
      <c r="Y8" s="385"/>
      <c r="Z8" s="385"/>
      <c r="AA8" s="385"/>
      <c r="AB8" s="385"/>
      <c r="AC8" s="385"/>
      <c r="AD8" s="385"/>
      <c r="AE8" s="385"/>
      <c r="AF8" s="385"/>
      <c r="AG8" s="385"/>
      <c r="AH8" s="385"/>
      <c r="AI8" s="385"/>
      <c r="AJ8" s="385"/>
      <c r="AK8" s="385"/>
      <c r="AL8" s="385"/>
      <c r="AM8" s="385"/>
      <c r="AN8" s="385"/>
      <c r="AO8" s="385"/>
      <c r="AP8" s="385"/>
      <c r="AQ8" s="385"/>
      <c r="AR8" s="385"/>
      <c r="AS8" s="385"/>
      <c r="AT8" s="385"/>
      <c r="AU8" s="385"/>
      <c r="AV8" s="385"/>
      <c r="AW8" s="385"/>
      <c r="AX8" s="385"/>
      <c r="AY8" s="385"/>
      <c r="AZ8" s="385"/>
      <c r="BA8" s="385"/>
      <c r="BB8" s="385"/>
      <c r="BC8" s="385"/>
      <c r="BD8" s="385"/>
      <c r="BE8" s="385"/>
      <c r="BF8" s="385"/>
      <c r="BG8" s="385"/>
      <c r="BH8" s="385"/>
      <c r="BI8" s="385"/>
      <c r="BJ8" s="385"/>
      <c r="BK8" s="385"/>
      <c r="BL8" s="385"/>
      <c r="BM8" s="385"/>
      <c r="BN8" s="385"/>
      <c r="BO8" s="385"/>
      <c r="BP8" s="385"/>
      <c r="BQ8" s="385"/>
      <c r="BR8" s="385"/>
      <c r="BS8" s="385"/>
      <c r="BT8" s="385"/>
      <c r="BU8" s="385"/>
      <c r="BV8" s="385"/>
      <c r="BW8" s="385"/>
      <c r="BX8" s="385"/>
      <c r="BY8" s="385"/>
      <c r="BZ8" s="385"/>
      <c r="CA8" s="385"/>
      <c r="CB8" s="385"/>
      <c r="CC8" s="385"/>
      <c r="CD8" s="385"/>
      <c r="CE8" s="385"/>
      <c r="CF8" s="385"/>
      <c r="CG8" s="385"/>
      <c r="CH8" s="385"/>
      <c r="CI8" s="385"/>
      <c r="CJ8" s="385"/>
      <c r="CK8" s="385"/>
      <c r="CL8" s="385"/>
      <c r="CM8" s="385"/>
      <c r="CN8" s="385"/>
      <c r="CO8" s="385"/>
      <c r="CP8" s="385"/>
      <c r="CQ8" s="385"/>
      <c r="CR8" s="385"/>
      <c r="CS8" s="385"/>
      <c r="CT8" s="385"/>
      <c r="CU8" s="385"/>
      <c r="CV8" s="385"/>
      <c r="CW8" s="385"/>
      <c r="CX8" s="385"/>
      <c r="CY8" s="385"/>
      <c r="CZ8" s="385"/>
      <c r="DA8" s="385"/>
      <c r="DB8" s="385"/>
      <c r="DC8" s="385"/>
      <c r="DD8" s="385"/>
      <c r="DE8" s="385"/>
      <c r="DF8" s="385"/>
      <c r="DG8" s="385"/>
    </row>
    <row r="9" spans="1:111" s="386" customFormat="1">
      <c r="A9" s="133" t="s">
        <v>1048</v>
      </c>
      <c r="B9" s="135" t="s">
        <v>16</v>
      </c>
      <c r="C9" s="377" t="s">
        <v>1121</v>
      </c>
      <c r="D9" s="135" t="s">
        <v>204</v>
      </c>
      <c r="E9" s="136">
        <v>1</v>
      </c>
      <c r="F9" s="31"/>
      <c r="G9" s="32">
        <f t="shared" si="0"/>
        <v>0</v>
      </c>
      <c r="H9" s="385"/>
      <c r="I9" s="385"/>
      <c r="J9" s="385"/>
      <c r="K9" s="385"/>
      <c r="L9" s="385"/>
      <c r="M9" s="385"/>
      <c r="N9" s="385"/>
      <c r="O9" s="385"/>
      <c r="P9" s="385"/>
      <c r="Q9" s="385"/>
      <c r="R9" s="385"/>
      <c r="S9" s="385"/>
      <c r="T9" s="385"/>
      <c r="U9" s="385"/>
      <c r="V9" s="385"/>
      <c r="W9" s="385"/>
      <c r="X9" s="385"/>
      <c r="Y9" s="385"/>
      <c r="Z9" s="385"/>
      <c r="AA9" s="385"/>
      <c r="AB9" s="385"/>
      <c r="AC9" s="385"/>
      <c r="AD9" s="385"/>
      <c r="AE9" s="385"/>
      <c r="AF9" s="385"/>
      <c r="AG9" s="385"/>
      <c r="AH9" s="385"/>
      <c r="AI9" s="385"/>
      <c r="AJ9" s="385"/>
      <c r="AK9" s="385"/>
      <c r="AL9" s="385"/>
      <c r="AM9" s="385"/>
      <c r="AN9" s="385"/>
      <c r="AO9" s="385"/>
      <c r="AP9" s="385"/>
      <c r="AQ9" s="385"/>
      <c r="AR9" s="385"/>
      <c r="AS9" s="385"/>
      <c r="AT9" s="385"/>
      <c r="AU9" s="385"/>
      <c r="AV9" s="385"/>
      <c r="AW9" s="385"/>
      <c r="AX9" s="385"/>
      <c r="AY9" s="385"/>
      <c r="AZ9" s="385"/>
      <c r="BA9" s="385"/>
      <c r="BB9" s="385"/>
      <c r="BC9" s="385"/>
      <c r="BD9" s="385"/>
      <c r="BE9" s="385"/>
      <c r="BF9" s="385"/>
      <c r="BG9" s="385"/>
      <c r="BH9" s="385"/>
      <c r="BI9" s="385"/>
      <c r="BJ9" s="385"/>
      <c r="BK9" s="385"/>
      <c r="BL9" s="385"/>
      <c r="BM9" s="385"/>
      <c r="BN9" s="385"/>
      <c r="BO9" s="385"/>
      <c r="BP9" s="385"/>
      <c r="BQ9" s="385"/>
      <c r="BR9" s="385"/>
      <c r="BS9" s="385"/>
      <c r="BT9" s="385"/>
      <c r="BU9" s="385"/>
      <c r="BV9" s="385"/>
      <c r="BW9" s="385"/>
      <c r="BX9" s="385"/>
      <c r="BY9" s="385"/>
      <c r="BZ9" s="385"/>
      <c r="CA9" s="385"/>
      <c r="CB9" s="385"/>
      <c r="CC9" s="385"/>
      <c r="CD9" s="385"/>
      <c r="CE9" s="385"/>
      <c r="CF9" s="385"/>
      <c r="CG9" s="385"/>
      <c r="CH9" s="385"/>
      <c r="CI9" s="385"/>
      <c r="CJ9" s="385"/>
      <c r="CK9" s="385"/>
      <c r="CL9" s="385"/>
      <c r="CM9" s="385"/>
      <c r="CN9" s="385"/>
      <c r="CO9" s="385"/>
      <c r="CP9" s="385"/>
      <c r="CQ9" s="385"/>
      <c r="CR9" s="385"/>
      <c r="CS9" s="385"/>
      <c r="CT9" s="385"/>
      <c r="CU9" s="385"/>
      <c r="CV9" s="385"/>
      <c r="CW9" s="385"/>
      <c r="CX9" s="385"/>
      <c r="CY9" s="385"/>
      <c r="CZ9" s="385"/>
      <c r="DA9" s="385"/>
      <c r="DB9" s="385"/>
      <c r="DC9" s="385"/>
      <c r="DD9" s="385"/>
      <c r="DE9" s="385"/>
      <c r="DF9" s="385"/>
      <c r="DG9" s="385"/>
    </row>
    <row r="10" spans="1:111" s="386" customFormat="1">
      <c r="A10" s="133" t="s">
        <v>1048</v>
      </c>
      <c r="B10" s="135" t="s">
        <v>17</v>
      </c>
      <c r="C10" s="377" t="s">
        <v>1066</v>
      </c>
      <c r="D10" s="135" t="s">
        <v>204</v>
      </c>
      <c r="E10" s="136">
        <v>1</v>
      </c>
      <c r="F10" s="31"/>
      <c r="G10" s="32">
        <f t="shared" ref="G10:G13" si="3">E10*F10</f>
        <v>0</v>
      </c>
      <c r="H10" s="385"/>
      <c r="I10" s="385"/>
      <c r="J10" s="385"/>
      <c r="K10" s="385"/>
      <c r="L10" s="385"/>
      <c r="M10" s="385"/>
      <c r="N10" s="385"/>
      <c r="O10" s="385"/>
      <c r="P10" s="385"/>
      <c r="Q10" s="385"/>
      <c r="R10" s="385"/>
      <c r="S10" s="385"/>
      <c r="T10" s="385"/>
      <c r="U10" s="385"/>
      <c r="V10" s="385"/>
      <c r="W10" s="385"/>
      <c r="X10" s="385"/>
      <c r="Y10" s="385"/>
      <c r="Z10" s="385"/>
      <c r="AA10" s="385"/>
      <c r="AB10" s="385"/>
      <c r="AC10" s="385"/>
      <c r="AD10" s="385"/>
      <c r="AE10" s="385"/>
      <c r="AF10" s="385"/>
      <c r="AG10" s="385"/>
      <c r="AH10" s="385"/>
      <c r="AI10" s="385"/>
      <c r="AJ10" s="385"/>
      <c r="AK10" s="385"/>
      <c r="AL10" s="385"/>
      <c r="AM10" s="385"/>
      <c r="AN10" s="385"/>
      <c r="AO10" s="385"/>
      <c r="AP10" s="385"/>
      <c r="AQ10" s="385"/>
      <c r="AR10" s="385"/>
      <c r="AS10" s="385"/>
      <c r="AT10" s="385"/>
      <c r="AU10" s="385"/>
      <c r="AV10" s="385"/>
      <c r="AW10" s="385"/>
      <c r="AX10" s="385"/>
      <c r="AY10" s="385"/>
      <c r="AZ10" s="385"/>
      <c r="BA10" s="385"/>
      <c r="BB10" s="385"/>
      <c r="BC10" s="385"/>
      <c r="BD10" s="385"/>
      <c r="BE10" s="385"/>
      <c r="BF10" s="385"/>
      <c r="BG10" s="385"/>
      <c r="BH10" s="385"/>
      <c r="BI10" s="385"/>
      <c r="BJ10" s="385"/>
      <c r="BK10" s="385"/>
      <c r="BL10" s="385"/>
      <c r="BM10" s="385"/>
      <c r="BN10" s="385"/>
      <c r="BO10" s="385"/>
      <c r="BP10" s="385"/>
      <c r="BQ10" s="385"/>
      <c r="BR10" s="385"/>
      <c r="BS10" s="385"/>
      <c r="BT10" s="385"/>
      <c r="BU10" s="385"/>
      <c r="BV10" s="385"/>
      <c r="BW10" s="385"/>
      <c r="BX10" s="385"/>
      <c r="BY10" s="385"/>
      <c r="BZ10" s="385"/>
      <c r="CA10" s="385"/>
      <c r="CB10" s="385"/>
      <c r="CC10" s="385"/>
      <c r="CD10" s="385"/>
      <c r="CE10" s="385"/>
      <c r="CF10" s="385"/>
      <c r="CG10" s="385"/>
      <c r="CH10" s="385"/>
      <c r="CI10" s="385"/>
      <c r="CJ10" s="385"/>
      <c r="CK10" s="385"/>
      <c r="CL10" s="385"/>
      <c r="CM10" s="385"/>
      <c r="CN10" s="385"/>
      <c r="CO10" s="385"/>
      <c r="CP10" s="385"/>
      <c r="CQ10" s="385"/>
      <c r="CR10" s="385"/>
      <c r="CS10" s="385"/>
      <c r="CT10" s="385"/>
      <c r="CU10" s="385"/>
      <c r="CV10" s="385"/>
      <c r="CW10" s="385"/>
      <c r="CX10" s="385"/>
      <c r="CY10" s="385"/>
      <c r="CZ10" s="385"/>
      <c r="DA10" s="385"/>
      <c r="DB10" s="385"/>
      <c r="DC10" s="385"/>
      <c r="DD10" s="385"/>
      <c r="DE10" s="385"/>
      <c r="DF10" s="385"/>
      <c r="DG10" s="385"/>
    </row>
    <row r="11" spans="1:111" s="386" customFormat="1">
      <c r="A11" s="133" t="s">
        <v>1048</v>
      </c>
      <c r="B11" s="135" t="s">
        <v>18</v>
      </c>
      <c r="C11" s="377" t="s">
        <v>1067</v>
      </c>
      <c r="D11" s="135" t="s">
        <v>207</v>
      </c>
      <c r="E11" s="136">
        <v>2</v>
      </c>
      <c r="F11" s="31"/>
      <c r="G11" s="32">
        <f t="shared" si="3"/>
        <v>0</v>
      </c>
      <c r="H11" s="385"/>
      <c r="I11" s="385"/>
      <c r="J11" s="385"/>
      <c r="K11" s="385"/>
      <c r="L11" s="385"/>
      <c r="M11" s="385"/>
      <c r="N11" s="385"/>
      <c r="O11" s="385"/>
      <c r="P11" s="385"/>
      <c r="Q11" s="385"/>
      <c r="R11" s="385"/>
      <c r="S11" s="385"/>
      <c r="T11" s="385"/>
      <c r="U11" s="385"/>
      <c r="V11" s="385"/>
      <c r="W11" s="385"/>
      <c r="X11" s="385"/>
      <c r="Y11" s="385"/>
      <c r="Z11" s="385"/>
      <c r="AA11" s="385"/>
      <c r="AB11" s="385"/>
      <c r="AC11" s="385"/>
      <c r="AD11" s="385"/>
      <c r="AE11" s="385"/>
      <c r="AF11" s="385"/>
      <c r="AG11" s="385"/>
      <c r="AH11" s="385"/>
      <c r="AI11" s="385"/>
      <c r="AJ11" s="385"/>
      <c r="AK11" s="385"/>
      <c r="AL11" s="385"/>
      <c r="AM11" s="385"/>
      <c r="AN11" s="385"/>
      <c r="AO11" s="385"/>
      <c r="AP11" s="385"/>
      <c r="AQ11" s="385"/>
      <c r="AR11" s="385"/>
      <c r="AS11" s="385"/>
      <c r="AT11" s="385"/>
      <c r="AU11" s="385"/>
      <c r="AV11" s="385"/>
      <c r="AW11" s="385"/>
      <c r="AX11" s="385"/>
      <c r="AY11" s="385"/>
      <c r="AZ11" s="385"/>
      <c r="BA11" s="385"/>
      <c r="BB11" s="385"/>
      <c r="BC11" s="385"/>
      <c r="BD11" s="385"/>
      <c r="BE11" s="385"/>
      <c r="BF11" s="385"/>
      <c r="BG11" s="385"/>
      <c r="BH11" s="385"/>
      <c r="BI11" s="385"/>
      <c r="BJ11" s="385"/>
      <c r="BK11" s="385"/>
      <c r="BL11" s="385"/>
      <c r="BM11" s="385"/>
      <c r="BN11" s="385"/>
      <c r="BO11" s="385"/>
      <c r="BP11" s="385"/>
      <c r="BQ11" s="385"/>
      <c r="BR11" s="385"/>
      <c r="BS11" s="385"/>
      <c r="BT11" s="385"/>
      <c r="BU11" s="385"/>
      <c r="BV11" s="385"/>
      <c r="BW11" s="385"/>
      <c r="BX11" s="385"/>
      <c r="BY11" s="385"/>
      <c r="BZ11" s="385"/>
      <c r="CA11" s="385"/>
      <c r="CB11" s="385"/>
      <c r="CC11" s="385"/>
      <c r="CD11" s="385"/>
      <c r="CE11" s="385"/>
      <c r="CF11" s="385"/>
      <c r="CG11" s="385"/>
      <c r="CH11" s="385"/>
      <c r="CI11" s="385"/>
      <c r="CJ11" s="385"/>
      <c r="CK11" s="385"/>
      <c r="CL11" s="385"/>
      <c r="CM11" s="385"/>
      <c r="CN11" s="385"/>
      <c r="CO11" s="385"/>
      <c r="CP11" s="385"/>
      <c r="CQ11" s="385"/>
      <c r="CR11" s="385"/>
      <c r="CS11" s="385"/>
      <c r="CT11" s="385"/>
      <c r="CU11" s="385"/>
      <c r="CV11" s="385"/>
      <c r="CW11" s="385"/>
      <c r="CX11" s="385"/>
      <c r="CY11" s="385"/>
      <c r="CZ11" s="385"/>
      <c r="DA11" s="385"/>
      <c r="DB11" s="385"/>
      <c r="DC11" s="385"/>
      <c r="DD11" s="385"/>
      <c r="DE11" s="385"/>
      <c r="DF11" s="385"/>
      <c r="DG11" s="385"/>
    </row>
    <row r="12" spans="1:111" s="386" customFormat="1">
      <c r="A12" s="133" t="s">
        <v>1048</v>
      </c>
      <c r="B12" s="135" t="s">
        <v>19</v>
      </c>
      <c r="C12" s="377" t="s">
        <v>1065</v>
      </c>
      <c r="D12" s="135" t="s">
        <v>204</v>
      </c>
      <c r="E12" s="136">
        <v>1</v>
      </c>
      <c r="F12" s="31"/>
      <c r="G12" s="32">
        <f t="shared" si="3"/>
        <v>0</v>
      </c>
      <c r="H12" s="385"/>
      <c r="I12" s="385"/>
      <c r="J12" s="385"/>
      <c r="K12" s="385"/>
      <c r="L12" s="385"/>
      <c r="M12" s="385"/>
      <c r="N12" s="385"/>
      <c r="O12" s="385"/>
      <c r="P12" s="385"/>
      <c r="Q12" s="385"/>
      <c r="R12" s="385"/>
      <c r="S12" s="385"/>
      <c r="T12" s="385"/>
      <c r="U12" s="385"/>
      <c r="V12" s="385"/>
      <c r="W12" s="385"/>
      <c r="X12" s="385"/>
      <c r="Y12" s="385"/>
      <c r="Z12" s="385"/>
      <c r="AA12" s="385"/>
      <c r="AB12" s="385"/>
      <c r="AC12" s="385"/>
      <c r="AD12" s="385"/>
      <c r="AE12" s="385"/>
      <c r="AF12" s="385"/>
      <c r="AG12" s="385"/>
      <c r="AH12" s="385"/>
      <c r="AI12" s="385"/>
      <c r="AJ12" s="385"/>
      <c r="AK12" s="385"/>
      <c r="AL12" s="385"/>
      <c r="AM12" s="385"/>
      <c r="AN12" s="385"/>
      <c r="AO12" s="385"/>
      <c r="AP12" s="385"/>
      <c r="AQ12" s="385"/>
      <c r="AR12" s="385"/>
      <c r="AS12" s="385"/>
      <c r="AT12" s="385"/>
      <c r="AU12" s="385"/>
      <c r="AV12" s="385"/>
      <c r="AW12" s="385"/>
      <c r="AX12" s="385"/>
      <c r="AY12" s="385"/>
      <c r="AZ12" s="385"/>
      <c r="BA12" s="385"/>
      <c r="BB12" s="385"/>
      <c r="BC12" s="385"/>
      <c r="BD12" s="385"/>
      <c r="BE12" s="385"/>
      <c r="BF12" s="385"/>
      <c r="BG12" s="385"/>
      <c r="BH12" s="385"/>
      <c r="BI12" s="385"/>
      <c r="BJ12" s="385"/>
      <c r="BK12" s="385"/>
      <c r="BL12" s="385"/>
      <c r="BM12" s="385"/>
      <c r="BN12" s="385"/>
      <c r="BO12" s="385"/>
      <c r="BP12" s="385"/>
      <c r="BQ12" s="385"/>
      <c r="BR12" s="385"/>
      <c r="BS12" s="385"/>
      <c r="BT12" s="385"/>
      <c r="BU12" s="385"/>
      <c r="BV12" s="385"/>
      <c r="BW12" s="385"/>
      <c r="BX12" s="385"/>
      <c r="BY12" s="385"/>
      <c r="BZ12" s="385"/>
      <c r="CA12" s="385"/>
      <c r="CB12" s="385"/>
      <c r="CC12" s="385"/>
      <c r="CD12" s="385"/>
      <c r="CE12" s="385"/>
      <c r="CF12" s="385"/>
      <c r="CG12" s="385"/>
      <c r="CH12" s="385"/>
      <c r="CI12" s="385"/>
      <c r="CJ12" s="385"/>
      <c r="CK12" s="385"/>
      <c r="CL12" s="385"/>
      <c r="CM12" s="385"/>
      <c r="CN12" s="385"/>
      <c r="CO12" s="385"/>
      <c r="CP12" s="385"/>
      <c r="CQ12" s="385"/>
      <c r="CR12" s="385"/>
      <c r="CS12" s="385"/>
      <c r="CT12" s="385"/>
      <c r="CU12" s="385"/>
      <c r="CV12" s="385"/>
      <c r="CW12" s="385"/>
      <c r="CX12" s="385"/>
      <c r="CY12" s="385"/>
      <c r="CZ12" s="385"/>
      <c r="DA12" s="385"/>
      <c r="DB12" s="385"/>
      <c r="DC12" s="385"/>
      <c r="DD12" s="385"/>
      <c r="DE12" s="385"/>
      <c r="DF12" s="385"/>
      <c r="DG12" s="385"/>
    </row>
    <row r="13" spans="1:111" s="386" customFormat="1">
      <c r="A13" s="133" t="s">
        <v>1048</v>
      </c>
      <c r="B13" s="135" t="s">
        <v>20</v>
      </c>
      <c r="C13" s="377" t="s">
        <v>956</v>
      </c>
      <c r="D13" s="135" t="s">
        <v>207</v>
      </c>
      <c r="E13" s="136">
        <v>11</v>
      </c>
      <c r="F13" s="31"/>
      <c r="G13" s="32">
        <f t="shared" si="3"/>
        <v>0</v>
      </c>
      <c r="H13" s="385"/>
      <c r="I13" s="385"/>
      <c r="J13" s="385"/>
      <c r="K13" s="385"/>
      <c r="L13" s="385"/>
      <c r="M13" s="385"/>
      <c r="N13" s="385"/>
      <c r="O13" s="385"/>
      <c r="P13" s="385"/>
      <c r="Q13" s="385"/>
      <c r="R13" s="385"/>
      <c r="S13" s="385"/>
      <c r="T13" s="385"/>
      <c r="U13" s="385"/>
      <c r="V13" s="385"/>
      <c r="W13" s="385"/>
      <c r="X13" s="385"/>
      <c r="Y13" s="385"/>
      <c r="Z13" s="385"/>
      <c r="AA13" s="385"/>
      <c r="AB13" s="385"/>
      <c r="AC13" s="385"/>
      <c r="AD13" s="385"/>
      <c r="AE13" s="385"/>
      <c r="AF13" s="385"/>
      <c r="AG13" s="385"/>
      <c r="AH13" s="385"/>
      <c r="AI13" s="385"/>
      <c r="AJ13" s="385"/>
      <c r="AK13" s="385"/>
      <c r="AL13" s="385"/>
      <c r="AM13" s="385"/>
      <c r="AN13" s="385"/>
      <c r="AO13" s="385"/>
      <c r="AP13" s="385"/>
      <c r="AQ13" s="385"/>
      <c r="AR13" s="385"/>
      <c r="AS13" s="385"/>
      <c r="AT13" s="385"/>
      <c r="AU13" s="385"/>
      <c r="AV13" s="385"/>
      <c r="AW13" s="385"/>
      <c r="AX13" s="385"/>
      <c r="AY13" s="385"/>
      <c r="AZ13" s="385"/>
      <c r="BA13" s="385"/>
      <c r="BB13" s="385"/>
      <c r="BC13" s="385"/>
      <c r="BD13" s="385"/>
      <c r="BE13" s="385"/>
      <c r="BF13" s="385"/>
      <c r="BG13" s="385"/>
      <c r="BH13" s="385"/>
      <c r="BI13" s="385"/>
      <c r="BJ13" s="385"/>
      <c r="BK13" s="385"/>
      <c r="BL13" s="385"/>
      <c r="BM13" s="385"/>
      <c r="BN13" s="385"/>
      <c r="BO13" s="385"/>
      <c r="BP13" s="385"/>
      <c r="BQ13" s="385"/>
      <c r="BR13" s="385"/>
      <c r="BS13" s="385"/>
      <c r="BT13" s="385"/>
      <c r="BU13" s="385"/>
      <c r="BV13" s="385"/>
      <c r="BW13" s="385"/>
      <c r="BX13" s="385"/>
      <c r="BY13" s="385"/>
      <c r="BZ13" s="385"/>
      <c r="CA13" s="385"/>
      <c r="CB13" s="385"/>
      <c r="CC13" s="385"/>
      <c r="CD13" s="385"/>
      <c r="CE13" s="385"/>
      <c r="CF13" s="385"/>
      <c r="CG13" s="385"/>
      <c r="CH13" s="385"/>
      <c r="CI13" s="385"/>
      <c r="CJ13" s="385"/>
      <c r="CK13" s="385"/>
      <c r="CL13" s="385"/>
      <c r="CM13" s="385"/>
      <c r="CN13" s="385"/>
      <c r="CO13" s="385"/>
      <c r="CP13" s="385"/>
      <c r="CQ13" s="385"/>
      <c r="CR13" s="385"/>
      <c r="CS13" s="385"/>
      <c r="CT13" s="385"/>
      <c r="CU13" s="385"/>
      <c r="CV13" s="385"/>
      <c r="CW13" s="385"/>
      <c r="CX13" s="385"/>
      <c r="CY13" s="385"/>
      <c r="CZ13" s="385"/>
      <c r="DA13" s="385"/>
      <c r="DB13" s="385"/>
      <c r="DC13" s="385"/>
      <c r="DD13" s="385"/>
      <c r="DE13" s="385"/>
      <c r="DF13" s="385"/>
      <c r="DG13" s="385"/>
    </row>
    <row r="14" spans="1:111" s="386" customFormat="1">
      <c r="A14" s="133" t="s">
        <v>1048</v>
      </c>
      <c r="B14" s="135" t="s">
        <v>21</v>
      </c>
      <c r="C14" s="377" t="s">
        <v>1141</v>
      </c>
      <c r="D14" s="135" t="s">
        <v>47</v>
      </c>
      <c r="E14" s="136">
        <v>51.9</v>
      </c>
      <c r="F14" s="31"/>
      <c r="G14" s="32">
        <f t="shared" ref="G14:G15" si="4">E14*F14</f>
        <v>0</v>
      </c>
      <c r="H14" s="385"/>
      <c r="I14" s="385"/>
      <c r="J14" s="385"/>
      <c r="K14" s="385"/>
      <c r="L14" s="385"/>
      <c r="M14" s="385"/>
      <c r="N14" s="385"/>
      <c r="O14" s="385"/>
      <c r="P14" s="385"/>
      <c r="Q14" s="385"/>
      <c r="R14" s="385"/>
      <c r="S14" s="385"/>
      <c r="T14" s="385"/>
      <c r="U14" s="385"/>
      <c r="V14" s="385"/>
      <c r="W14" s="385"/>
      <c r="X14" s="385"/>
      <c r="Y14" s="385"/>
      <c r="Z14" s="385"/>
      <c r="AA14" s="385"/>
      <c r="AB14" s="385"/>
      <c r="AC14" s="385"/>
      <c r="AD14" s="385"/>
      <c r="AE14" s="385"/>
      <c r="AF14" s="385"/>
      <c r="AG14" s="385"/>
      <c r="AH14" s="385"/>
      <c r="AI14" s="385"/>
      <c r="AJ14" s="385"/>
      <c r="AK14" s="385"/>
      <c r="AL14" s="385"/>
      <c r="AM14" s="385"/>
      <c r="AN14" s="385"/>
      <c r="AO14" s="385"/>
      <c r="AP14" s="385"/>
      <c r="AQ14" s="385"/>
      <c r="AR14" s="385"/>
      <c r="AS14" s="385"/>
      <c r="AT14" s="385"/>
      <c r="AU14" s="385"/>
      <c r="AV14" s="385"/>
      <c r="AW14" s="385"/>
      <c r="AX14" s="385"/>
      <c r="AY14" s="385"/>
      <c r="AZ14" s="385"/>
      <c r="BA14" s="385"/>
      <c r="BB14" s="385"/>
      <c r="BC14" s="385"/>
      <c r="BD14" s="385"/>
      <c r="BE14" s="385"/>
      <c r="BF14" s="385"/>
      <c r="BG14" s="385"/>
      <c r="BH14" s="385"/>
      <c r="BI14" s="385"/>
      <c r="BJ14" s="385"/>
      <c r="BK14" s="385"/>
      <c r="BL14" s="385"/>
      <c r="BM14" s="385"/>
      <c r="BN14" s="385"/>
      <c r="BO14" s="385"/>
      <c r="BP14" s="385"/>
      <c r="BQ14" s="385"/>
      <c r="BR14" s="385"/>
      <c r="BS14" s="385"/>
      <c r="BT14" s="385"/>
      <c r="BU14" s="385"/>
      <c r="BV14" s="385"/>
      <c r="BW14" s="385"/>
      <c r="BX14" s="385"/>
      <c r="BY14" s="385"/>
      <c r="BZ14" s="385"/>
      <c r="CA14" s="385"/>
      <c r="CB14" s="385"/>
      <c r="CC14" s="385"/>
      <c r="CD14" s="385"/>
      <c r="CE14" s="385"/>
      <c r="CF14" s="385"/>
      <c r="CG14" s="385"/>
      <c r="CH14" s="385"/>
      <c r="CI14" s="385"/>
      <c r="CJ14" s="385"/>
      <c r="CK14" s="385"/>
      <c r="CL14" s="385"/>
      <c r="CM14" s="385"/>
      <c r="CN14" s="385"/>
      <c r="CO14" s="385"/>
      <c r="CP14" s="385"/>
      <c r="CQ14" s="385"/>
      <c r="CR14" s="385"/>
      <c r="CS14" s="385"/>
      <c r="CT14" s="385"/>
      <c r="CU14" s="385"/>
      <c r="CV14" s="385"/>
      <c r="CW14" s="385"/>
      <c r="CX14" s="385"/>
      <c r="CY14" s="385"/>
      <c r="CZ14" s="385"/>
      <c r="DA14" s="385"/>
      <c r="DB14" s="385"/>
      <c r="DC14" s="385"/>
      <c r="DD14" s="385"/>
      <c r="DE14" s="385"/>
      <c r="DF14" s="385"/>
      <c r="DG14" s="385"/>
    </row>
    <row r="15" spans="1:111" s="386" customFormat="1">
      <c r="A15" s="133" t="s">
        <v>1048</v>
      </c>
      <c r="B15" s="135" t="s">
        <v>22</v>
      </c>
      <c r="C15" s="377" t="s">
        <v>1142</v>
      </c>
      <c r="D15" s="135" t="s">
        <v>47</v>
      </c>
      <c r="E15" s="136">
        <v>8.6</v>
      </c>
      <c r="F15" s="31"/>
      <c r="G15" s="32">
        <f t="shared" si="4"/>
        <v>0</v>
      </c>
      <c r="H15" s="385"/>
      <c r="I15" s="385"/>
      <c r="J15" s="385"/>
      <c r="K15" s="385"/>
      <c r="L15" s="385"/>
      <c r="M15" s="385"/>
      <c r="N15" s="385"/>
      <c r="O15" s="385"/>
      <c r="P15" s="385"/>
      <c r="Q15" s="385"/>
      <c r="R15" s="385"/>
      <c r="S15" s="385"/>
      <c r="T15" s="385"/>
      <c r="U15" s="385"/>
      <c r="V15" s="385"/>
      <c r="W15" s="385"/>
      <c r="X15" s="385"/>
      <c r="Y15" s="385"/>
      <c r="Z15" s="385"/>
      <c r="AA15" s="385"/>
      <c r="AB15" s="385"/>
      <c r="AC15" s="385"/>
      <c r="AD15" s="385"/>
      <c r="AE15" s="385"/>
      <c r="AF15" s="385"/>
      <c r="AG15" s="385"/>
      <c r="AH15" s="385"/>
      <c r="AI15" s="385"/>
      <c r="AJ15" s="385"/>
      <c r="AK15" s="385"/>
      <c r="AL15" s="385"/>
      <c r="AM15" s="385"/>
      <c r="AN15" s="385"/>
      <c r="AO15" s="385"/>
      <c r="AP15" s="385"/>
      <c r="AQ15" s="385"/>
      <c r="AR15" s="385"/>
      <c r="AS15" s="385"/>
      <c r="AT15" s="385"/>
      <c r="AU15" s="385"/>
      <c r="AV15" s="385"/>
      <c r="AW15" s="385"/>
      <c r="AX15" s="385"/>
      <c r="AY15" s="385"/>
      <c r="AZ15" s="385"/>
      <c r="BA15" s="385"/>
      <c r="BB15" s="385"/>
      <c r="BC15" s="385"/>
      <c r="BD15" s="385"/>
      <c r="BE15" s="385"/>
      <c r="BF15" s="385"/>
      <c r="BG15" s="385"/>
      <c r="BH15" s="385"/>
      <c r="BI15" s="385"/>
      <c r="BJ15" s="385"/>
      <c r="BK15" s="385"/>
      <c r="BL15" s="385"/>
      <c r="BM15" s="385"/>
      <c r="BN15" s="385"/>
      <c r="BO15" s="385"/>
      <c r="BP15" s="385"/>
      <c r="BQ15" s="385"/>
      <c r="BR15" s="385"/>
      <c r="BS15" s="385"/>
      <c r="BT15" s="385"/>
      <c r="BU15" s="385"/>
      <c r="BV15" s="385"/>
      <c r="BW15" s="385"/>
      <c r="BX15" s="385"/>
      <c r="BY15" s="385"/>
      <c r="BZ15" s="385"/>
      <c r="CA15" s="385"/>
      <c r="CB15" s="385"/>
      <c r="CC15" s="385"/>
      <c r="CD15" s="385"/>
      <c r="CE15" s="385"/>
      <c r="CF15" s="385"/>
      <c r="CG15" s="385"/>
      <c r="CH15" s="385"/>
      <c r="CI15" s="385"/>
      <c r="CJ15" s="385"/>
      <c r="CK15" s="385"/>
      <c r="CL15" s="385"/>
      <c r="CM15" s="385"/>
      <c r="CN15" s="385"/>
      <c r="CO15" s="385"/>
      <c r="CP15" s="385"/>
      <c r="CQ15" s="385"/>
      <c r="CR15" s="385"/>
      <c r="CS15" s="385"/>
      <c r="CT15" s="385"/>
      <c r="CU15" s="385"/>
      <c r="CV15" s="385"/>
      <c r="CW15" s="385"/>
      <c r="CX15" s="385"/>
      <c r="CY15" s="385"/>
      <c r="CZ15" s="385"/>
      <c r="DA15" s="385"/>
      <c r="DB15" s="385"/>
      <c r="DC15" s="385"/>
      <c r="DD15" s="385"/>
      <c r="DE15" s="385"/>
      <c r="DF15" s="385"/>
      <c r="DG15" s="385"/>
    </row>
    <row r="16" spans="1:111" s="383" customFormat="1">
      <c r="A16" s="176" t="s">
        <v>191</v>
      </c>
      <c r="B16" s="183"/>
      <c r="C16" s="55"/>
      <c r="D16" s="44"/>
      <c r="E16" s="56"/>
      <c r="F16" s="57"/>
      <c r="G16" s="58">
        <f>SUBTOTAL(9,G5:G15)</f>
        <v>0</v>
      </c>
      <c r="I16" s="384"/>
      <c r="J16" s="384"/>
      <c r="K16" s="384"/>
      <c r="L16" s="384"/>
      <c r="M16" s="384"/>
      <c r="N16" s="384"/>
      <c r="O16" s="384"/>
      <c r="P16" s="384"/>
    </row>
    <row r="17" spans="1:111" s="383" customFormat="1" outlineLevel="1">
      <c r="A17" s="184" t="s">
        <v>169</v>
      </c>
      <c r="B17" s="185"/>
      <c r="C17" s="186"/>
      <c r="D17" s="187"/>
      <c r="E17" s="188"/>
      <c r="F17" s="189"/>
      <c r="G17" s="190"/>
      <c r="I17" s="384"/>
      <c r="J17" s="384"/>
      <c r="K17" s="384"/>
      <c r="L17" s="384"/>
      <c r="M17" s="384"/>
      <c r="N17" s="384"/>
      <c r="O17" s="384"/>
      <c r="P17" s="384"/>
    </row>
    <row r="18" spans="1:111" s="388" customFormat="1">
      <c r="A18" s="133" t="s">
        <v>14</v>
      </c>
      <c r="B18" s="135" t="s">
        <v>14</v>
      </c>
      <c r="C18" s="252" t="s">
        <v>1165</v>
      </c>
      <c r="D18" s="135"/>
      <c r="E18" s="136"/>
      <c r="F18" s="31"/>
      <c r="G18" s="32">
        <f t="shared" ref="G18" si="5">E18*F18</f>
        <v>0</v>
      </c>
      <c r="H18" s="387"/>
      <c r="I18" s="387"/>
      <c r="J18" s="387"/>
      <c r="K18" s="387"/>
      <c r="L18" s="387"/>
      <c r="M18" s="387"/>
      <c r="N18" s="387"/>
      <c r="O18" s="387"/>
      <c r="P18" s="387"/>
      <c r="Q18" s="387"/>
      <c r="R18" s="387"/>
      <c r="S18" s="387"/>
      <c r="T18" s="387"/>
      <c r="U18" s="387"/>
      <c r="V18" s="387"/>
      <c r="W18" s="387"/>
      <c r="X18" s="387"/>
      <c r="Y18" s="387"/>
      <c r="Z18" s="387"/>
      <c r="AA18" s="387"/>
      <c r="AB18" s="387"/>
      <c r="AC18" s="387"/>
      <c r="AD18" s="387"/>
      <c r="AE18" s="387"/>
      <c r="AF18" s="387"/>
      <c r="AG18" s="387"/>
      <c r="AH18" s="387"/>
      <c r="AI18" s="387"/>
      <c r="AJ18" s="387"/>
      <c r="AK18" s="387"/>
      <c r="AL18" s="387"/>
      <c r="AM18" s="387"/>
      <c r="AN18" s="387"/>
      <c r="AO18" s="387"/>
      <c r="AP18" s="387"/>
      <c r="AQ18" s="387"/>
      <c r="AR18" s="387"/>
      <c r="AS18" s="387"/>
      <c r="AT18" s="387"/>
      <c r="AU18" s="387"/>
      <c r="AV18" s="387"/>
      <c r="AW18" s="387"/>
      <c r="AX18" s="387"/>
      <c r="AY18" s="387"/>
      <c r="AZ18" s="387"/>
      <c r="BA18" s="387"/>
      <c r="BB18" s="387"/>
      <c r="BC18" s="387"/>
      <c r="BD18" s="387"/>
      <c r="BE18" s="387"/>
      <c r="BF18" s="387"/>
      <c r="BG18" s="387"/>
      <c r="BH18" s="387"/>
      <c r="BI18" s="387"/>
      <c r="BJ18" s="387"/>
      <c r="BK18" s="387"/>
      <c r="BL18" s="387"/>
      <c r="BM18" s="387"/>
      <c r="BN18" s="387"/>
      <c r="BO18" s="387"/>
      <c r="BP18" s="387"/>
      <c r="BQ18" s="387"/>
      <c r="BR18" s="387"/>
      <c r="BS18" s="387"/>
      <c r="BT18" s="387"/>
      <c r="BU18" s="387"/>
      <c r="BV18" s="387"/>
      <c r="BW18" s="387"/>
      <c r="BX18" s="387"/>
      <c r="BY18" s="387"/>
      <c r="BZ18" s="387"/>
      <c r="CA18" s="387"/>
      <c r="CB18" s="387"/>
      <c r="CC18" s="387"/>
      <c r="CD18" s="387"/>
      <c r="CE18" s="387"/>
      <c r="CF18" s="387"/>
      <c r="CG18" s="387"/>
      <c r="CH18" s="387"/>
      <c r="CI18" s="387"/>
      <c r="CJ18" s="387"/>
      <c r="CK18" s="387"/>
      <c r="CL18" s="387"/>
      <c r="CM18" s="387"/>
      <c r="CN18" s="387"/>
      <c r="CO18" s="387"/>
      <c r="CP18" s="387"/>
      <c r="CQ18" s="387"/>
      <c r="CR18" s="387"/>
      <c r="CS18" s="387"/>
      <c r="CT18" s="387"/>
      <c r="CU18" s="387"/>
      <c r="CV18" s="387"/>
      <c r="CW18" s="387"/>
      <c r="CX18" s="387"/>
      <c r="CY18" s="387"/>
      <c r="CZ18" s="387"/>
      <c r="DA18" s="387"/>
      <c r="DB18" s="387"/>
      <c r="DC18" s="387"/>
      <c r="DD18" s="387"/>
      <c r="DE18" s="387"/>
      <c r="DF18" s="387"/>
      <c r="DG18" s="387"/>
    </row>
    <row r="19" spans="1:111" s="383" customFormat="1">
      <c r="A19" s="176" t="s">
        <v>170</v>
      </c>
      <c r="B19" s="183"/>
      <c r="C19" s="55"/>
      <c r="D19" s="44"/>
      <c r="E19" s="56"/>
      <c r="F19" s="57"/>
      <c r="G19" s="58">
        <f>SUBTOTAL(9,G18:G18)</f>
        <v>0</v>
      </c>
      <c r="I19" s="384"/>
      <c r="J19" s="384"/>
      <c r="K19" s="384"/>
      <c r="L19" s="384"/>
      <c r="M19" s="384"/>
      <c r="N19" s="384"/>
      <c r="O19" s="384"/>
      <c r="P19" s="384"/>
    </row>
    <row r="20" spans="1:111" s="383" customFormat="1" outlineLevel="1">
      <c r="A20" s="176" t="s">
        <v>49</v>
      </c>
      <c r="B20" s="183"/>
      <c r="C20" s="55"/>
      <c r="D20" s="44"/>
      <c r="E20" s="56"/>
      <c r="F20" s="57"/>
      <c r="G20" s="181"/>
      <c r="I20" s="384"/>
      <c r="J20" s="384"/>
      <c r="K20" s="384"/>
      <c r="L20" s="384"/>
      <c r="M20" s="384"/>
      <c r="N20" s="384"/>
      <c r="O20" s="384"/>
      <c r="P20" s="384"/>
    </row>
    <row r="21" spans="1:111" s="388" customFormat="1">
      <c r="A21" s="133" t="s">
        <v>15</v>
      </c>
      <c r="B21" s="135" t="s">
        <v>14</v>
      </c>
      <c r="C21" s="252" t="s">
        <v>951</v>
      </c>
      <c r="D21" s="135" t="s">
        <v>47</v>
      </c>
      <c r="E21" s="136">
        <v>2.2999999999999998</v>
      </c>
      <c r="F21" s="31"/>
      <c r="G21" s="32">
        <f t="shared" ref="G21:G24" si="6">E21*F21</f>
        <v>0</v>
      </c>
      <c r="H21" s="387"/>
      <c r="I21" s="387"/>
      <c r="J21" s="387"/>
      <c r="K21" s="387"/>
      <c r="L21" s="387"/>
      <c r="M21" s="387"/>
      <c r="N21" s="387"/>
      <c r="O21" s="387"/>
      <c r="P21" s="387"/>
      <c r="Q21" s="387"/>
      <c r="R21" s="387"/>
      <c r="S21" s="387"/>
      <c r="T21" s="387"/>
      <c r="U21" s="387"/>
      <c r="V21" s="387"/>
      <c r="W21" s="387"/>
      <c r="X21" s="387"/>
      <c r="Y21" s="387"/>
      <c r="Z21" s="387"/>
      <c r="AA21" s="387"/>
      <c r="AB21" s="387"/>
      <c r="AC21" s="387"/>
      <c r="AD21" s="387"/>
      <c r="AE21" s="387"/>
      <c r="AF21" s="387"/>
      <c r="AG21" s="387"/>
      <c r="AH21" s="387"/>
      <c r="AI21" s="387"/>
      <c r="AJ21" s="387"/>
      <c r="AK21" s="387"/>
      <c r="AL21" s="387"/>
      <c r="AM21" s="387"/>
      <c r="AN21" s="387"/>
      <c r="AO21" s="387"/>
      <c r="AP21" s="387"/>
      <c r="AQ21" s="387"/>
      <c r="AR21" s="387"/>
      <c r="AS21" s="387"/>
      <c r="AT21" s="387"/>
      <c r="AU21" s="387"/>
      <c r="AV21" s="387"/>
      <c r="AW21" s="387"/>
      <c r="AX21" s="387"/>
      <c r="AY21" s="387"/>
      <c r="AZ21" s="387"/>
      <c r="BA21" s="387"/>
      <c r="BB21" s="387"/>
      <c r="BC21" s="387"/>
      <c r="BD21" s="387"/>
      <c r="BE21" s="387"/>
      <c r="BF21" s="387"/>
      <c r="BG21" s="387"/>
      <c r="BH21" s="387"/>
      <c r="BI21" s="387"/>
      <c r="BJ21" s="387"/>
      <c r="BK21" s="387"/>
      <c r="BL21" s="387"/>
      <c r="BM21" s="387"/>
      <c r="BN21" s="387"/>
      <c r="BO21" s="387"/>
      <c r="BP21" s="387"/>
      <c r="BQ21" s="387"/>
      <c r="BR21" s="387"/>
      <c r="BS21" s="387"/>
      <c r="BT21" s="387"/>
      <c r="BU21" s="387"/>
      <c r="BV21" s="387"/>
      <c r="BW21" s="387"/>
      <c r="BX21" s="387"/>
      <c r="BY21" s="387"/>
      <c r="BZ21" s="387"/>
      <c r="CA21" s="387"/>
      <c r="CB21" s="387"/>
      <c r="CC21" s="387"/>
      <c r="CD21" s="387"/>
      <c r="CE21" s="387"/>
      <c r="CF21" s="387"/>
      <c r="CG21" s="387"/>
      <c r="CH21" s="387"/>
      <c r="CI21" s="387"/>
      <c r="CJ21" s="387"/>
      <c r="CK21" s="387"/>
      <c r="CL21" s="387"/>
      <c r="CM21" s="387"/>
      <c r="CN21" s="387"/>
      <c r="CO21" s="387"/>
      <c r="CP21" s="387"/>
      <c r="CQ21" s="387"/>
      <c r="CR21" s="387"/>
      <c r="CS21" s="387"/>
      <c r="CT21" s="387"/>
      <c r="CU21" s="387"/>
      <c r="CV21" s="387"/>
      <c r="CW21" s="387"/>
      <c r="CX21" s="387"/>
      <c r="CY21" s="387"/>
      <c r="CZ21" s="387"/>
      <c r="DA21" s="387"/>
      <c r="DB21" s="387"/>
      <c r="DC21" s="387"/>
      <c r="DD21" s="387"/>
      <c r="DE21" s="387"/>
      <c r="DF21" s="387"/>
      <c r="DG21" s="387"/>
    </row>
    <row r="22" spans="1:111" s="388" customFormat="1">
      <c r="A22" s="133" t="s">
        <v>15</v>
      </c>
      <c r="B22" s="135" t="s">
        <v>15</v>
      </c>
      <c r="C22" s="252" t="s">
        <v>952</v>
      </c>
      <c r="D22" s="135" t="s">
        <v>47</v>
      </c>
      <c r="E22" s="136">
        <v>29.8</v>
      </c>
      <c r="F22" s="31"/>
      <c r="G22" s="32">
        <f t="shared" si="6"/>
        <v>0</v>
      </c>
      <c r="H22" s="387"/>
      <c r="I22" s="387"/>
      <c r="J22" s="387"/>
      <c r="K22" s="387"/>
      <c r="L22" s="387"/>
      <c r="M22" s="387"/>
      <c r="N22" s="387"/>
      <c r="O22" s="387"/>
      <c r="P22" s="387"/>
      <c r="Q22" s="387"/>
      <c r="R22" s="387"/>
      <c r="S22" s="387"/>
      <c r="T22" s="387"/>
      <c r="U22" s="387"/>
      <c r="V22" s="387"/>
      <c r="W22" s="387"/>
      <c r="X22" s="387"/>
      <c r="Y22" s="387"/>
      <c r="Z22" s="387"/>
      <c r="AA22" s="387"/>
      <c r="AB22" s="387"/>
      <c r="AC22" s="387"/>
      <c r="AD22" s="387"/>
      <c r="AE22" s="387"/>
      <c r="AF22" s="387"/>
      <c r="AG22" s="387"/>
      <c r="AH22" s="387"/>
      <c r="AI22" s="387"/>
      <c r="AJ22" s="387"/>
      <c r="AK22" s="387"/>
      <c r="AL22" s="387"/>
      <c r="AM22" s="387"/>
      <c r="AN22" s="387"/>
      <c r="AO22" s="387"/>
      <c r="AP22" s="387"/>
      <c r="AQ22" s="387"/>
      <c r="AR22" s="387"/>
      <c r="AS22" s="387"/>
      <c r="AT22" s="387"/>
      <c r="AU22" s="387"/>
      <c r="AV22" s="387"/>
      <c r="AW22" s="387"/>
      <c r="AX22" s="387"/>
      <c r="AY22" s="387"/>
      <c r="AZ22" s="387"/>
      <c r="BA22" s="387"/>
      <c r="BB22" s="387"/>
      <c r="BC22" s="387"/>
      <c r="BD22" s="387"/>
      <c r="BE22" s="387"/>
      <c r="BF22" s="387"/>
      <c r="BG22" s="387"/>
      <c r="BH22" s="387"/>
      <c r="BI22" s="387"/>
      <c r="BJ22" s="387"/>
      <c r="BK22" s="387"/>
      <c r="BL22" s="387"/>
      <c r="BM22" s="387"/>
      <c r="BN22" s="387"/>
      <c r="BO22" s="387"/>
      <c r="BP22" s="387"/>
      <c r="BQ22" s="387"/>
      <c r="BR22" s="387"/>
      <c r="BS22" s="387"/>
      <c r="BT22" s="387"/>
      <c r="BU22" s="387"/>
      <c r="BV22" s="387"/>
      <c r="BW22" s="387"/>
      <c r="BX22" s="387"/>
      <c r="BY22" s="387"/>
      <c r="BZ22" s="387"/>
      <c r="CA22" s="387"/>
      <c r="CB22" s="387"/>
      <c r="CC22" s="387"/>
      <c r="CD22" s="387"/>
      <c r="CE22" s="387"/>
      <c r="CF22" s="387"/>
      <c r="CG22" s="387"/>
      <c r="CH22" s="387"/>
      <c r="CI22" s="387"/>
      <c r="CJ22" s="387"/>
      <c r="CK22" s="387"/>
      <c r="CL22" s="387"/>
      <c r="CM22" s="387"/>
      <c r="CN22" s="387"/>
      <c r="CO22" s="387"/>
      <c r="CP22" s="387"/>
      <c r="CQ22" s="387"/>
      <c r="CR22" s="387"/>
      <c r="CS22" s="387"/>
      <c r="CT22" s="387"/>
      <c r="CU22" s="387"/>
      <c r="CV22" s="387"/>
      <c r="CW22" s="387"/>
      <c r="CX22" s="387"/>
      <c r="CY22" s="387"/>
      <c r="CZ22" s="387"/>
      <c r="DA22" s="387"/>
      <c r="DB22" s="387"/>
      <c r="DC22" s="387"/>
      <c r="DD22" s="387"/>
      <c r="DE22" s="387"/>
      <c r="DF22" s="387"/>
      <c r="DG22" s="387"/>
    </row>
    <row r="23" spans="1:111" s="388" customFormat="1">
      <c r="A23" s="133" t="s">
        <v>15</v>
      </c>
      <c r="B23" s="135" t="s">
        <v>16</v>
      </c>
      <c r="C23" s="252" t="s">
        <v>953</v>
      </c>
      <c r="D23" s="135" t="s">
        <v>27</v>
      </c>
      <c r="E23" s="136">
        <v>28.7</v>
      </c>
      <c r="F23" s="31"/>
      <c r="G23" s="32">
        <f t="shared" si="6"/>
        <v>0</v>
      </c>
      <c r="H23" s="387"/>
      <c r="I23" s="387"/>
      <c r="J23" s="387"/>
      <c r="K23" s="387"/>
      <c r="L23" s="387"/>
      <c r="M23" s="387"/>
      <c r="N23" s="387"/>
      <c r="O23" s="387"/>
      <c r="P23" s="387"/>
      <c r="Q23" s="387"/>
      <c r="R23" s="387"/>
      <c r="S23" s="387"/>
      <c r="T23" s="387"/>
      <c r="U23" s="387"/>
      <c r="V23" s="387"/>
      <c r="W23" s="387"/>
      <c r="X23" s="387"/>
      <c r="Y23" s="387"/>
      <c r="Z23" s="387"/>
      <c r="AA23" s="387"/>
      <c r="AB23" s="387"/>
      <c r="AC23" s="387"/>
      <c r="AD23" s="387"/>
      <c r="AE23" s="387"/>
      <c r="AF23" s="387"/>
      <c r="AG23" s="387"/>
      <c r="AH23" s="387"/>
      <c r="AI23" s="387"/>
      <c r="AJ23" s="387"/>
      <c r="AK23" s="387"/>
      <c r="AL23" s="387"/>
      <c r="AM23" s="387"/>
      <c r="AN23" s="387"/>
      <c r="AO23" s="387"/>
      <c r="AP23" s="387"/>
      <c r="AQ23" s="387"/>
      <c r="AR23" s="387"/>
      <c r="AS23" s="387"/>
      <c r="AT23" s="387"/>
      <c r="AU23" s="387"/>
      <c r="AV23" s="387"/>
      <c r="AW23" s="387"/>
      <c r="AX23" s="387"/>
      <c r="AY23" s="387"/>
      <c r="AZ23" s="387"/>
      <c r="BA23" s="387"/>
      <c r="BB23" s="387"/>
      <c r="BC23" s="387"/>
      <c r="BD23" s="387"/>
      <c r="BE23" s="387"/>
      <c r="BF23" s="387"/>
      <c r="BG23" s="387"/>
      <c r="BH23" s="387"/>
      <c r="BI23" s="387"/>
      <c r="BJ23" s="387"/>
      <c r="BK23" s="387"/>
      <c r="BL23" s="387"/>
      <c r="BM23" s="387"/>
      <c r="BN23" s="387"/>
      <c r="BO23" s="387"/>
      <c r="BP23" s="387"/>
      <c r="BQ23" s="387"/>
      <c r="BR23" s="387"/>
      <c r="BS23" s="387"/>
      <c r="BT23" s="387"/>
      <c r="BU23" s="387"/>
      <c r="BV23" s="387"/>
      <c r="BW23" s="387"/>
      <c r="BX23" s="387"/>
      <c r="BY23" s="387"/>
      <c r="BZ23" s="387"/>
      <c r="CA23" s="387"/>
      <c r="CB23" s="387"/>
      <c r="CC23" s="387"/>
      <c r="CD23" s="387"/>
      <c r="CE23" s="387"/>
      <c r="CF23" s="387"/>
      <c r="CG23" s="387"/>
      <c r="CH23" s="387"/>
      <c r="CI23" s="387"/>
      <c r="CJ23" s="387"/>
      <c r="CK23" s="387"/>
      <c r="CL23" s="387"/>
      <c r="CM23" s="387"/>
      <c r="CN23" s="387"/>
      <c r="CO23" s="387"/>
      <c r="CP23" s="387"/>
      <c r="CQ23" s="387"/>
      <c r="CR23" s="387"/>
      <c r="CS23" s="387"/>
      <c r="CT23" s="387"/>
      <c r="CU23" s="387"/>
      <c r="CV23" s="387"/>
      <c r="CW23" s="387"/>
      <c r="CX23" s="387"/>
      <c r="CY23" s="387"/>
      <c r="CZ23" s="387"/>
      <c r="DA23" s="387"/>
      <c r="DB23" s="387"/>
      <c r="DC23" s="387"/>
      <c r="DD23" s="387"/>
      <c r="DE23" s="387"/>
      <c r="DF23" s="387"/>
      <c r="DG23" s="387"/>
    </row>
    <row r="24" spans="1:111" s="388" customFormat="1" ht="25.5">
      <c r="A24" s="133" t="s">
        <v>15</v>
      </c>
      <c r="B24" s="135" t="s">
        <v>17</v>
      </c>
      <c r="C24" s="252" t="s">
        <v>954</v>
      </c>
      <c r="D24" s="135" t="s">
        <v>27</v>
      </c>
      <c r="E24" s="136">
        <v>28.7</v>
      </c>
      <c r="F24" s="31"/>
      <c r="G24" s="32">
        <f t="shared" si="6"/>
        <v>0</v>
      </c>
      <c r="H24" s="387"/>
      <c r="I24" s="387"/>
      <c r="J24" s="387"/>
      <c r="K24" s="387"/>
      <c r="L24" s="387"/>
      <c r="M24" s="387"/>
      <c r="N24" s="387"/>
      <c r="O24" s="387"/>
      <c r="P24" s="387"/>
      <c r="Q24" s="387"/>
      <c r="R24" s="387"/>
      <c r="S24" s="387"/>
      <c r="T24" s="387"/>
      <c r="U24" s="387"/>
      <c r="V24" s="387"/>
      <c r="W24" s="387"/>
      <c r="X24" s="387"/>
      <c r="Y24" s="387"/>
      <c r="Z24" s="387"/>
      <c r="AA24" s="387"/>
      <c r="AB24" s="387"/>
      <c r="AC24" s="387"/>
      <c r="AD24" s="387"/>
      <c r="AE24" s="387"/>
      <c r="AF24" s="387"/>
      <c r="AG24" s="387"/>
      <c r="AH24" s="387"/>
      <c r="AI24" s="387"/>
      <c r="AJ24" s="387"/>
      <c r="AK24" s="387"/>
      <c r="AL24" s="387"/>
      <c r="AM24" s="387"/>
      <c r="AN24" s="387"/>
      <c r="AO24" s="387"/>
      <c r="AP24" s="387"/>
      <c r="AQ24" s="387"/>
      <c r="AR24" s="387"/>
      <c r="AS24" s="387"/>
      <c r="AT24" s="387"/>
      <c r="AU24" s="387"/>
      <c r="AV24" s="387"/>
      <c r="AW24" s="387"/>
      <c r="AX24" s="387"/>
      <c r="AY24" s="387"/>
      <c r="AZ24" s="387"/>
      <c r="BA24" s="387"/>
      <c r="BB24" s="387"/>
      <c r="BC24" s="387"/>
      <c r="BD24" s="387"/>
      <c r="BE24" s="387"/>
      <c r="BF24" s="387"/>
      <c r="BG24" s="387"/>
      <c r="BH24" s="387"/>
      <c r="BI24" s="387"/>
      <c r="BJ24" s="387"/>
      <c r="BK24" s="387"/>
      <c r="BL24" s="387"/>
      <c r="BM24" s="387"/>
      <c r="BN24" s="387"/>
      <c r="BO24" s="387"/>
      <c r="BP24" s="387"/>
      <c r="BQ24" s="387"/>
      <c r="BR24" s="387"/>
      <c r="BS24" s="387"/>
      <c r="BT24" s="387"/>
      <c r="BU24" s="387"/>
      <c r="BV24" s="387"/>
      <c r="BW24" s="387"/>
      <c r="BX24" s="387"/>
      <c r="BY24" s="387"/>
      <c r="BZ24" s="387"/>
      <c r="CA24" s="387"/>
      <c r="CB24" s="387"/>
      <c r="CC24" s="387"/>
      <c r="CD24" s="387"/>
      <c r="CE24" s="387"/>
      <c r="CF24" s="387"/>
      <c r="CG24" s="387"/>
      <c r="CH24" s="387"/>
      <c r="CI24" s="387"/>
      <c r="CJ24" s="387"/>
      <c r="CK24" s="387"/>
      <c r="CL24" s="387"/>
      <c r="CM24" s="387"/>
      <c r="CN24" s="387"/>
      <c r="CO24" s="387"/>
      <c r="CP24" s="387"/>
      <c r="CQ24" s="387"/>
      <c r="CR24" s="387"/>
      <c r="CS24" s="387"/>
      <c r="CT24" s="387"/>
      <c r="CU24" s="387"/>
      <c r="CV24" s="387"/>
      <c r="CW24" s="387"/>
      <c r="CX24" s="387"/>
      <c r="CY24" s="387"/>
      <c r="CZ24" s="387"/>
      <c r="DA24" s="387"/>
      <c r="DB24" s="387"/>
      <c r="DC24" s="387"/>
      <c r="DD24" s="387"/>
      <c r="DE24" s="387"/>
      <c r="DF24" s="387"/>
      <c r="DG24" s="387"/>
    </row>
    <row r="25" spans="1:111" s="388" customFormat="1">
      <c r="A25" s="133" t="s">
        <v>15</v>
      </c>
      <c r="B25" s="135" t="s">
        <v>18</v>
      </c>
      <c r="C25" s="252" t="s">
        <v>1060</v>
      </c>
      <c r="D25" s="135" t="s">
        <v>47</v>
      </c>
      <c r="E25" s="136">
        <v>6.2</v>
      </c>
      <c r="F25" s="31"/>
      <c r="G25" s="32">
        <f t="shared" ref="G25" si="7">E25*F25</f>
        <v>0</v>
      </c>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c r="AH25" s="387"/>
      <c r="AI25" s="387"/>
      <c r="AJ25" s="387"/>
      <c r="AK25" s="387"/>
      <c r="AL25" s="387"/>
      <c r="AM25" s="387"/>
      <c r="AN25" s="387"/>
      <c r="AO25" s="387"/>
      <c r="AP25" s="387"/>
      <c r="AQ25" s="387"/>
      <c r="AR25" s="387"/>
      <c r="AS25" s="387"/>
      <c r="AT25" s="387"/>
      <c r="AU25" s="387"/>
      <c r="AV25" s="387"/>
      <c r="AW25" s="387"/>
      <c r="AX25" s="387"/>
      <c r="AY25" s="387"/>
      <c r="AZ25" s="387"/>
      <c r="BA25" s="387"/>
      <c r="BB25" s="387"/>
      <c r="BC25" s="387"/>
      <c r="BD25" s="387"/>
      <c r="BE25" s="387"/>
      <c r="BF25" s="387"/>
      <c r="BG25" s="387"/>
      <c r="BH25" s="387"/>
      <c r="BI25" s="387"/>
      <c r="BJ25" s="387"/>
      <c r="BK25" s="387"/>
      <c r="BL25" s="387"/>
      <c r="BM25" s="387"/>
      <c r="BN25" s="387"/>
      <c r="BO25" s="387"/>
      <c r="BP25" s="387"/>
      <c r="BQ25" s="387"/>
      <c r="BR25" s="387"/>
      <c r="BS25" s="387"/>
      <c r="BT25" s="387"/>
      <c r="BU25" s="387"/>
      <c r="BV25" s="387"/>
      <c r="BW25" s="387"/>
      <c r="BX25" s="387"/>
      <c r="BY25" s="387"/>
      <c r="BZ25" s="387"/>
      <c r="CA25" s="387"/>
      <c r="CB25" s="387"/>
      <c r="CC25" s="387"/>
      <c r="CD25" s="387"/>
      <c r="CE25" s="387"/>
      <c r="CF25" s="387"/>
      <c r="CG25" s="387"/>
      <c r="CH25" s="387"/>
      <c r="CI25" s="387"/>
      <c r="CJ25" s="387"/>
      <c r="CK25" s="387"/>
      <c r="CL25" s="387"/>
      <c r="CM25" s="387"/>
      <c r="CN25" s="387"/>
      <c r="CO25" s="387"/>
      <c r="CP25" s="387"/>
      <c r="CQ25" s="387"/>
      <c r="CR25" s="387"/>
      <c r="CS25" s="387"/>
      <c r="CT25" s="387"/>
      <c r="CU25" s="387"/>
      <c r="CV25" s="387"/>
      <c r="CW25" s="387"/>
      <c r="CX25" s="387"/>
      <c r="CY25" s="387"/>
      <c r="CZ25" s="387"/>
      <c r="DA25" s="387"/>
      <c r="DB25" s="387"/>
      <c r="DC25" s="387"/>
      <c r="DD25" s="387"/>
      <c r="DE25" s="387"/>
      <c r="DF25" s="387"/>
      <c r="DG25" s="387"/>
    </row>
    <row r="26" spans="1:111" s="388" customFormat="1">
      <c r="A26" s="260"/>
      <c r="B26" s="261"/>
      <c r="C26" s="262" t="s">
        <v>1061</v>
      </c>
      <c r="D26" s="261"/>
      <c r="E26" s="263"/>
      <c r="F26" s="264"/>
      <c r="G26" s="265"/>
      <c r="H26" s="387"/>
      <c r="I26" s="387"/>
      <c r="J26" s="387"/>
      <c r="K26" s="387"/>
      <c r="L26" s="387"/>
      <c r="M26" s="387"/>
      <c r="N26" s="387"/>
      <c r="O26" s="387"/>
      <c r="P26" s="387"/>
      <c r="Q26" s="387"/>
      <c r="R26" s="387"/>
      <c r="S26" s="387"/>
      <c r="T26" s="387"/>
      <c r="U26" s="387"/>
      <c r="V26" s="387"/>
      <c r="W26" s="387"/>
      <c r="X26" s="387"/>
      <c r="Y26" s="387"/>
      <c r="Z26" s="387"/>
      <c r="AA26" s="387"/>
      <c r="AB26" s="387"/>
      <c r="AC26" s="387"/>
      <c r="AD26" s="387"/>
      <c r="AE26" s="387"/>
      <c r="AF26" s="387"/>
      <c r="AG26" s="387"/>
      <c r="AH26" s="387"/>
      <c r="AI26" s="387"/>
      <c r="AJ26" s="387"/>
      <c r="AK26" s="387"/>
      <c r="AL26" s="387"/>
      <c r="AM26" s="387"/>
      <c r="AN26" s="387"/>
      <c r="AO26" s="387"/>
      <c r="AP26" s="387"/>
      <c r="AQ26" s="387"/>
      <c r="AR26" s="387"/>
      <c r="AS26" s="387"/>
      <c r="AT26" s="387"/>
      <c r="AU26" s="387"/>
      <c r="AV26" s="387"/>
      <c r="AW26" s="387"/>
      <c r="AX26" s="387"/>
      <c r="AY26" s="387"/>
      <c r="AZ26" s="387"/>
      <c r="BA26" s="387"/>
      <c r="BB26" s="387"/>
      <c r="BC26" s="387"/>
      <c r="BD26" s="387"/>
      <c r="BE26" s="387"/>
      <c r="BF26" s="387"/>
      <c r="BG26" s="387"/>
      <c r="BH26" s="387"/>
      <c r="BI26" s="387"/>
      <c r="BJ26" s="387"/>
      <c r="BK26" s="387"/>
      <c r="BL26" s="387"/>
      <c r="BM26" s="387"/>
      <c r="BN26" s="387"/>
      <c r="BO26" s="387"/>
      <c r="BP26" s="387"/>
      <c r="BQ26" s="387"/>
      <c r="BR26" s="387"/>
      <c r="BS26" s="387"/>
      <c r="BT26" s="387"/>
      <c r="BU26" s="387"/>
      <c r="BV26" s="387"/>
      <c r="BW26" s="387"/>
      <c r="BX26" s="387"/>
      <c r="BY26" s="387"/>
      <c r="BZ26" s="387"/>
      <c r="CA26" s="387"/>
      <c r="CB26" s="387"/>
      <c r="CC26" s="387"/>
      <c r="CD26" s="387"/>
      <c r="CE26" s="387"/>
      <c r="CF26" s="387"/>
      <c r="CG26" s="387"/>
      <c r="CH26" s="387"/>
      <c r="CI26" s="387"/>
      <c r="CJ26" s="387"/>
      <c r="CK26" s="387"/>
      <c r="CL26" s="387"/>
      <c r="CM26" s="387"/>
      <c r="CN26" s="387"/>
      <c r="CO26" s="387"/>
      <c r="CP26" s="387"/>
      <c r="CQ26" s="387"/>
      <c r="CR26" s="387"/>
      <c r="CS26" s="387"/>
      <c r="CT26" s="387"/>
      <c r="CU26" s="387"/>
      <c r="CV26" s="387"/>
      <c r="CW26" s="387"/>
      <c r="CX26" s="387"/>
      <c r="CY26" s="387"/>
      <c r="CZ26" s="387"/>
      <c r="DA26" s="387"/>
      <c r="DB26" s="387"/>
      <c r="DC26" s="387"/>
      <c r="DD26" s="387"/>
      <c r="DE26" s="387"/>
      <c r="DF26" s="387"/>
      <c r="DG26" s="387"/>
    </row>
    <row r="27" spans="1:111" s="388" customFormat="1" ht="89.25">
      <c r="A27" s="260"/>
      <c r="B27" s="261"/>
      <c r="C27" s="61" t="s">
        <v>3</v>
      </c>
      <c r="D27" s="261"/>
      <c r="E27" s="263"/>
      <c r="F27" s="264"/>
      <c r="G27" s="265"/>
      <c r="H27" s="387"/>
      <c r="I27" s="387"/>
      <c r="J27" s="387"/>
      <c r="K27" s="387"/>
      <c r="L27" s="387"/>
      <c r="M27" s="387"/>
      <c r="N27" s="387"/>
      <c r="O27" s="387"/>
      <c r="P27" s="387"/>
      <c r="Q27" s="387"/>
      <c r="R27" s="387"/>
      <c r="S27" s="387"/>
      <c r="T27" s="387"/>
      <c r="U27" s="387"/>
      <c r="V27" s="387"/>
      <c r="W27" s="387"/>
      <c r="X27" s="387"/>
      <c r="Y27" s="387"/>
      <c r="Z27" s="387"/>
      <c r="AA27" s="387"/>
      <c r="AB27" s="387"/>
      <c r="AC27" s="387"/>
      <c r="AD27" s="387"/>
      <c r="AE27" s="387"/>
      <c r="AF27" s="387"/>
      <c r="AG27" s="387"/>
      <c r="AH27" s="387"/>
      <c r="AI27" s="387"/>
      <c r="AJ27" s="387"/>
      <c r="AK27" s="387"/>
      <c r="AL27" s="387"/>
      <c r="AM27" s="387"/>
      <c r="AN27" s="387"/>
      <c r="AO27" s="387"/>
      <c r="AP27" s="387"/>
      <c r="AQ27" s="387"/>
      <c r="AR27" s="387"/>
      <c r="AS27" s="387"/>
      <c r="AT27" s="387"/>
      <c r="AU27" s="387"/>
      <c r="AV27" s="387"/>
      <c r="AW27" s="387"/>
      <c r="AX27" s="387"/>
      <c r="AY27" s="387"/>
      <c r="AZ27" s="387"/>
      <c r="BA27" s="387"/>
      <c r="BB27" s="387"/>
      <c r="BC27" s="387"/>
      <c r="BD27" s="387"/>
      <c r="BE27" s="387"/>
      <c r="BF27" s="387"/>
      <c r="BG27" s="387"/>
      <c r="BH27" s="387"/>
      <c r="BI27" s="387"/>
      <c r="BJ27" s="387"/>
      <c r="BK27" s="387"/>
      <c r="BL27" s="387"/>
      <c r="BM27" s="387"/>
      <c r="BN27" s="387"/>
      <c r="BO27" s="387"/>
      <c r="BP27" s="387"/>
      <c r="BQ27" s="387"/>
      <c r="BR27" s="387"/>
      <c r="BS27" s="387"/>
      <c r="BT27" s="387"/>
      <c r="BU27" s="387"/>
      <c r="BV27" s="387"/>
      <c r="BW27" s="387"/>
      <c r="BX27" s="387"/>
      <c r="BY27" s="387"/>
      <c r="BZ27" s="387"/>
      <c r="CA27" s="387"/>
      <c r="CB27" s="387"/>
      <c r="CC27" s="387"/>
      <c r="CD27" s="387"/>
      <c r="CE27" s="387"/>
      <c r="CF27" s="387"/>
      <c r="CG27" s="387"/>
      <c r="CH27" s="387"/>
      <c r="CI27" s="387"/>
      <c r="CJ27" s="387"/>
      <c r="CK27" s="387"/>
      <c r="CL27" s="387"/>
      <c r="CM27" s="387"/>
      <c r="CN27" s="387"/>
      <c r="CO27" s="387"/>
      <c r="CP27" s="387"/>
      <c r="CQ27" s="387"/>
      <c r="CR27" s="387"/>
      <c r="CS27" s="387"/>
      <c r="CT27" s="387"/>
      <c r="CU27" s="387"/>
      <c r="CV27" s="387"/>
      <c r="CW27" s="387"/>
      <c r="CX27" s="387"/>
      <c r="CY27" s="387"/>
      <c r="CZ27" s="387"/>
      <c r="DA27" s="387"/>
      <c r="DB27" s="387"/>
      <c r="DC27" s="387"/>
      <c r="DD27" s="387"/>
      <c r="DE27" s="387"/>
      <c r="DF27" s="387"/>
      <c r="DG27" s="387"/>
    </row>
    <row r="28" spans="1:111" s="388" customFormat="1">
      <c r="A28" s="133" t="s">
        <v>15</v>
      </c>
      <c r="B28" s="135" t="s">
        <v>19</v>
      </c>
      <c r="C28" s="252" t="s">
        <v>1063</v>
      </c>
      <c r="D28" s="135" t="s">
        <v>27</v>
      </c>
      <c r="E28" s="136">
        <v>149</v>
      </c>
      <c r="F28" s="31"/>
      <c r="G28" s="32">
        <f t="shared" ref="G28:G29" si="8">E28*F28</f>
        <v>0</v>
      </c>
      <c r="H28" s="387"/>
      <c r="I28" s="387"/>
      <c r="J28" s="387"/>
      <c r="K28" s="387"/>
      <c r="L28" s="387"/>
      <c r="M28" s="387"/>
      <c r="N28" s="387"/>
      <c r="O28" s="387"/>
      <c r="P28" s="387"/>
      <c r="Q28" s="387"/>
      <c r="R28" s="387"/>
      <c r="S28" s="387"/>
      <c r="T28" s="387"/>
      <c r="U28" s="387"/>
      <c r="V28" s="387"/>
      <c r="W28" s="387"/>
      <c r="X28" s="387"/>
      <c r="Y28" s="387"/>
      <c r="Z28" s="387"/>
      <c r="AA28" s="387"/>
      <c r="AB28" s="387"/>
      <c r="AC28" s="387"/>
      <c r="AD28" s="387"/>
      <c r="AE28" s="387"/>
      <c r="AF28" s="387"/>
      <c r="AG28" s="387"/>
      <c r="AH28" s="387"/>
      <c r="AI28" s="387"/>
      <c r="AJ28" s="387"/>
      <c r="AK28" s="387"/>
      <c r="AL28" s="387"/>
      <c r="AM28" s="387"/>
      <c r="AN28" s="387"/>
      <c r="AO28" s="387"/>
      <c r="AP28" s="387"/>
      <c r="AQ28" s="387"/>
      <c r="AR28" s="387"/>
      <c r="AS28" s="387"/>
      <c r="AT28" s="387"/>
      <c r="AU28" s="387"/>
      <c r="AV28" s="387"/>
      <c r="AW28" s="387"/>
      <c r="AX28" s="387"/>
      <c r="AY28" s="387"/>
      <c r="AZ28" s="387"/>
      <c r="BA28" s="387"/>
      <c r="BB28" s="387"/>
      <c r="BC28" s="387"/>
      <c r="BD28" s="387"/>
      <c r="BE28" s="387"/>
      <c r="BF28" s="387"/>
      <c r="BG28" s="387"/>
      <c r="BH28" s="387"/>
      <c r="BI28" s="387"/>
      <c r="BJ28" s="387"/>
      <c r="BK28" s="387"/>
      <c r="BL28" s="387"/>
      <c r="BM28" s="387"/>
      <c r="BN28" s="387"/>
      <c r="BO28" s="387"/>
      <c r="BP28" s="387"/>
      <c r="BQ28" s="387"/>
      <c r="BR28" s="387"/>
      <c r="BS28" s="387"/>
      <c r="BT28" s="387"/>
      <c r="BU28" s="387"/>
      <c r="BV28" s="387"/>
      <c r="BW28" s="387"/>
      <c r="BX28" s="387"/>
      <c r="BY28" s="387"/>
      <c r="BZ28" s="387"/>
      <c r="CA28" s="387"/>
      <c r="CB28" s="387"/>
      <c r="CC28" s="387"/>
      <c r="CD28" s="387"/>
      <c r="CE28" s="387"/>
      <c r="CF28" s="387"/>
      <c r="CG28" s="387"/>
      <c r="CH28" s="387"/>
      <c r="CI28" s="387"/>
      <c r="CJ28" s="387"/>
      <c r="CK28" s="387"/>
      <c r="CL28" s="387"/>
      <c r="CM28" s="387"/>
      <c r="CN28" s="387"/>
      <c r="CO28" s="387"/>
      <c r="CP28" s="387"/>
      <c r="CQ28" s="387"/>
      <c r="CR28" s="387"/>
      <c r="CS28" s="387"/>
      <c r="CT28" s="387"/>
      <c r="CU28" s="387"/>
      <c r="CV28" s="387"/>
      <c r="CW28" s="387"/>
      <c r="CX28" s="387"/>
      <c r="CY28" s="387"/>
      <c r="CZ28" s="387"/>
      <c r="DA28" s="387"/>
      <c r="DB28" s="387"/>
      <c r="DC28" s="387"/>
      <c r="DD28" s="387"/>
      <c r="DE28" s="387"/>
      <c r="DF28" s="387"/>
      <c r="DG28" s="387"/>
    </row>
    <row r="29" spans="1:111" s="388" customFormat="1">
      <c r="A29" s="133" t="s">
        <v>15</v>
      </c>
      <c r="B29" s="135" t="s">
        <v>20</v>
      </c>
      <c r="C29" s="252" t="s">
        <v>1064</v>
      </c>
      <c r="D29" s="135" t="s">
        <v>27</v>
      </c>
      <c r="E29" s="136">
        <v>149</v>
      </c>
      <c r="F29" s="31"/>
      <c r="G29" s="32">
        <f t="shared" si="8"/>
        <v>0</v>
      </c>
      <c r="H29" s="387"/>
      <c r="I29" s="387"/>
      <c r="J29" s="387"/>
      <c r="K29" s="387"/>
      <c r="L29" s="387"/>
      <c r="M29" s="387"/>
      <c r="N29" s="387"/>
      <c r="O29" s="387"/>
      <c r="P29" s="387"/>
      <c r="Q29" s="387"/>
      <c r="R29" s="387"/>
      <c r="S29" s="387"/>
      <c r="T29" s="387"/>
      <c r="U29" s="387"/>
      <c r="V29" s="387"/>
      <c r="W29" s="387"/>
      <c r="X29" s="387"/>
      <c r="Y29" s="387"/>
      <c r="Z29" s="387"/>
      <c r="AA29" s="387"/>
      <c r="AB29" s="387"/>
      <c r="AC29" s="387"/>
      <c r="AD29" s="387"/>
      <c r="AE29" s="387"/>
      <c r="AF29" s="387"/>
      <c r="AG29" s="387"/>
      <c r="AH29" s="387"/>
      <c r="AI29" s="387"/>
      <c r="AJ29" s="387"/>
      <c r="AK29" s="387"/>
      <c r="AL29" s="387"/>
      <c r="AM29" s="387"/>
      <c r="AN29" s="387"/>
      <c r="AO29" s="387"/>
      <c r="AP29" s="387"/>
      <c r="AQ29" s="387"/>
      <c r="AR29" s="387"/>
      <c r="AS29" s="387"/>
      <c r="AT29" s="387"/>
      <c r="AU29" s="387"/>
      <c r="AV29" s="387"/>
      <c r="AW29" s="387"/>
      <c r="AX29" s="387"/>
      <c r="AY29" s="387"/>
      <c r="AZ29" s="387"/>
      <c r="BA29" s="387"/>
      <c r="BB29" s="387"/>
      <c r="BC29" s="387"/>
      <c r="BD29" s="387"/>
      <c r="BE29" s="387"/>
      <c r="BF29" s="387"/>
      <c r="BG29" s="387"/>
      <c r="BH29" s="387"/>
      <c r="BI29" s="387"/>
      <c r="BJ29" s="387"/>
      <c r="BK29" s="387"/>
      <c r="BL29" s="387"/>
      <c r="BM29" s="387"/>
      <c r="BN29" s="387"/>
      <c r="BO29" s="387"/>
      <c r="BP29" s="387"/>
      <c r="BQ29" s="387"/>
      <c r="BR29" s="387"/>
      <c r="BS29" s="387"/>
      <c r="BT29" s="387"/>
      <c r="BU29" s="387"/>
      <c r="BV29" s="387"/>
      <c r="BW29" s="387"/>
      <c r="BX29" s="387"/>
      <c r="BY29" s="387"/>
      <c r="BZ29" s="387"/>
      <c r="CA29" s="387"/>
      <c r="CB29" s="387"/>
      <c r="CC29" s="387"/>
      <c r="CD29" s="387"/>
      <c r="CE29" s="387"/>
      <c r="CF29" s="387"/>
      <c r="CG29" s="387"/>
      <c r="CH29" s="387"/>
      <c r="CI29" s="387"/>
      <c r="CJ29" s="387"/>
      <c r="CK29" s="387"/>
      <c r="CL29" s="387"/>
      <c r="CM29" s="387"/>
      <c r="CN29" s="387"/>
      <c r="CO29" s="387"/>
      <c r="CP29" s="387"/>
      <c r="CQ29" s="387"/>
      <c r="CR29" s="387"/>
      <c r="CS29" s="387"/>
      <c r="CT29" s="387"/>
      <c r="CU29" s="387"/>
      <c r="CV29" s="387"/>
      <c r="CW29" s="387"/>
      <c r="CX29" s="387"/>
      <c r="CY29" s="387"/>
      <c r="CZ29" s="387"/>
      <c r="DA29" s="387"/>
      <c r="DB29" s="387"/>
      <c r="DC29" s="387"/>
      <c r="DD29" s="387"/>
      <c r="DE29" s="387"/>
      <c r="DF29" s="387"/>
      <c r="DG29" s="387"/>
    </row>
    <row r="30" spans="1:111" s="388" customFormat="1">
      <c r="A30" s="260"/>
      <c r="B30" s="261"/>
      <c r="C30" s="262" t="s">
        <v>1062</v>
      </c>
      <c r="D30" s="261"/>
      <c r="E30" s="263"/>
      <c r="F30" s="264"/>
      <c r="G30" s="265"/>
      <c r="H30" s="387"/>
      <c r="I30" s="387"/>
      <c r="J30" s="387"/>
      <c r="K30" s="387"/>
      <c r="L30" s="387"/>
      <c r="M30" s="387"/>
      <c r="N30" s="387"/>
      <c r="O30" s="387"/>
      <c r="P30" s="387"/>
      <c r="Q30" s="387"/>
      <c r="R30" s="387"/>
      <c r="S30" s="387"/>
      <c r="T30" s="387"/>
      <c r="U30" s="387"/>
      <c r="V30" s="387"/>
      <c r="W30" s="387"/>
      <c r="X30" s="387"/>
      <c r="Y30" s="387"/>
      <c r="Z30" s="387"/>
      <c r="AA30" s="387"/>
      <c r="AB30" s="387"/>
      <c r="AC30" s="387"/>
      <c r="AD30" s="387"/>
      <c r="AE30" s="387"/>
      <c r="AF30" s="387"/>
      <c r="AG30" s="387"/>
      <c r="AH30" s="387"/>
      <c r="AI30" s="387"/>
      <c r="AJ30" s="387"/>
      <c r="AK30" s="387"/>
      <c r="AL30" s="387"/>
      <c r="AM30" s="387"/>
      <c r="AN30" s="387"/>
      <c r="AO30" s="387"/>
      <c r="AP30" s="387"/>
      <c r="AQ30" s="387"/>
      <c r="AR30" s="387"/>
      <c r="AS30" s="387"/>
      <c r="AT30" s="387"/>
      <c r="AU30" s="387"/>
      <c r="AV30" s="387"/>
      <c r="AW30" s="387"/>
      <c r="AX30" s="387"/>
      <c r="AY30" s="387"/>
      <c r="AZ30" s="387"/>
      <c r="BA30" s="387"/>
      <c r="BB30" s="387"/>
      <c r="BC30" s="387"/>
      <c r="BD30" s="387"/>
      <c r="BE30" s="387"/>
      <c r="BF30" s="387"/>
      <c r="BG30" s="387"/>
      <c r="BH30" s="387"/>
      <c r="BI30" s="387"/>
      <c r="BJ30" s="387"/>
      <c r="BK30" s="387"/>
      <c r="BL30" s="387"/>
      <c r="BM30" s="387"/>
      <c r="BN30" s="387"/>
      <c r="BO30" s="387"/>
      <c r="BP30" s="387"/>
      <c r="BQ30" s="387"/>
      <c r="BR30" s="387"/>
      <c r="BS30" s="387"/>
      <c r="BT30" s="387"/>
      <c r="BU30" s="387"/>
      <c r="BV30" s="387"/>
      <c r="BW30" s="387"/>
      <c r="BX30" s="387"/>
      <c r="BY30" s="387"/>
      <c r="BZ30" s="387"/>
      <c r="CA30" s="387"/>
      <c r="CB30" s="387"/>
      <c r="CC30" s="387"/>
      <c r="CD30" s="387"/>
      <c r="CE30" s="387"/>
      <c r="CF30" s="387"/>
      <c r="CG30" s="387"/>
      <c r="CH30" s="387"/>
      <c r="CI30" s="387"/>
      <c r="CJ30" s="387"/>
      <c r="CK30" s="387"/>
      <c r="CL30" s="387"/>
      <c r="CM30" s="387"/>
      <c r="CN30" s="387"/>
      <c r="CO30" s="387"/>
      <c r="CP30" s="387"/>
      <c r="CQ30" s="387"/>
      <c r="CR30" s="387"/>
      <c r="CS30" s="387"/>
      <c r="CT30" s="387"/>
      <c r="CU30" s="387"/>
      <c r="CV30" s="387"/>
      <c r="CW30" s="387"/>
      <c r="CX30" s="387"/>
      <c r="CY30" s="387"/>
      <c r="CZ30" s="387"/>
      <c r="DA30" s="387"/>
      <c r="DB30" s="387"/>
      <c r="DC30" s="387"/>
      <c r="DD30" s="387"/>
      <c r="DE30" s="387"/>
      <c r="DF30" s="387"/>
      <c r="DG30" s="387"/>
    </row>
    <row r="31" spans="1:111" s="388" customFormat="1" ht="38.25">
      <c r="A31" s="260"/>
      <c r="B31" s="261"/>
      <c r="C31" s="61" t="s">
        <v>668</v>
      </c>
      <c r="D31" s="261"/>
      <c r="E31" s="263"/>
      <c r="F31" s="264"/>
      <c r="G31" s="265"/>
      <c r="H31" s="387"/>
      <c r="I31" s="387"/>
      <c r="J31" s="387"/>
      <c r="K31" s="387"/>
      <c r="L31" s="387"/>
      <c r="M31" s="387"/>
      <c r="N31" s="387"/>
      <c r="O31" s="387"/>
      <c r="P31" s="387"/>
      <c r="Q31" s="387"/>
      <c r="R31" s="387"/>
      <c r="S31" s="387"/>
      <c r="T31" s="387"/>
      <c r="U31" s="387"/>
      <c r="V31" s="387"/>
      <c r="W31" s="387"/>
      <c r="X31" s="387"/>
      <c r="Y31" s="387"/>
      <c r="Z31" s="387"/>
      <c r="AA31" s="387"/>
      <c r="AB31" s="387"/>
      <c r="AC31" s="387"/>
      <c r="AD31" s="387"/>
      <c r="AE31" s="387"/>
      <c r="AF31" s="387"/>
      <c r="AG31" s="387"/>
      <c r="AH31" s="387"/>
      <c r="AI31" s="387"/>
      <c r="AJ31" s="387"/>
      <c r="AK31" s="387"/>
      <c r="AL31" s="387"/>
      <c r="AM31" s="387"/>
      <c r="AN31" s="387"/>
      <c r="AO31" s="387"/>
      <c r="AP31" s="387"/>
      <c r="AQ31" s="387"/>
      <c r="AR31" s="387"/>
      <c r="AS31" s="387"/>
      <c r="AT31" s="387"/>
      <c r="AU31" s="387"/>
      <c r="AV31" s="387"/>
      <c r="AW31" s="387"/>
      <c r="AX31" s="387"/>
      <c r="AY31" s="387"/>
      <c r="AZ31" s="387"/>
      <c r="BA31" s="387"/>
      <c r="BB31" s="387"/>
      <c r="BC31" s="387"/>
      <c r="BD31" s="387"/>
      <c r="BE31" s="387"/>
      <c r="BF31" s="387"/>
      <c r="BG31" s="387"/>
      <c r="BH31" s="387"/>
      <c r="BI31" s="387"/>
      <c r="BJ31" s="387"/>
      <c r="BK31" s="387"/>
      <c r="BL31" s="387"/>
      <c r="BM31" s="387"/>
      <c r="BN31" s="387"/>
      <c r="BO31" s="387"/>
      <c r="BP31" s="387"/>
      <c r="BQ31" s="387"/>
      <c r="BR31" s="387"/>
      <c r="BS31" s="387"/>
      <c r="BT31" s="387"/>
      <c r="BU31" s="387"/>
      <c r="BV31" s="387"/>
      <c r="BW31" s="387"/>
      <c r="BX31" s="387"/>
      <c r="BY31" s="387"/>
      <c r="BZ31" s="387"/>
      <c r="CA31" s="387"/>
      <c r="CB31" s="387"/>
      <c r="CC31" s="387"/>
      <c r="CD31" s="387"/>
      <c r="CE31" s="387"/>
      <c r="CF31" s="387"/>
      <c r="CG31" s="387"/>
      <c r="CH31" s="387"/>
      <c r="CI31" s="387"/>
      <c r="CJ31" s="387"/>
      <c r="CK31" s="387"/>
      <c r="CL31" s="387"/>
      <c r="CM31" s="387"/>
      <c r="CN31" s="387"/>
      <c r="CO31" s="387"/>
      <c r="CP31" s="387"/>
      <c r="CQ31" s="387"/>
      <c r="CR31" s="387"/>
      <c r="CS31" s="387"/>
      <c r="CT31" s="387"/>
      <c r="CU31" s="387"/>
      <c r="CV31" s="387"/>
      <c r="CW31" s="387"/>
      <c r="CX31" s="387"/>
      <c r="CY31" s="387"/>
      <c r="CZ31" s="387"/>
      <c r="DA31" s="387"/>
      <c r="DB31" s="387"/>
      <c r="DC31" s="387"/>
      <c r="DD31" s="387"/>
      <c r="DE31" s="387"/>
      <c r="DF31" s="387"/>
      <c r="DG31" s="387"/>
    </row>
    <row r="32" spans="1:111" s="388" customFormat="1">
      <c r="A32" s="133" t="s">
        <v>15</v>
      </c>
      <c r="B32" s="135" t="s">
        <v>21</v>
      </c>
      <c r="C32" s="252" t="s">
        <v>952</v>
      </c>
      <c r="D32" s="135" t="s">
        <v>580</v>
      </c>
      <c r="E32" s="136">
        <f>E22*0.15*1000</f>
        <v>4470</v>
      </c>
      <c r="F32" s="31"/>
      <c r="G32" s="32">
        <f t="shared" ref="G32" si="9">E32*F32</f>
        <v>0</v>
      </c>
      <c r="H32" s="387"/>
      <c r="I32" s="387"/>
      <c r="J32" s="387"/>
      <c r="K32" s="387"/>
      <c r="L32" s="387"/>
      <c r="M32" s="387"/>
      <c r="N32" s="387"/>
      <c r="O32" s="387"/>
      <c r="P32" s="387"/>
      <c r="Q32" s="387"/>
      <c r="R32" s="387"/>
      <c r="S32" s="387"/>
      <c r="T32" s="387"/>
      <c r="U32" s="387"/>
      <c r="V32" s="387"/>
      <c r="W32" s="387"/>
      <c r="X32" s="387"/>
      <c r="Y32" s="387"/>
      <c r="Z32" s="387"/>
      <c r="AA32" s="387"/>
      <c r="AB32" s="387"/>
      <c r="AC32" s="387"/>
      <c r="AD32" s="387"/>
      <c r="AE32" s="387"/>
      <c r="AF32" s="387"/>
      <c r="AG32" s="387"/>
      <c r="AH32" s="387"/>
      <c r="AI32" s="387"/>
      <c r="AJ32" s="387"/>
      <c r="AK32" s="387"/>
      <c r="AL32" s="387"/>
      <c r="AM32" s="387"/>
      <c r="AN32" s="387"/>
      <c r="AO32" s="387"/>
      <c r="AP32" s="387"/>
      <c r="AQ32" s="387"/>
      <c r="AR32" s="387"/>
      <c r="AS32" s="387"/>
      <c r="AT32" s="387"/>
      <c r="AU32" s="387"/>
      <c r="AV32" s="387"/>
      <c r="AW32" s="387"/>
      <c r="AX32" s="387"/>
      <c r="AY32" s="387"/>
      <c r="AZ32" s="387"/>
      <c r="BA32" s="387"/>
      <c r="BB32" s="387"/>
      <c r="BC32" s="387"/>
      <c r="BD32" s="387"/>
      <c r="BE32" s="387"/>
      <c r="BF32" s="387"/>
      <c r="BG32" s="387"/>
      <c r="BH32" s="387"/>
      <c r="BI32" s="387"/>
      <c r="BJ32" s="387"/>
      <c r="BK32" s="387"/>
      <c r="BL32" s="387"/>
      <c r="BM32" s="387"/>
      <c r="BN32" s="387"/>
      <c r="BO32" s="387"/>
      <c r="BP32" s="387"/>
      <c r="BQ32" s="387"/>
      <c r="BR32" s="387"/>
      <c r="BS32" s="387"/>
      <c r="BT32" s="387"/>
      <c r="BU32" s="387"/>
      <c r="BV32" s="387"/>
      <c r="BW32" s="387"/>
      <c r="BX32" s="387"/>
      <c r="BY32" s="387"/>
      <c r="BZ32" s="387"/>
      <c r="CA32" s="387"/>
      <c r="CB32" s="387"/>
      <c r="CC32" s="387"/>
      <c r="CD32" s="387"/>
      <c r="CE32" s="387"/>
      <c r="CF32" s="387"/>
      <c r="CG32" s="387"/>
      <c r="CH32" s="387"/>
      <c r="CI32" s="387"/>
      <c r="CJ32" s="387"/>
      <c r="CK32" s="387"/>
      <c r="CL32" s="387"/>
      <c r="CM32" s="387"/>
      <c r="CN32" s="387"/>
      <c r="CO32" s="387"/>
      <c r="CP32" s="387"/>
      <c r="CQ32" s="387"/>
      <c r="CR32" s="387"/>
      <c r="CS32" s="387"/>
      <c r="CT32" s="387"/>
      <c r="CU32" s="387"/>
      <c r="CV32" s="387"/>
      <c r="CW32" s="387"/>
      <c r="CX32" s="387"/>
      <c r="CY32" s="387"/>
      <c r="CZ32" s="387"/>
      <c r="DA32" s="387"/>
      <c r="DB32" s="387"/>
      <c r="DC32" s="387"/>
      <c r="DD32" s="387"/>
      <c r="DE32" s="387"/>
      <c r="DF32" s="387"/>
      <c r="DG32" s="387"/>
    </row>
    <row r="33" spans="1:111" s="383" customFormat="1">
      <c r="A33" s="176" t="s">
        <v>48</v>
      </c>
      <c r="B33" s="183"/>
      <c r="C33" s="55"/>
      <c r="D33" s="44"/>
      <c r="E33" s="56"/>
      <c r="F33" s="57"/>
      <c r="G33" s="58">
        <f>SUBTOTAL(9,G21:G32)</f>
        <v>0</v>
      </c>
      <c r="I33" s="384"/>
      <c r="J33" s="384"/>
      <c r="K33" s="384"/>
      <c r="L33" s="384"/>
      <c r="M33" s="384"/>
      <c r="N33" s="384"/>
      <c r="O33" s="384"/>
      <c r="P33" s="384"/>
    </row>
    <row r="34" spans="1:111" s="383" customFormat="1" outlineLevel="1">
      <c r="A34" s="176" t="s">
        <v>152</v>
      </c>
      <c r="B34" s="113"/>
      <c r="C34" s="200"/>
      <c r="D34" s="177"/>
      <c r="E34" s="219"/>
      <c r="F34" s="220"/>
      <c r="G34" s="227"/>
      <c r="H34" s="389"/>
      <c r="I34" s="390"/>
      <c r="J34" s="390"/>
      <c r="K34" s="390"/>
      <c r="L34" s="390"/>
      <c r="M34" s="390"/>
      <c r="N34" s="390"/>
      <c r="O34" s="390"/>
      <c r="P34" s="390"/>
      <c r="Q34" s="389"/>
      <c r="R34" s="389"/>
      <c r="S34" s="389"/>
      <c r="T34" s="389"/>
      <c r="U34" s="389"/>
      <c r="V34" s="389"/>
      <c r="W34" s="389"/>
      <c r="X34" s="389"/>
      <c r="Y34" s="389"/>
      <c r="Z34" s="389"/>
      <c r="AA34" s="389"/>
      <c r="AB34" s="389"/>
      <c r="AC34" s="389"/>
      <c r="AD34" s="389"/>
      <c r="AE34" s="389"/>
      <c r="AF34" s="389"/>
      <c r="AG34" s="389"/>
      <c r="AH34" s="389"/>
      <c r="AI34" s="389"/>
      <c r="AJ34" s="389"/>
      <c r="AK34" s="389"/>
      <c r="AL34" s="389"/>
      <c r="AM34" s="389"/>
      <c r="AN34" s="389"/>
      <c r="AO34" s="389"/>
      <c r="AP34" s="389"/>
      <c r="AQ34" s="389"/>
      <c r="AR34" s="389"/>
      <c r="AS34" s="389"/>
      <c r="AT34" s="389"/>
      <c r="AU34" s="389"/>
      <c r="AV34" s="389"/>
      <c r="AW34" s="389"/>
      <c r="AX34" s="389"/>
      <c r="AY34" s="389"/>
      <c r="AZ34" s="389"/>
      <c r="BA34" s="389"/>
      <c r="BB34" s="389"/>
      <c r="BC34" s="389"/>
      <c r="BD34" s="389"/>
      <c r="BE34" s="389"/>
      <c r="BF34" s="389"/>
      <c r="BG34" s="389"/>
      <c r="BH34" s="389"/>
      <c r="BI34" s="389"/>
      <c r="BJ34" s="389"/>
      <c r="BK34" s="389"/>
      <c r="BL34" s="389"/>
      <c r="BM34" s="389"/>
      <c r="BN34" s="389"/>
      <c r="BO34" s="389"/>
      <c r="BP34" s="389"/>
      <c r="BQ34" s="389"/>
      <c r="BR34" s="389"/>
      <c r="BS34" s="389"/>
      <c r="BT34" s="389"/>
      <c r="BU34" s="389"/>
      <c r="BV34" s="389"/>
      <c r="BW34" s="389"/>
      <c r="BX34" s="389"/>
      <c r="BY34" s="389"/>
      <c r="BZ34" s="389"/>
      <c r="CA34" s="389"/>
      <c r="CB34" s="389"/>
      <c r="CC34" s="389"/>
      <c r="CD34" s="389"/>
      <c r="CE34" s="389"/>
    </row>
    <row r="35" spans="1:111" s="391" customFormat="1" ht="57" customHeight="1" outlineLevel="1">
      <c r="A35" s="228"/>
      <c r="B35" s="229"/>
      <c r="C35" s="230" t="s">
        <v>153</v>
      </c>
      <c r="D35" s="231"/>
      <c r="E35" s="232"/>
      <c r="F35" s="233"/>
      <c r="G35" s="234"/>
      <c r="I35" s="392"/>
      <c r="J35" s="392"/>
      <c r="K35" s="392"/>
      <c r="L35" s="392"/>
      <c r="M35" s="392"/>
      <c r="N35" s="392"/>
      <c r="O35" s="392"/>
      <c r="P35" s="392"/>
    </row>
    <row r="36" spans="1:111">
      <c r="A36" s="19"/>
      <c r="B36" s="162"/>
      <c r="C36" s="26" t="s">
        <v>1050</v>
      </c>
      <c r="D36" s="20"/>
      <c r="E36" s="21"/>
      <c r="F36" s="22"/>
      <c r="G36" s="23"/>
    </row>
    <row r="37" spans="1:111" s="388" customFormat="1">
      <c r="A37" s="135" t="s">
        <v>5</v>
      </c>
      <c r="B37" s="135" t="s">
        <v>14</v>
      </c>
      <c r="C37" s="252" t="s">
        <v>1051</v>
      </c>
      <c r="D37" s="135" t="s">
        <v>27</v>
      </c>
      <c r="E37" s="136">
        <v>549.20000000000005</v>
      </c>
      <c r="F37" s="31"/>
      <c r="G37" s="31">
        <f t="shared" ref="G37:G51" si="10">E37*F37</f>
        <v>0</v>
      </c>
      <c r="H37" s="387"/>
      <c r="I37" s="387"/>
      <c r="J37" s="387"/>
      <c r="K37" s="387"/>
      <c r="L37" s="387"/>
      <c r="M37" s="387"/>
      <c r="N37" s="387"/>
      <c r="O37" s="387"/>
      <c r="P37" s="387"/>
      <c r="Q37" s="387"/>
      <c r="R37" s="387"/>
      <c r="S37" s="387"/>
      <c r="T37" s="387"/>
      <c r="U37" s="387"/>
      <c r="V37" s="387"/>
      <c r="W37" s="387"/>
      <c r="X37" s="387"/>
      <c r="Y37" s="387"/>
      <c r="Z37" s="387"/>
      <c r="AA37" s="387"/>
      <c r="AB37" s="387"/>
      <c r="AC37" s="387"/>
      <c r="AD37" s="387"/>
      <c r="AE37" s="387"/>
      <c r="AF37" s="387"/>
      <c r="AG37" s="387"/>
      <c r="AH37" s="387"/>
      <c r="AI37" s="387"/>
      <c r="AJ37" s="387"/>
      <c r="AK37" s="387"/>
      <c r="AL37" s="387"/>
      <c r="AM37" s="387"/>
      <c r="AN37" s="387"/>
      <c r="AO37" s="387"/>
      <c r="AP37" s="387"/>
      <c r="AQ37" s="387"/>
      <c r="AR37" s="387"/>
      <c r="AS37" s="387"/>
      <c r="AT37" s="387"/>
      <c r="AU37" s="387"/>
      <c r="AV37" s="387"/>
      <c r="AW37" s="387"/>
      <c r="AX37" s="387"/>
      <c r="AY37" s="387"/>
      <c r="AZ37" s="387"/>
      <c r="BA37" s="387"/>
      <c r="BB37" s="387"/>
      <c r="BC37" s="387"/>
      <c r="BD37" s="387"/>
      <c r="BE37" s="387"/>
      <c r="BF37" s="387"/>
      <c r="BG37" s="387"/>
      <c r="BH37" s="387"/>
      <c r="BI37" s="387"/>
      <c r="BJ37" s="387"/>
      <c r="BK37" s="387"/>
      <c r="BL37" s="387"/>
      <c r="BM37" s="387"/>
      <c r="BN37" s="387"/>
      <c r="BO37" s="387"/>
      <c r="BP37" s="387"/>
      <c r="BQ37" s="387"/>
      <c r="BR37" s="387"/>
      <c r="BS37" s="387"/>
      <c r="BT37" s="387"/>
      <c r="BU37" s="387"/>
      <c r="BV37" s="387"/>
      <c r="BW37" s="387"/>
      <c r="BX37" s="387"/>
      <c r="BY37" s="387"/>
      <c r="BZ37" s="387"/>
      <c r="CA37" s="387"/>
      <c r="CB37" s="387"/>
      <c r="CC37" s="387"/>
      <c r="CD37" s="387"/>
      <c r="CE37" s="387"/>
      <c r="CF37" s="387"/>
      <c r="CG37" s="387"/>
      <c r="CH37" s="387"/>
      <c r="CI37" s="387"/>
      <c r="CJ37" s="387"/>
      <c r="CK37" s="387"/>
      <c r="CL37" s="387"/>
      <c r="CM37" s="387"/>
      <c r="CN37" s="387"/>
      <c r="CO37" s="387"/>
      <c r="CP37" s="387"/>
      <c r="CQ37" s="387"/>
      <c r="CR37" s="387"/>
      <c r="CS37" s="387"/>
      <c r="CT37" s="387"/>
      <c r="CU37" s="387"/>
      <c r="CV37" s="387"/>
      <c r="CW37" s="387"/>
      <c r="CX37" s="387"/>
      <c r="CY37" s="387"/>
      <c r="CZ37" s="387"/>
      <c r="DA37" s="387"/>
      <c r="DB37" s="387"/>
      <c r="DC37" s="387"/>
      <c r="DD37" s="387"/>
      <c r="DE37" s="387"/>
      <c r="DF37" s="387"/>
      <c r="DG37" s="387"/>
    </row>
    <row r="38" spans="1:111" s="388" customFormat="1">
      <c r="A38" s="135" t="s">
        <v>5</v>
      </c>
      <c r="B38" s="133" t="s">
        <v>15</v>
      </c>
      <c r="C38" s="266" t="s">
        <v>1052</v>
      </c>
      <c r="D38" s="133" t="s">
        <v>47</v>
      </c>
      <c r="E38" s="267">
        <f>0.03*E37</f>
        <v>16.475999999999999</v>
      </c>
      <c r="F38" s="32"/>
      <c r="G38" s="32">
        <f t="shared" si="10"/>
        <v>0</v>
      </c>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c r="AH38" s="387"/>
      <c r="AI38" s="387"/>
      <c r="AJ38" s="387"/>
      <c r="AK38" s="387"/>
      <c r="AL38" s="387"/>
      <c r="AM38" s="387"/>
      <c r="AN38" s="387"/>
      <c r="AO38" s="387"/>
      <c r="AP38" s="387"/>
      <c r="AQ38" s="387"/>
      <c r="AR38" s="387"/>
      <c r="AS38" s="387"/>
      <c r="AT38" s="387"/>
      <c r="AU38" s="387"/>
      <c r="AV38" s="387"/>
      <c r="AW38" s="387"/>
      <c r="AX38" s="387"/>
      <c r="AY38" s="387"/>
      <c r="AZ38" s="387"/>
      <c r="BA38" s="387"/>
      <c r="BB38" s="387"/>
      <c r="BC38" s="387"/>
      <c r="BD38" s="387"/>
      <c r="BE38" s="387"/>
      <c r="BF38" s="387"/>
      <c r="BG38" s="387"/>
      <c r="BH38" s="387"/>
      <c r="BI38" s="387"/>
      <c r="BJ38" s="387"/>
      <c r="BK38" s="387"/>
      <c r="BL38" s="387"/>
      <c r="BM38" s="387"/>
      <c r="BN38" s="387"/>
      <c r="BO38" s="387"/>
      <c r="BP38" s="387"/>
      <c r="BQ38" s="387"/>
      <c r="BR38" s="387"/>
      <c r="BS38" s="387"/>
      <c r="BT38" s="387"/>
      <c r="BU38" s="387"/>
      <c r="BV38" s="387"/>
      <c r="BW38" s="387"/>
      <c r="BX38" s="387"/>
      <c r="BY38" s="387"/>
      <c r="BZ38" s="387"/>
      <c r="CA38" s="387"/>
      <c r="CB38" s="387"/>
      <c r="CC38" s="387"/>
      <c r="CD38" s="387"/>
      <c r="CE38" s="387"/>
      <c r="CF38" s="387"/>
      <c r="CG38" s="387"/>
      <c r="CH38" s="387"/>
      <c r="CI38" s="387"/>
      <c r="CJ38" s="387"/>
      <c r="CK38" s="387"/>
      <c r="CL38" s="387"/>
      <c r="CM38" s="387"/>
      <c r="CN38" s="387"/>
      <c r="CO38" s="387"/>
      <c r="CP38" s="387"/>
      <c r="CQ38" s="387"/>
      <c r="CR38" s="387"/>
      <c r="CS38" s="387"/>
      <c r="CT38" s="387"/>
      <c r="CU38" s="387"/>
      <c r="CV38" s="387"/>
      <c r="CW38" s="387"/>
      <c r="CX38" s="387"/>
      <c r="CY38" s="387"/>
      <c r="CZ38" s="387"/>
      <c r="DA38" s="387"/>
      <c r="DB38" s="387"/>
      <c r="DC38" s="387"/>
      <c r="DD38" s="387"/>
      <c r="DE38" s="387"/>
      <c r="DF38" s="387"/>
      <c r="DG38" s="387"/>
    </row>
    <row r="39" spans="1:111" s="388" customFormat="1">
      <c r="A39" s="135" t="s">
        <v>5</v>
      </c>
      <c r="B39" s="135" t="s">
        <v>16</v>
      </c>
      <c r="C39" s="252" t="s">
        <v>1053</v>
      </c>
      <c r="D39" s="135" t="s">
        <v>47</v>
      </c>
      <c r="E39" s="136">
        <f>0.24*E37</f>
        <v>131.80799999999999</v>
      </c>
      <c r="F39" s="31"/>
      <c r="G39" s="32">
        <f t="shared" si="10"/>
        <v>0</v>
      </c>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c r="AH39" s="387"/>
      <c r="AI39" s="387"/>
      <c r="AJ39" s="387"/>
      <c r="AK39" s="387"/>
      <c r="AL39" s="387"/>
      <c r="AM39" s="387"/>
      <c r="AN39" s="387"/>
      <c r="AO39" s="387"/>
      <c r="AP39" s="387"/>
      <c r="AQ39" s="387"/>
      <c r="AR39" s="387"/>
      <c r="AS39" s="387"/>
      <c r="AT39" s="387"/>
      <c r="AU39" s="387"/>
      <c r="AV39" s="387"/>
      <c r="AW39" s="387"/>
      <c r="AX39" s="387"/>
      <c r="AY39" s="387"/>
      <c r="AZ39" s="387"/>
      <c r="BA39" s="387"/>
      <c r="BB39" s="387"/>
      <c r="BC39" s="387"/>
      <c r="BD39" s="387"/>
      <c r="BE39" s="387"/>
      <c r="BF39" s="387"/>
      <c r="BG39" s="387"/>
      <c r="BH39" s="387"/>
      <c r="BI39" s="387"/>
      <c r="BJ39" s="387"/>
      <c r="BK39" s="387"/>
      <c r="BL39" s="387"/>
      <c r="BM39" s="387"/>
      <c r="BN39" s="387"/>
      <c r="BO39" s="387"/>
      <c r="BP39" s="387"/>
      <c r="BQ39" s="387"/>
      <c r="BR39" s="387"/>
      <c r="BS39" s="387"/>
      <c r="BT39" s="387"/>
      <c r="BU39" s="387"/>
      <c r="BV39" s="387"/>
      <c r="BW39" s="387"/>
      <c r="BX39" s="387"/>
      <c r="BY39" s="387"/>
      <c r="BZ39" s="387"/>
      <c r="CA39" s="387"/>
      <c r="CB39" s="387"/>
      <c r="CC39" s="387"/>
      <c r="CD39" s="387"/>
      <c r="CE39" s="387"/>
      <c r="CF39" s="387"/>
      <c r="CG39" s="387"/>
      <c r="CH39" s="387"/>
      <c r="CI39" s="387"/>
      <c r="CJ39" s="387"/>
      <c r="CK39" s="387"/>
      <c r="CL39" s="387"/>
      <c r="CM39" s="387"/>
      <c r="CN39" s="387"/>
      <c r="CO39" s="387"/>
      <c r="CP39" s="387"/>
      <c r="CQ39" s="387"/>
      <c r="CR39" s="387"/>
      <c r="CS39" s="387"/>
      <c r="CT39" s="387"/>
      <c r="CU39" s="387"/>
      <c r="CV39" s="387"/>
      <c r="CW39" s="387"/>
      <c r="CX39" s="387"/>
      <c r="CY39" s="387"/>
      <c r="CZ39" s="387"/>
      <c r="DA39" s="387"/>
      <c r="DB39" s="387"/>
      <c r="DC39" s="387"/>
      <c r="DD39" s="387"/>
      <c r="DE39" s="387"/>
      <c r="DF39" s="387"/>
      <c r="DG39" s="387"/>
    </row>
    <row r="40" spans="1:111">
      <c r="A40" s="19"/>
      <c r="B40" s="162"/>
      <c r="C40" s="26" t="s">
        <v>1054</v>
      </c>
      <c r="D40" s="20"/>
      <c r="E40" s="21"/>
      <c r="F40" s="22"/>
      <c r="G40" s="23"/>
    </row>
    <row r="41" spans="1:111" s="388" customFormat="1">
      <c r="A41" s="135" t="s">
        <v>5</v>
      </c>
      <c r="B41" s="135" t="s">
        <v>17</v>
      </c>
      <c r="C41" s="252" t="s">
        <v>1055</v>
      </c>
      <c r="D41" s="135" t="s">
        <v>27</v>
      </c>
      <c r="E41" s="136">
        <v>233.8</v>
      </c>
      <c r="F41" s="31"/>
      <c r="G41" s="32">
        <f t="shared" si="10"/>
        <v>0</v>
      </c>
      <c r="H41" s="387"/>
      <c r="I41" s="387"/>
      <c r="J41" s="387"/>
      <c r="K41" s="387"/>
      <c r="L41" s="387"/>
      <c r="M41" s="387"/>
      <c r="N41" s="387"/>
      <c r="O41" s="387"/>
      <c r="P41" s="387"/>
      <c r="Q41" s="387"/>
      <c r="R41" s="387"/>
      <c r="S41" s="387"/>
      <c r="T41" s="387"/>
      <c r="U41" s="387"/>
      <c r="V41" s="387"/>
      <c r="W41" s="387"/>
      <c r="X41" s="387"/>
      <c r="Y41" s="387"/>
      <c r="Z41" s="387"/>
      <c r="AA41" s="387"/>
      <c r="AB41" s="387"/>
      <c r="AC41" s="387"/>
      <c r="AD41" s="387"/>
      <c r="AE41" s="387"/>
      <c r="AF41" s="387"/>
      <c r="AG41" s="387"/>
      <c r="AH41" s="387"/>
      <c r="AI41" s="387"/>
      <c r="AJ41" s="387"/>
      <c r="AK41" s="387"/>
      <c r="AL41" s="387"/>
      <c r="AM41" s="387"/>
      <c r="AN41" s="387"/>
      <c r="AO41" s="387"/>
      <c r="AP41" s="387"/>
      <c r="AQ41" s="387"/>
      <c r="AR41" s="387"/>
      <c r="AS41" s="387"/>
      <c r="AT41" s="387"/>
      <c r="AU41" s="387"/>
      <c r="AV41" s="387"/>
      <c r="AW41" s="387"/>
      <c r="AX41" s="387"/>
      <c r="AY41" s="387"/>
      <c r="AZ41" s="387"/>
      <c r="BA41" s="387"/>
      <c r="BB41" s="387"/>
      <c r="BC41" s="387"/>
      <c r="BD41" s="387"/>
      <c r="BE41" s="387"/>
      <c r="BF41" s="387"/>
      <c r="BG41" s="387"/>
      <c r="BH41" s="387"/>
      <c r="BI41" s="387"/>
      <c r="BJ41" s="387"/>
      <c r="BK41" s="387"/>
      <c r="BL41" s="387"/>
      <c r="BM41" s="387"/>
      <c r="BN41" s="387"/>
      <c r="BO41" s="387"/>
      <c r="BP41" s="387"/>
      <c r="BQ41" s="387"/>
      <c r="BR41" s="387"/>
      <c r="BS41" s="387"/>
      <c r="BT41" s="387"/>
      <c r="BU41" s="387"/>
      <c r="BV41" s="387"/>
      <c r="BW41" s="387"/>
      <c r="BX41" s="387"/>
      <c r="BY41" s="387"/>
      <c r="BZ41" s="387"/>
      <c r="CA41" s="387"/>
      <c r="CB41" s="387"/>
      <c r="CC41" s="387"/>
      <c r="CD41" s="387"/>
      <c r="CE41" s="387"/>
      <c r="CF41" s="387"/>
      <c r="CG41" s="387"/>
      <c r="CH41" s="387"/>
      <c r="CI41" s="387"/>
      <c r="CJ41" s="387"/>
      <c r="CK41" s="387"/>
      <c r="CL41" s="387"/>
      <c r="CM41" s="387"/>
      <c r="CN41" s="387"/>
      <c r="CO41" s="387"/>
      <c r="CP41" s="387"/>
      <c r="CQ41" s="387"/>
      <c r="CR41" s="387"/>
      <c r="CS41" s="387"/>
      <c r="CT41" s="387"/>
      <c r="CU41" s="387"/>
      <c r="CV41" s="387"/>
      <c r="CW41" s="387"/>
      <c r="CX41" s="387"/>
      <c r="CY41" s="387"/>
      <c r="CZ41" s="387"/>
      <c r="DA41" s="387"/>
      <c r="DB41" s="387"/>
      <c r="DC41" s="387"/>
      <c r="DD41" s="387"/>
      <c r="DE41" s="387"/>
      <c r="DF41" s="387"/>
      <c r="DG41" s="387"/>
    </row>
    <row r="42" spans="1:111" s="388" customFormat="1">
      <c r="A42" s="135" t="s">
        <v>5</v>
      </c>
      <c r="B42" s="135" t="s">
        <v>18</v>
      </c>
      <c r="C42" s="266" t="s">
        <v>1052</v>
      </c>
      <c r="D42" s="133" t="s">
        <v>47</v>
      </c>
      <c r="E42" s="267">
        <f>0.03*E41</f>
        <v>7.0140000000000002</v>
      </c>
      <c r="F42" s="31"/>
      <c r="G42" s="32">
        <f t="shared" si="10"/>
        <v>0</v>
      </c>
      <c r="H42" s="387"/>
      <c r="I42" s="387"/>
      <c r="J42" s="387"/>
      <c r="K42" s="387"/>
      <c r="L42" s="387"/>
      <c r="M42" s="387"/>
      <c r="N42" s="387"/>
      <c r="O42" s="387"/>
      <c r="P42" s="387"/>
      <c r="Q42" s="387"/>
      <c r="R42" s="387"/>
      <c r="S42" s="387"/>
      <c r="T42" s="387"/>
      <c r="U42" s="387"/>
      <c r="V42" s="387"/>
      <c r="W42" s="387"/>
      <c r="X42" s="387"/>
      <c r="Y42" s="387"/>
      <c r="Z42" s="387"/>
      <c r="AA42" s="387"/>
      <c r="AB42" s="387"/>
      <c r="AC42" s="387"/>
      <c r="AD42" s="387"/>
      <c r="AE42" s="387"/>
      <c r="AF42" s="387"/>
      <c r="AG42" s="387"/>
      <c r="AH42" s="387"/>
      <c r="AI42" s="387"/>
      <c r="AJ42" s="387"/>
      <c r="AK42" s="387"/>
      <c r="AL42" s="387"/>
      <c r="AM42" s="387"/>
      <c r="AN42" s="387"/>
      <c r="AO42" s="387"/>
      <c r="AP42" s="387"/>
      <c r="AQ42" s="387"/>
      <c r="AR42" s="387"/>
      <c r="AS42" s="387"/>
      <c r="AT42" s="387"/>
      <c r="AU42" s="387"/>
      <c r="AV42" s="387"/>
      <c r="AW42" s="387"/>
      <c r="AX42" s="387"/>
      <c r="AY42" s="387"/>
      <c r="AZ42" s="387"/>
      <c r="BA42" s="387"/>
      <c r="BB42" s="387"/>
      <c r="BC42" s="387"/>
      <c r="BD42" s="387"/>
      <c r="BE42" s="387"/>
      <c r="BF42" s="387"/>
      <c r="BG42" s="387"/>
      <c r="BH42" s="387"/>
      <c r="BI42" s="387"/>
      <c r="BJ42" s="387"/>
      <c r="BK42" s="387"/>
      <c r="BL42" s="387"/>
      <c r="BM42" s="387"/>
      <c r="BN42" s="387"/>
      <c r="BO42" s="387"/>
      <c r="BP42" s="387"/>
      <c r="BQ42" s="387"/>
      <c r="BR42" s="387"/>
      <c r="BS42" s="387"/>
      <c r="BT42" s="387"/>
      <c r="BU42" s="387"/>
      <c r="BV42" s="387"/>
      <c r="BW42" s="387"/>
      <c r="BX42" s="387"/>
      <c r="BY42" s="387"/>
      <c r="BZ42" s="387"/>
      <c r="CA42" s="387"/>
      <c r="CB42" s="387"/>
      <c r="CC42" s="387"/>
      <c r="CD42" s="387"/>
      <c r="CE42" s="387"/>
      <c r="CF42" s="387"/>
      <c r="CG42" s="387"/>
      <c r="CH42" s="387"/>
      <c r="CI42" s="387"/>
      <c r="CJ42" s="387"/>
      <c r="CK42" s="387"/>
      <c r="CL42" s="387"/>
      <c r="CM42" s="387"/>
      <c r="CN42" s="387"/>
      <c r="CO42" s="387"/>
      <c r="CP42" s="387"/>
      <c r="CQ42" s="387"/>
      <c r="CR42" s="387"/>
      <c r="CS42" s="387"/>
      <c r="CT42" s="387"/>
      <c r="CU42" s="387"/>
      <c r="CV42" s="387"/>
      <c r="CW42" s="387"/>
      <c r="CX42" s="387"/>
      <c r="CY42" s="387"/>
      <c r="CZ42" s="387"/>
      <c r="DA42" s="387"/>
      <c r="DB42" s="387"/>
      <c r="DC42" s="387"/>
      <c r="DD42" s="387"/>
      <c r="DE42" s="387"/>
      <c r="DF42" s="387"/>
      <c r="DG42" s="387"/>
    </row>
    <row r="43" spans="1:111" s="388" customFormat="1">
      <c r="A43" s="135" t="s">
        <v>5</v>
      </c>
      <c r="B43" s="135" t="s">
        <v>19</v>
      </c>
      <c r="C43" s="252" t="s">
        <v>1053</v>
      </c>
      <c r="D43" s="135" t="s">
        <v>47</v>
      </c>
      <c r="E43" s="136">
        <f>0.24*E41</f>
        <v>56.112000000000002</v>
      </c>
      <c r="F43" s="31"/>
      <c r="G43" s="32">
        <f t="shared" si="10"/>
        <v>0</v>
      </c>
      <c r="H43" s="387"/>
      <c r="I43" s="387"/>
      <c r="J43" s="387"/>
      <c r="K43" s="387"/>
      <c r="L43" s="387"/>
      <c r="M43" s="387"/>
      <c r="N43" s="387"/>
      <c r="O43" s="387"/>
      <c r="P43" s="387"/>
      <c r="Q43" s="387"/>
      <c r="R43" s="387"/>
      <c r="S43" s="387"/>
      <c r="T43" s="387"/>
      <c r="U43" s="387"/>
      <c r="V43" s="387"/>
      <c r="W43" s="387"/>
      <c r="X43" s="387"/>
      <c r="Y43" s="387"/>
      <c r="Z43" s="387"/>
      <c r="AA43" s="387"/>
      <c r="AB43" s="387"/>
      <c r="AC43" s="387"/>
      <c r="AD43" s="387"/>
      <c r="AE43" s="387"/>
      <c r="AF43" s="387"/>
      <c r="AG43" s="387"/>
      <c r="AH43" s="387"/>
      <c r="AI43" s="387"/>
      <c r="AJ43" s="387"/>
      <c r="AK43" s="387"/>
      <c r="AL43" s="387"/>
      <c r="AM43" s="387"/>
      <c r="AN43" s="387"/>
      <c r="AO43" s="387"/>
      <c r="AP43" s="387"/>
      <c r="AQ43" s="387"/>
      <c r="AR43" s="387"/>
      <c r="AS43" s="387"/>
      <c r="AT43" s="387"/>
      <c r="AU43" s="387"/>
      <c r="AV43" s="387"/>
      <c r="AW43" s="387"/>
      <c r="AX43" s="387"/>
      <c r="AY43" s="387"/>
      <c r="AZ43" s="387"/>
      <c r="BA43" s="387"/>
      <c r="BB43" s="387"/>
      <c r="BC43" s="387"/>
      <c r="BD43" s="387"/>
      <c r="BE43" s="387"/>
      <c r="BF43" s="387"/>
      <c r="BG43" s="387"/>
      <c r="BH43" s="387"/>
      <c r="BI43" s="387"/>
      <c r="BJ43" s="387"/>
      <c r="BK43" s="387"/>
      <c r="BL43" s="387"/>
      <c r="BM43" s="387"/>
      <c r="BN43" s="387"/>
      <c r="BO43" s="387"/>
      <c r="BP43" s="387"/>
      <c r="BQ43" s="387"/>
      <c r="BR43" s="387"/>
      <c r="BS43" s="387"/>
      <c r="BT43" s="387"/>
      <c r="BU43" s="387"/>
      <c r="BV43" s="387"/>
      <c r="BW43" s="387"/>
      <c r="BX43" s="387"/>
      <c r="BY43" s="387"/>
      <c r="BZ43" s="387"/>
      <c r="CA43" s="387"/>
      <c r="CB43" s="387"/>
      <c r="CC43" s="387"/>
      <c r="CD43" s="387"/>
      <c r="CE43" s="387"/>
      <c r="CF43" s="387"/>
      <c r="CG43" s="387"/>
      <c r="CH43" s="387"/>
      <c r="CI43" s="387"/>
      <c r="CJ43" s="387"/>
      <c r="CK43" s="387"/>
      <c r="CL43" s="387"/>
      <c r="CM43" s="387"/>
      <c r="CN43" s="387"/>
      <c r="CO43" s="387"/>
      <c r="CP43" s="387"/>
      <c r="CQ43" s="387"/>
      <c r="CR43" s="387"/>
      <c r="CS43" s="387"/>
      <c r="CT43" s="387"/>
      <c r="CU43" s="387"/>
      <c r="CV43" s="387"/>
      <c r="CW43" s="387"/>
      <c r="CX43" s="387"/>
      <c r="CY43" s="387"/>
      <c r="CZ43" s="387"/>
      <c r="DA43" s="387"/>
      <c r="DB43" s="387"/>
      <c r="DC43" s="387"/>
      <c r="DD43" s="387"/>
      <c r="DE43" s="387"/>
      <c r="DF43" s="387"/>
      <c r="DG43" s="387"/>
    </row>
    <row r="44" spans="1:111">
      <c r="A44" s="19"/>
      <c r="B44" s="162"/>
      <c r="C44" s="26" t="s">
        <v>1056</v>
      </c>
      <c r="D44" s="20"/>
      <c r="E44" s="21"/>
      <c r="F44" s="22"/>
      <c r="G44" s="23"/>
    </row>
    <row r="45" spans="1:111" s="388" customFormat="1">
      <c r="A45" s="135" t="s">
        <v>5</v>
      </c>
      <c r="B45" s="135" t="s">
        <v>20</v>
      </c>
      <c r="C45" s="252" t="s">
        <v>1057</v>
      </c>
      <c r="D45" s="135" t="s">
        <v>27</v>
      </c>
      <c r="E45" s="136">
        <v>77</v>
      </c>
      <c r="F45" s="31"/>
      <c r="G45" s="32">
        <f t="shared" ref="G45:G47" si="11">E45*F45</f>
        <v>0</v>
      </c>
      <c r="H45" s="387"/>
      <c r="I45" s="387"/>
      <c r="J45" s="387"/>
      <c r="K45" s="387"/>
      <c r="L45" s="387"/>
      <c r="M45" s="387"/>
      <c r="N45" s="387"/>
      <c r="O45" s="387"/>
      <c r="P45" s="387"/>
      <c r="Q45" s="387"/>
      <c r="R45" s="387"/>
      <c r="S45" s="387"/>
      <c r="T45" s="387"/>
      <c r="U45" s="387"/>
      <c r="V45" s="387"/>
      <c r="W45" s="387"/>
      <c r="X45" s="387"/>
      <c r="Y45" s="387"/>
      <c r="Z45" s="387"/>
      <c r="AA45" s="387"/>
      <c r="AB45" s="387"/>
      <c r="AC45" s="387"/>
      <c r="AD45" s="387"/>
      <c r="AE45" s="387"/>
      <c r="AF45" s="387"/>
      <c r="AG45" s="387"/>
      <c r="AH45" s="387"/>
      <c r="AI45" s="387"/>
      <c r="AJ45" s="387"/>
      <c r="AK45" s="387"/>
      <c r="AL45" s="387"/>
      <c r="AM45" s="387"/>
      <c r="AN45" s="387"/>
      <c r="AO45" s="387"/>
      <c r="AP45" s="387"/>
      <c r="AQ45" s="387"/>
      <c r="AR45" s="387"/>
      <c r="AS45" s="387"/>
      <c r="AT45" s="387"/>
      <c r="AU45" s="387"/>
      <c r="AV45" s="387"/>
      <c r="AW45" s="387"/>
      <c r="AX45" s="387"/>
      <c r="AY45" s="387"/>
      <c r="AZ45" s="387"/>
      <c r="BA45" s="387"/>
      <c r="BB45" s="387"/>
      <c r="BC45" s="387"/>
      <c r="BD45" s="387"/>
      <c r="BE45" s="387"/>
      <c r="BF45" s="387"/>
      <c r="BG45" s="387"/>
      <c r="BH45" s="387"/>
      <c r="BI45" s="387"/>
      <c r="BJ45" s="387"/>
      <c r="BK45" s="387"/>
      <c r="BL45" s="387"/>
      <c r="BM45" s="387"/>
      <c r="BN45" s="387"/>
      <c r="BO45" s="387"/>
      <c r="BP45" s="387"/>
      <c r="BQ45" s="387"/>
      <c r="BR45" s="387"/>
      <c r="BS45" s="387"/>
      <c r="BT45" s="387"/>
      <c r="BU45" s="387"/>
      <c r="BV45" s="387"/>
      <c r="BW45" s="387"/>
      <c r="BX45" s="387"/>
      <c r="BY45" s="387"/>
      <c r="BZ45" s="387"/>
      <c r="CA45" s="387"/>
      <c r="CB45" s="387"/>
      <c r="CC45" s="387"/>
      <c r="CD45" s="387"/>
      <c r="CE45" s="387"/>
      <c r="CF45" s="387"/>
      <c r="CG45" s="387"/>
      <c r="CH45" s="387"/>
      <c r="CI45" s="387"/>
      <c r="CJ45" s="387"/>
      <c r="CK45" s="387"/>
      <c r="CL45" s="387"/>
      <c r="CM45" s="387"/>
      <c r="CN45" s="387"/>
      <c r="CO45" s="387"/>
      <c r="CP45" s="387"/>
      <c r="CQ45" s="387"/>
      <c r="CR45" s="387"/>
      <c r="CS45" s="387"/>
      <c r="CT45" s="387"/>
      <c r="CU45" s="387"/>
      <c r="CV45" s="387"/>
      <c r="CW45" s="387"/>
      <c r="CX45" s="387"/>
      <c r="CY45" s="387"/>
      <c r="CZ45" s="387"/>
      <c r="DA45" s="387"/>
      <c r="DB45" s="387"/>
      <c r="DC45" s="387"/>
      <c r="DD45" s="387"/>
      <c r="DE45" s="387"/>
      <c r="DF45" s="387"/>
      <c r="DG45" s="387"/>
    </row>
    <row r="46" spans="1:111" s="388" customFormat="1">
      <c r="A46" s="135" t="s">
        <v>5</v>
      </c>
      <c r="B46" s="135" t="s">
        <v>21</v>
      </c>
      <c r="C46" s="266" t="s">
        <v>1052</v>
      </c>
      <c r="D46" s="133" t="s">
        <v>47</v>
      </c>
      <c r="E46" s="267">
        <f>0.03*E45</f>
        <v>2.31</v>
      </c>
      <c r="F46" s="31"/>
      <c r="G46" s="32">
        <f t="shared" si="11"/>
        <v>0</v>
      </c>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87"/>
      <c r="AI46" s="387"/>
      <c r="AJ46" s="387"/>
      <c r="AK46" s="387"/>
      <c r="AL46" s="387"/>
      <c r="AM46" s="387"/>
      <c r="AN46" s="387"/>
      <c r="AO46" s="387"/>
      <c r="AP46" s="387"/>
      <c r="AQ46" s="387"/>
      <c r="AR46" s="387"/>
      <c r="AS46" s="387"/>
      <c r="AT46" s="387"/>
      <c r="AU46" s="387"/>
      <c r="AV46" s="387"/>
      <c r="AW46" s="387"/>
      <c r="AX46" s="387"/>
      <c r="AY46" s="387"/>
      <c r="AZ46" s="387"/>
      <c r="BA46" s="387"/>
      <c r="BB46" s="387"/>
      <c r="BC46" s="387"/>
      <c r="BD46" s="387"/>
      <c r="BE46" s="387"/>
      <c r="BF46" s="387"/>
      <c r="BG46" s="387"/>
      <c r="BH46" s="387"/>
      <c r="BI46" s="387"/>
      <c r="BJ46" s="387"/>
      <c r="BK46" s="387"/>
      <c r="BL46" s="387"/>
      <c r="BM46" s="387"/>
      <c r="BN46" s="387"/>
      <c r="BO46" s="387"/>
      <c r="BP46" s="387"/>
      <c r="BQ46" s="387"/>
      <c r="BR46" s="387"/>
      <c r="BS46" s="387"/>
      <c r="BT46" s="387"/>
      <c r="BU46" s="387"/>
      <c r="BV46" s="387"/>
      <c r="BW46" s="387"/>
      <c r="BX46" s="387"/>
      <c r="BY46" s="387"/>
      <c r="BZ46" s="387"/>
      <c r="CA46" s="387"/>
      <c r="CB46" s="387"/>
      <c r="CC46" s="387"/>
      <c r="CD46" s="387"/>
      <c r="CE46" s="387"/>
      <c r="CF46" s="387"/>
      <c r="CG46" s="387"/>
      <c r="CH46" s="387"/>
      <c r="CI46" s="387"/>
      <c r="CJ46" s="387"/>
      <c r="CK46" s="387"/>
      <c r="CL46" s="387"/>
      <c r="CM46" s="387"/>
      <c r="CN46" s="387"/>
      <c r="CO46" s="387"/>
      <c r="CP46" s="387"/>
      <c r="CQ46" s="387"/>
      <c r="CR46" s="387"/>
      <c r="CS46" s="387"/>
      <c r="CT46" s="387"/>
      <c r="CU46" s="387"/>
      <c r="CV46" s="387"/>
      <c r="CW46" s="387"/>
      <c r="CX46" s="387"/>
      <c r="CY46" s="387"/>
      <c r="CZ46" s="387"/>
      <c r="DA46" s="387"/>
      <c r="DB46" s="387"/>
      <c r="DC46" s="387"/>
      <c r="DD46" s="387"/>
      <c r="DE46" s="387"/>
      <c r="DF46" s="387"/>
      <c r="DG46" s="387"/>
    </row>
    <row r="47" spans="1:111" s="388" customFormat="1">
      <c r="A47" s="135" t="s">
        <v>5</v>
      </c>
      <c r="B47" s="135" t="s">
        <v>22</v>
      </c>
      <c r="C47" s="252" t="s">
        <v>1053</v>
      </c>
      <c r="D47" s="135" t="s">
        <v>47</v>
      </c>
      <c r="E47" s="136">
        <f>0.24*E45</f>
        <v>18.48</v>
      </c>
      <c r="F47" s="31"/>
      <c r="G47" s="32">
        <f t="shared" si="11"/>
        <v>0</v>
      </c>
      <c r="H47" s="387"/>
      <c r="I47" s="387"/>
      <c r="J47" s="387"/>
      <c r="K47" s="387"/>
      <c r="L47" s="387"/>
      <c r="M47" s="387"/>
      <c r="N47" s="387"/>
      <c r="O47" s="387"/>
      <c r="P47" s="387"/>
      <c r="Q47" s="387"/>
      <c r="R47" s="387"/>
      <c r="S47" s="387"/>
      <c r="T47" s="387"/>
      <c r="U47" s="387"/>
      <c r="V47" s="387"/>
      <c r="W47" s="387"/>
      <c r="X47" s="387"/>
      <c r="Y47" s="387"/>
      <c r="Z47" s="387"/>
      <c r="AA47" s="387"/>
      <c r="AB47" s="387"/>
      <c r="AC47" s="387"/>
      <c r="AD47" s="387"/>
      <c r="AE47" s="387"/>
      <c r="AF47" s="387"/>
      <c r="AG47" s="387"/>
      <c r="AH47" s="387"/>
      <c r="AI47" s="387"/>
      <c r="AJ47" s="387"/>
      <c r="AK47" s="387"/>
      <c r="AL47" s="387"/>
      <c r="AM47" s="387"/>
      <c r="AN47" s="387"/>
      <c r="AO47" s="387"/>
      <c r="AP47" s="387"/>
      <c r="AQ47" s="387"/>
      <c r="AR47" s="387"/>
      <c r="AS47" s="387"/>
      <c r="AT47" s="387"/>
      <c r="AU47" s="387"/>
      <c r="AV47" s="387"/>
      <c r="AW47" s="387"/>
      <c r="AX47" s="387"/>
      <c r="AY47" s="387"/>
      <c r="AZ47" s="387"/>
      <c r="BA47" s="387"/>
      <c r="BB47" s="387"/>
      <c r="BC47" s="387"/>
      <c r="BD47" s="387"/>
      <c r="BE47" s="387"/>
      <c r="BF47" s="387"/>
      <c r="BG47" s="387"/>
      <c r="BH47" s="387"/>
      <c r="BI47" s="387"/>
      <c r="BJ47" s="387"/>
      <c r="BK47" s="387"/>
      <c r="BL47" s="387"/>
      <c r="BM47" s="387"/>
      <c r="BN47" s="387"/>
      <c r="BO47" s="387"/>
      <c r="BP47" s="387"/>
      <c r="BQ47" s="387"/>
      <c r="BR47" s="387"/>
      <c r="BS47" s="387"/>
      <c r="BT47" s="387"/>
      <c r="BU47" s="387"/>
      <c r="BV47" s="387"/>
      <c r="BW47" s="387"/>
      <c r="BX47" s="387"/>
      <c r="BY47" s="387"/>
      <c r="BZ47" s="387"/>
      <c r="CA47" s="387"/>
      <c r="CB47" s="387"/>
      <c r="CC47" s="387"/>
      <c r="CD47" s="387"/>
      <c r="CE47" s="387"/>
      <c r="CF47" s="387"/>
      <c r="CG47" s="387"/>
      <c r="CH47" s="387"/>
      <c r="CI47" s="387"/>
      <c r="CJ47" s="387"/>
      <c r="CK47" s="387"/>
      <c r="CL47" s="387"/>
      <c r="CM47" s="387"/>
      <c r="CN47" s="387"/>
      <c r="CO47" s="387"/>
      <c r="CP47" s="387"/>
      <c r="CQ47" s="387"/>
      <c r="CR47" s="387"/>
      <c r="CS47" s="387"/>
      <c r="CT47" s="387"/>
      <c r="CU47" s="387"/>
      <c r="CV47" s="387"/>
      <c r="CW47" s="387"/>
      <c r="CX47" s="387"/>
      <c r="CY47" s="387"/>
      <c r="CZ47" s="387"/>
      <c r="DA47" s="387"/>
      <c r="DB47" s="387"/>
      <c r="DC47" s="387"/>
      <c r="DD47" s="387"/>
      <c r="DE47" s="387"/>
      <c r="DF47" s="387"/>
      <c r="DG47" s="387"/>
    </row>
    <row r="48" spans="1:111">
      <c r="A48" s="19"/>
      <c r="B48" s="162"/>
      <c r="C48" s="26" t="s">
        <v>1058</v>
      </c>
      <c r="D48" s="20"/>
      <c r="E48" s="21"/>
      <c r="F48" s="22"/>
      <c r="G48" s="23"/>
    </row>
    <row r="49" spans="1:111" s="388" customFormat="1">
      <c r="A49" s="135" t="s">
        <v>5</v>
      </c>
      <c r="B49" s="135" t="s">
        <v>23</v>
      </c>
      <c r="C49" s="252" t="s">
        <v>1057</v>
      </c>
      <c r="D49" s="135" t="s">
        <v>27</v>
      </c>
      <c r="E49" s="136">
        <v>63</v>
      </c>
      <c r="F49" s="31"/>
      <c r="G49" s="32">
        <f t="shared" si="10"/>
        <v>0</v>
      </c>
      <c r="H49" s="387"/>
      <c r="I49" s="387"/>
      <c r="J49" s="387"/>
      <c r="K49" s="387"/>
      <c r="L49" s="387"/>
      <c r="M49" s="387"/>
      <c r="N49" s="387"/>
      <c r="O49" s="387"/>
      <c r="P49" s="387"/>
      <c r="Q49" s="387"/>
      <c r="R49" s="387"/>
      <c r="S49" s="387"/>
      <c r="T49" s="387"/>
      <c r="U49" s="387"/>
      <c r="V49" s="387"/>
      <c r="W49" s="387"/>
      <c r="X49" s="387"/>
      <c r="Y49" s="387"/>
      <c r="Z49" s="387"/>
      <c r="AA49" s="387"/>
      <c r="AB49" s="387"/>
      <c r="AC49" s="387"/>
      <c r="AD49" s="387"/>
      <c r="AE49" s="387"/>
      <c r="AF49" s="387"/>
      <c r="AG49" s="387"/>
      <c r="AH49" s="387"/>
      <c r="AI49" s="387"/>
      <c r="AJ49" s="387"/>
      <c r="AK49" s="387"/>
      <c r="AL49" s="387"/>
      <c r="AM49" s="387"/>
      <c r="AN49" s="387"/>
      <c r="AO49" s="387"/>
      <c r="AP49" s="387"/>
      <c r="AQ49" s="387"/>
      <c r="AR49" s="387"/>
      <c r="AS49" s="387"/>
      <c r="AT49" s="387"/>
      <c r="AU49" s="387"/>
      <c r="AV49" s="387"/>
      <c r="AW49" s="387"/>
      <c r="AX49" s="387"/>
      <c r="AY49" s="387"/>
      <c r="AZ49" s="387"/>
      <c r="BA49" s="387"/>
      <c r="BB49" s="387"/>
      <c r="BC49" s="387"/>
      <c r="BD49" s="387"/>
      <c r="BE49" s="387"/>
      <c r="BF49" s="387"/>
      <c r="BG49" s="387"/>
      <c r="BH49" s="387"/>
      <c r="BI49" s="387"/>
      <c r="BJ49" s="387"/>
      <c r="BK49" s="387"/>
      <c r="BL49" s="387"/>
      <c r="BM49" s="387"/>
      <c r="BN49" s="387"/>
      <c r="BO49" s="387"/>
      <c r="BP49" s="387"/>
      <c r="BQ49" s="387"/>
      <c r="BR49" s="387"/>
      <c r="BS49" s="387"/>
      <c r="BT49" s="387"/>
      <c r="BU49" s="387"/>
      <c r="BV49" s="387"/>
      <c r="BW49" s="387"/>
      <c r="BX49" s="387"/>
      <c r="BY49" s="387"/>
      <c r="BZ49" s="387"/>
      <c r="CA49" s="387"/>
      <c r="CB49" s="387"/>
      <c r="CC49" s="387"/>
      <c r="CD49" s="387"/>
      <c r="CE49" s="387"/>
      <c r="CF49" s="387"/>
      <c r="CG49" s="387"/>
      <c r="CH49" s="387"/>
      <c r="CI49" s="387"/>
      <c r="CJ49" s="387"/>
      <c r="CK49" s="387"/>
      <c r="CL49" s="387"/>
      <c r="CM49" s="387"/>
      <c r="CN49" s="387"/>
      <c r="CO49" s="387"/>
      <c r="CP49" s="387"/>
      <c r="CQ49" s="387"/>
      <c r="CR49" s="387"/>
      <c r="CS49" s="387"/>
      <c r="CT49" s="387"/>
      <c r="CU49" s="387"/>
      <c r="CV49" s="387"/>
      <c r="CW49" s="387"/>
      <c r="CX49" s="387"/>
      <c r="CY49" s="387"/>
      <c r="CZ49" s="387"/>
      <c r="DA49" s="387"/>
      <c r="DB49" s="387"/>
      <c r="DC49" s="387"/>
      <c r="DD49" s="387"/>
      <c r="DE49" s="387"/>
      <c r="DF49" s="387"/>
      <c r="DG49" s="387"/>
    </row>
    <row r="50" spans="1:111" s="388" customFormat="1">
      <c r="A50" s="135" t="s">
        <v>5</v>
      </c>
      <c r="B50" s="135" t="s">
        <v>24</v>
      </c>
      <c r="C50" s="266" t="s">
        <v>1052</v>
      </c>
      <c r="D50" s="133" t="s">
        <v>47</v>
      </c>
      <c r="E50" s="267">
        <f>0.03*E49</f>
        <v>1.89</v>
      </c>
      <c r="F50" s="31"/>
      <c r="G50" s="32">
        <f t="shared" si="10"/>
        <v>0</v>
      </c>
      <c r="H50" s="387"/>
      <c r="I50" s="387"/>
      <c r="J50" s="387"/>
      <c r="K50" s="387"/>
      <c r="L50" s="387"/>
      <c r="M50" s="387"/>
      <c r="N50" s="387"/>
      <c r="O50" s="387"/>
      <c r="P50" s="387"/>
      <c r="Q50" s="387"/>
      <c r="R50" s="387"/>
      <c r="S50" s="387"/>
      <c r="T50" s="387"/>
      <c r="U50" s="387"/>
      <c r="V50" s="387"/>
      <c r="W50" s="387"/>
      <c r="X50" s="387"/>
      <c r="Y50" s="387"/>
      <c r="Z50" s="387"/>
      <c r="AA50" s="387"/>
      <c r="AB50" s="387"/>
      <c r="AC50" s="387"/>
      <c r="AD50" s="387"/>
      <c r="AE50" s="387"/>
      <c r="AF50" s="387"/>
      <c r="AG50" s="387"/>
      <c r="AH50" s="387"/>
      <c r="AI50" s="387"/>
      <c r="AJ50" s="387"/>
      <c r="AK50" s="387"/>
      <c r="AL50" s="387"/>
      <c r="AM50" s="387"/>
      <c r="AN50" s="387"/>
      <c r="AO50" s="387"/>
      <c r="AP50" s="387"/>
      <c r="AQ50" s="387"/>
      <c r="AR50" s="387"/>
      <c r="AS50" s="387"/>
      <c r="AT50" s="387"/>
      <c r="AU50" s="387"/>
      <c r="AV50" s="387"/>
      <c r="AW50" s="387"/>
      <c r="AX50" s="387"/>
      <c r="AY50" s="387"/>
      <c r="AZ50" s="387"/>
      <c r="BA50" s="387"/>
      <c r="BB50" s="387"/>
      <c r="BC50" s="387"/>
      <c r="BD50" s="387"/>
      <c r="BE50" s="387"/>
      <c r="BF50" s="387"/>
      <c r="BG50" s="387"/>
      <c r="BH50" s="387"/>
      <c r="BI50" s="387"/>
      <c r="BJ50" s="387"/>
      <c r="BK50" s="387"/>
      <c r="BL50" s="387"/>
      <c r="BM50" s="387"/>
      <c r="BN50" s="387"/>
      <c r="BO50" s="387"/>
      <c r="BP50" s="387"/>
      <c r="BQ50" s="387"/>
      <c r="BR50" s="387"/>
      <c r="BS50" s="387"/>
      <c r="BT50" s="387"/>
      <c r="BU50" s="387"/>
      <c r="BV50" s="387"/>
      <c r="BW50" s="387"/>
      <c r="BX50" s="387"/>
      <c r="BY50" s="387"/>
      <c r="BZ50" s="387"/>
      <c r="CA50" s="387"/>
      <c r="CB50" s="387"/>
      <c r="CC50" s="387"/>
      <c r="CD50" s="387"/>
      <c r="CE50" s="387"/>
      <c r="CF50" s="387"/>
      <c r="CG50" s="387"/>
      <c r="CH50" s="387"/>
      <c r="CI50" s="387"/>
      <c r="CJ50" s="387"/>
      <c r="CK50" s="387"/>
      <c r="CL50" s="387"/>
      <c r="CM50" s="387"/>
      <c r="CN50" s="387"/>
      <c r="CO50" s="387"/>
      <c r="CP50" s="387"/>
      <c r="CQ50" s="387"/>
      <c r="CR50" s="387"/>
      <c r="CS50" s="387"/>
      <c r="CT50" s="387"/>
      <c r="CU50" s="387"/>
      <c r="CV50" s="387"/>
      <c r="CW50" s="387"/>
      <c r="CX50" s="387"/>
      <c r="CY50" s="387"/>
      <c r="CZ50" s="387"/>
      <c r="DA50" s="387"/>
      <c r="DB50" s="387"/>
      <c r="DC50" s="387"/>
      <c r="DD50" s="387"/>
      <c r="DE50" s="387"/>
      <c r="DF50" s="387"/>
      <c r="DG50" s="387"/>
    </row>
    <row r="51" spans="1:111" s="388" customFormat="1">
      <c r="A51" s="135" t="s">
        <v>5</v>
      </c>
      <c r="B51" s="135" t="s">
        <v>25</v>
      </c>
      <c r="C51" s="252" t="s">
        <v>1053</v>
      </c>
      <c r="D51" s="135" t="s">
        <v>47</v>
      </c>
      <c r="E51" s="136">
        <f>0.24*E49</f>
        <v>15.12</v>
      </c>
      <c r="F51" s="31"/>
      <c r="G51" s="32">
        <f t="shared" si="10"/>
        <v>0</v>
      </c>
      <c r="H51" s="387"/>
      <c r="I51" s="387"/>
      <c r="J51" s="387"/>
      <c r="K51" s="387"/>
      <c r="L51" s="387"/>
      <c r="M51" s="387"/>
      <c r="N51" s="387"/>
      <c r="O51" s="387"/>
      <c r="P51" s="387"/>
      <c r="Q51" s="387"/>
      <c r="R51" s="387"/>
      <c r="S51" s="387"/>
      <c r="T51" s="387"/>
      <c r="U51" s="387"/>
      <c r="V51" s="387"/>
      <c r="W51" s="387"/>
      <c r="X51" s="387"/>
      <c r="Y51" s="387"/>
      <c r="Z51" s="387"/>
      <c r="AA51" s="387"/>
      <c r="AB51" s="387"/>
      <c r="AC51" s="387"/>
      <c r="AD51" s="387"/>
      <c r="AE51" s="387"/>
      <c r="AF51" s="387"/>
      <c r="AG51" s="387"/>
      <c r="AH51" s="387"/>
      <c r="AI51" s="387"/>
      <c r="AJ51" s="387"/>
      <c r="AK51" s="387"/>
      <c r="AL51" s="387"/>
      <c r="AM51" s="387"/>
      <c r="AN51" s="387"/>
      <c r="AO51" s="387"/>
      <c r="AP51" s="387"/>
      <c r="AQ51" s="387"/>
      <c r="AR51" s="387"/>
      <c r="AS51" s="387"/>
      <c r="AT51" s="387"/>
      <c r="AU51" s="387"/>
      <c r="AV51" s="387"/>
      <c r="AW51" s="387"/>
      <c r="AX51" s="387"/>
      <c r="AY51" s="387"/>
      <c r="AZ51" s="387"/>
      <c r="BA51" s="387"/>
      <c r="BB51" s="387"/>
      <c r="BC51" s="387"/>
      <c r="BD51" s="387"/>
      <c r="BE51" s="387"/>
      <c r="BF51" s="387"/>
      <c r="BG51" s="387"/>
      <c r="BH51" s="387"/>
      <c r="BI51" s="387"/>
      <c r="BJ51" s="387"/>
      <c r="BK51" s="387"/>
      <c r="BL51" s="387"/>
      <c r="BM51" s="387"/>
      <c r="BN51" s="387"/>
      <c r="BO51" s="387"/>
      <c r="BP51" s="387"/>
      <c r="BQ51" s="387"/>
      <c r="BR51" s="387"/>
      <c r="BS51" s="387"/>
      <c r="BT51" s="387"/>
      <c r="BU51" s="387"/>
      <c r="BV51" s="387"/>
      <c r="BW51" s="387"/>
      <c r="BX51" s="387"/>
      <c r="BY51" s="387"/>
      <c r="BZ51" s="387"/>
      <c r="CA51" s="387"/>
      <c r="CB51" s="387"/>
      <c r="CC51" s="387"/>
      <c r="CD51" s="387"/>
      <c r="CE51" s="387"/>
      <c r="CF51" s="387"/>
      <c r="CG51" s="387"/>
      <c r="CH51" s="387"/>
      <c r="CI51" s="387"/>
      <c r="CJ51" s="387"/>
      <c r="CK51" s="387"/>
      <c r="CL51" s="387"/>
      <c r="CM51" s="387"/>
      <c r="CN51" s="387"/>
      <c r="CO51" s="387"/>
      <c r="CP51" s="387"/>
      <c r="CQ51" s="387"/>
      <c r="CR51" s="387"/>
      <c r="CS51" s="387"/>
      <c r="CT51" s="387"/>
      <c r="CU51" s="387"/>
      <c r="CV51" s="387"/>
      <c r="CW51" s="387"/>
      <c r="CX51" s="387"/>
      <c r="CY51" s="387"/>
      <c r="CZ51" s="387"/>
      <c r="DA51" s="387"/>
      <c r="DB51" s="387"/>
      <c r="DC51" s="387"/>
      <c r="DD51" s="387"/>
      <c r="DE51" s="387"/>
      <c r="DF51" s="387"/>
      <c r="DG51" s="387"/>
    </row>
    <row r="52" spans="1:111" s="388" customFormat="1">
      <c r="A52" s="268"/>
      <c r="B52" s="261"/>
      <c r="C52" s="262" t="s">
        <v>1059</v>
      </c>
      <c r="D52" s="269"/>
      <c r="E52" s="270"/>
      <c r="F52" s="271"/>
      <c r="G52" s="265"/>
      <c r="H52" s="387"/>
      <c r="I52" s="387"/>
      <c r="J52" s="387"/>
      <c r="K52" s="387"/>
      <c r="L52" s="387"/>
      <c r="M52" s="387"/>
      <c r="N52" s="387"/>
      <c r="O52" s="387"/>
      <c r="P52" s="387"/>
      <c r="Q52" s="387"/>
      <c r="R52" s="387"/>
      <c r="S52" s="387"/>
      <c r="T52" s="387"/>
      <c r="U52" s="387"/>
      <c r="V52" s="387"/>
      <c r="W52" s="387"/>
      <c r="X52" s="387"/>
      <c r="Y52" s="387"/>
      <c r="Z52" s="387"/>
      <c r="AA52" s="387"/>
      <c r="AB52" s="387"/>
      <c r="AC52" s="387"/>
      <c r="AD52" s="387"/>
      <c r="AE52" s="387"/>
      <c r="AF52" s="387"/>
      <c r="AG52" s="387"/>
      <c r="AH52" s="387"/>
      <c r="AI52" s="387"/>
      <c r="AJ52" s="387"/>
      <c r="AK52" s="387"/>
      <c r="AL52" s="387"/>
      <c r="AM52" s="387"/>
      <c r="AN52" s="387"/>
      <c r="AO52" s="387"/>
      <c r="AP52" s="387"/>
      <c r="AQ52" s="387"/>
      <c r="AR52" s="387"/>
      <c r="AS52" s="387"/>
      <c r="AT52" s="387"/>
      <c r="AU52" s="387"/>
      <c r="AV52" s="387"/>
      <c r="AW52" s="387"/>
      <c r="AX52" s="387"/>
      <c r="AY52" s="387"/>
      <c r="AZ52" s="387"/>
      <c r="BA52" s="387"/>
      <c r="BB52" s="387"/>
      <c r="BC52" s="387"/>
      <c r="BD52" s="387"/>
      <c r="BE52" s="387"/>
      <c r="BF52" s="387"/>
      <c r="BG52" s="387"/>
      <c r="BH52" s="387"/>
      <c r="BI52" s="387"/>
      <c r="BJ52" s="387"/>
      <c r="BK52" s="387"/>
      <c r="BL52" s="387"/>
      <c r="BM52" s="387"/>
      <c r="BN52" s="387"/>
      <c r="BO52" s="387"/>
      <c r="BP52" s="387"/>
      <c r="BQ52" s="387"/>
      <c r="BR52" s="387"/>
      <c r="BS52" s="387"/>
      <c r="BT52" s="387"/>
      <c r="BU52" s="387"/>
      <c r="BV52" s="387"/>
      <c r="BW52" s="387"/>
      <c r="BX52" s="387"/>
      <c r="BY52" s="387"/>
      <c r="BZ52" s="387"/>
      <c r="CA52" s="387"/>
      <c r="CB52" s="387"/>
      <c r="CC52" s="387"/>
      <c r="CD52" s="387"/>
      <c r="CE52" s="387"/>
      <c r="CF52" s="387"/>
      <c r="CG52" s="387"/>
      <c r="CH52" s="387"/>
      <c r="CI52" s="387"/>
      <c r="CJ52" s="387"/>
      <c r="CK52" s="387"/>
      <c r="CL52" s="387"/>
      <c r="CM52" s="387"/>
      <c r="CN52" s="387"/>
      <c r="CO52" s="387"/>
      <c r="CP52" s="387"/>
      <c r="CQ52" s="387"/>
      <c r="CR52" s="387"/>
      <c r="CS52" s="387"/>
      <c r="CT52" s="387"/>
      <c r="CU52" s="387"/>
      <c r="CV52" s="387"/>
      <c r="CW52" s="387"/>
      <c r="CX52" s="387"/>
      <c r="CY52" s="387"/>
      <c r="CZ52" s="387"/>
      <c r="DA52" s="387"/>
      <c r="DB52" s="387"/>
      <c r="DC52" s="387"/>
      <c r="DD52" s="387"/>
      <c r="DE52" s="387"/>
      <c r="DF52" s="387"/>
      <c r="DG52" s="387"/>
    </row>
    <row r="53" spans="1:111" s="388" customFormat="1">
      <c r="A53" s="135" t="s">
        <v>5</v>
      </c>
      <c r="B53" s="135" t="s">
        <v>121</v>
      </c>
      <c r="C53" s="252" t="s">
        <v>934</v>
      </c>
      <c r="D53" s="135" t="s">
        <v>27</v>
      </c>
      <c r="E53" s="136">
        <v>52.5</v>
      </c>
      <c r="F53" s="31"/>
      <c r="G53" s="32">
        <f t="shared" ref="G53:G56" si="12">E53*F53</f>
        <v>0</v>
      </c>
      <c r="H53" s="387"/>
      <c r="I53" s="387"/>
      <c r="J53" s="387"/>
      <c r="K53" s="387"/>
      <c r="L53" s="387"/>
      <c r="M53" s="387"/>
      <c r="N53" s="387"/>
      <c r="O53" s="387"/>
      <c r="P53" s="387"/>
      <c r="Q53" s="387"/>
      <c r="R53" s="387"/>
      <c r="S53" s="387"/>
      <c r="T53" s="387"/>
      <c r="U53" s="387"/>
      <c r="V53" s="387"/>
      <c r="W53" s="387"/>
      <c r="X53" s="387"/>
      <c r="Y53" s="387"/>
      <c r="Z53" s="387"/>
      <c r="AA53" s="387"/>
      <c r="AB53" s="387"/>
      <c r="AC53" s="387"/>
      <c r="AD53" s="387"/>
      <c r="AE53" s="387"/>
      <c r="AF53" s="387"/>
      <c r="AG53" s="387"/>
      <c r="AH53" s="387"/>
      <c r="AI53" s="387"/>
      <c r="AJ53" s="387"/>
      <c r="AK53" s="387"/>
      <c r="AL53" s="387"/>
      <c r="AM53" s="387"/>
      <c r="AN53" s="387"/>
      <c r="AO53" s="387"/>
      <c r="AP53" s="387"/>
      <c r="AQ53" s="387"/>
      <c r="AR53" s="387"/>
      <c r="AS53" s="387"/>
      <c r="AT53" s="387"/>
      <c r="AU53" s="387"/>
      <c r="AV53" s="387"/>
      <c r="AW53" s="387"/>
      <c r="AX53" s="387"/>
      <c r="AY53" s="387"/>
      <c r="AZ53" s="387"/>
      <c r="BA53" s="387"/>
      <c r="BB53" s="387"/>
      <c r="BC53" s="387"/>
      <c r="BD53" s="387"/>
      <c r="BE53" s="387"/>
      <c r="BF53" s="387"/>
      <c r="BG53" s="387"/>
      <c r="BH53" s="387"/>
      <c r="BI53" s="387"/>
      <c r="BJ53" s="387"/>
      <c r="BK53" s="387"/>
      <c r="BL53" s="387"/>
      <c r="BM53" s="387"/>
      <c r="BN53" s="387"/>
      <c r="BO53" s="387"/>
      <c r="BP53" s="387"/>
      <c r="BQ53" s="387"/>
      <c r="BR53" s="387"/>
      <c r="BS53" s="387"/>
      <c r="BT53" s="387"/>
      <c r="BU53" s="387"/>
      <c r="BV53" s="387"/>
      <c r="BW53" s="387"/>
      <c r="BX53" s="387"/>
      <c r="BY53" s="387"/>
      <c r="BZ53" s="387"/>
      <c r="CA53" s="387"/>
      <c r="CB53" s="387"/>
      <c r="CC53" s="387"/>
      <c r="CD53" s="387"/>
      <c r="CE53" s="387"/>
      <c r="CF53" s="387"/>
      <c r="CG53" s="387"/>
      <c r="CH53" s="387"/>
      <c r="CI53" s="387"/>
      <c r="CJ53" s="387"/>
      <c r="CK53" s="387"/>
      <c r="CL53" s="387"/>
      <c r="CM53" s="387"/>
      <c r="CN53" s="387"/>
      <c r="CO53" s="387"/>
      <c r="CP53" s="387"/>
      <c r="CQ53" s="387"/>
      <c r="CR53" s="387"/>
      <c r="CS53" s="387"/>
      <c r="CT53" s="387"/>
      <c r="CU53" s="387"/>
      <c r="CV53" s="387"/>
      <c r="CW53" s="387"/>
      <c r="CX53" s="387"/>
      <c r="CY53" s="387"/>
      <c r="CZ53" s="387"/>
      <c r="DA53" s="387"/>
      <c r="DB53" s="387"/>
      <c r="DC53" s="387"/>
      <c r="DD53" s="387"/>
      <c r="DE53" s="387"/>
      <c r="DF53" s="387"/>
      <c r="DG53" s="387"/>
    </row>
    <row r="54" spans="1:111" s="388" customFormat="1">
      <c r="A54" s="135" t="s">
        <v>5</v>
      </c>
      <c r="B54" s="135" t="s">
        <v>122</v>
      </c>
      <c r="C54" s="252" t="s">
        <v>935</v>
      </c>
      <c r="D54" s="135" t="s">
        <v>27</v>
      </c>
      <c r="E54" s="136">
        <v>130.57</v>
      </c>
      <c r="F54" s="31"/>
      <c r="G54" s="32">
        <f t="shared" si="12"/>
        <v>0</v>
      </c>
      <c r="H54" s="387"/>
      <c r="I54" s="387"/>
      <c r="J54" s="387"/>
      <c r="K54" s="387"/>
      <c r="L54" s="387"/>
      <c r="M54" s="387"/>
      <c r="N54" s="387"/>
      <c r="O54" s="387"/>
      <c r="P54" s="387"/>
      <c r="Q54" s="387"/>
      <c r="R54" s="387"/>
      <c r="S54" s="387"/>
      <c r="T54" s="387"/>
      <c r="U54" s="387"/>
      <c r="V54" s="387"/>
      <c r="W54" s="387"/>
      <c r="X54" s="387"/>
      <c r="Y54" s="387"/>
      <c r="Z54" s="387"/>
      <c r="AA54" s="387"/>
      <c r="AB54" s="387"/>
      <c r="AC54" s="387"/>
      <c r="AD54" s="387"/>
      <c r="AE54" s="387"/>
      <c r="AF54" s="387"/>
      <c r="AG54" s="387"/>
      <c r="AH54" s="387"/>
      <c r="AI54" s="387"/>
      <c r="AJ54" s="387"/>
      <c r="AK54" s="387"/>
      <c r="AL54" s="387"/>
      <c r="AM54" s="387"/>
      <c r="AN54" s="387"/>
      <c r="AO54" s="387"/>
      <c r="AP54" s="387"/>
      <c r="AQ54" s="387"/>
      <c r="AR54" s="387"/>
      <c r="AS54" s="387"/>
      <c r="AT54" s="387"/>
      <c r="AU54" s="387"/>
      <c r="AV54" s="387"/>
      <c r="AW54" s="387"/>
      <c r="AX54" s="387"/>
      <c r="AY54" s="387"/>
      <c r="AZ54" s="387"/>
      <c r="BA54" s="387"/>
      <c r="BB54" s="387"/>
      <c r="BC54" s="387"/>
      <c r="BD54" s="387"/>
      <c r="BE54" s="387"/>
      <c r="BF54" s="387"/>
      <c r="BG54" s="387"/>
      <c r="BH54" s="387"/>
      <c r="BI54" s="387"/>
      <c r="BJ54" s="387"/>
      <c r="BK54" s="387"/>
      <c r="BL54" s="387"/>
      <c r="BM54" s="387"/>
      <c r="BN54" s="387"/>
      <c r="BO54" s="387"/>
      <c r="BP54" s="387"/>
      <c r="BQ54" s="387"/>
      <c r="BR54" s="387"/>
      <c r="BS54" s="387"/>
      <c r="BT54" s="387"/>
      <c r="BU54" s="387"/>
      <c r="BV54" s="387"/>
      <c r="BW54" s="387"/>
      <c r="BX54" s="387"/>
      <c r="BY54" s="387"/>
      <c r="BZ54" s="387"/>
      <c r="CA54" s="387"/>
      <c r="CB54" s="387"/>
      <c r="CC54" s="387"/>
      <c r="CD54" s="387"/>
      <c r="CE54" s="387"/>
      <c r="CF54" s="387"/>
      <c r="CG54" s="387"/>
      <c r="CH54" s="387"/>
      <c r="CI54" s="387"/>
      <c r="CJ54" s="387"/>
      <c r="CK54" s="387"/>
      <c r="CL54" s="387"/>
      <c r="CM54" s="387"/>
      <c r="CN54" s="387"/>
      <c r="CO54" s="387"/>
      <c r="CP54" s="387"/>
      <c r="CQ54" s="387"/>
      <c r="CR54" s="387"/>
      <c r="CS54" s="387"/>
      <c r="CT54" s="387"/>
      <c r="CU54" s="387"/>
      <c r="CV54" s="387"/>
      <c r="CW54" s="387"/>
      <c r="CX54" s="387"/>
      <c r="CY54" s="387"/>
      <c r="CZ54" s="387"/>
      <c r="DA54" s="387"/>
      <c r="DB54" s="387"/>
      <c r="DC54" s="387"/>
      <c r="DD54" s="387"/>
      <c r="DE54" s="387"/>
      <c r="DF54" s="387"/>
      <c r="DG54" s="387"/>
    </row>
    <row r="55" spans="1:111" s="388" customFormat="1">
      <c r="A55" s="135" t="s">
        <v>5</v>
      </c>
      <c r="B55" s="135" t="s">
        <v>123</v>
      </c>
      <c r="C55" s="252" t="s">
        <v>936</v>
      </c>
      <c r="D55" s="135" t="s">
        <v>296</v>
      </c>
      <c r="E55" s="136">
        <f>13.7+39.3+34.5+30.1</f>
        <v>117.6</v>
      </c>
      <c r="F55" s="31"/>
      <c r="G55" s="32">
        <f t="shared" si="12"/>
        <v>0</v>
      </c>
      <c r="H55" s="387"/>
      <c r="I55" s="387"/>
      <c r="J55" s="387"/>
      <c r="K55" s="387"/>
      <c r="L55" s="387"/>
      <c r="M55" s="387"/>
      <c r="N55" s="387"/>
      <c r="O55" s="387"/>
      <c r="P55" s="387"/>
      <c r="Q55" s="387"/>
      <c r="R55" s="387"/>
      <c r="S55" s="387"/>
      <c r="T55" s="387"/>
      <c r="U55" s="387"/>
      <c r="V55" s="387"/>
      <c r="W55" s="387"/>
      <c r="X55" s="387"/>
      <c r="Y55" s="387"/>
      <c r="Z55" s="387"/>
      <c r="AA55" s="387"/>
      <c r="AB55" s="387"/>
      <c r="AC55" s="387"/>
      <c r="AD55" s="387"/>
      <c r="AE55" s="387"/>
      <c r="AF55" s="387"/>
      <c r="AG55" s="387"/>
      <c r="AH55" s="387"/>
      <c r="AI55" s="387"/>
      <c r="AJ55" s="387"/>
      <c r="AK55" s="387"/>
      <c r="AL55" s="387"/>
      <c r="AM55" s="387"/>
      <c r="AN55" s="387"/>
      <c r="AO55" s="387"/>
      <c r="AP55" s="387"/>
      <c r="AQ55" s="387"/>
      <c r="AR55" s="387"/>
      <c r="AS55" s="387"/>
      <c r="AT55" s="387"/>
      <c r="AU55" s="387"/>
      <c r="AV55" s="387"/>
      <c r="AW55" s="387"/>
      <c r="AX55" s="387"/>
      <c r="AY55" s="387"/>
      <c r="AZ55" s="387"/>
      <c r="BA55" s="387"/>
      <c r="BB55" s="387"/>
      <c r="BC55" s="387"/>
      <c r="BD55" s="387"/>
      <c r="BE55" s="387"/>
      <c r="BF55" s="387"/>
      <c r="BG55" s="387"/>
      <c r="BH55" s="387"/>
      <c r="BI55" s="387"/>
      <c r="BJ55" s="387"/>
      <c r="BK55" s="387"/>
      <c r="BL55" s="387"/>
      <c r="BM55" s="387"/>
      <c r="BN55" s="387"/>
      <c r="BO55" s="387"/>
      <c r="BP55" s="387"/>
      <c r="BQ55" s="387"/>
      <c r="BR55" s="387"/>
      <c r="BS55" s="387"/>
      <c r="BT55" s="387"/>
      <c r="BU55" s="387"/>
      <c r="BV55" s="387"/>
      <c r="BW55" s="387"/>
      <c r="BX55" s="387"/>
      <c r="BY55" s="387"/>
      <c r="BZ55" s="387"/>
      <c r="CA55" s="387"/>
      <c r="CB55" s="387"/>
      <c r="CC55" s="387"/>
      <c r="CD55" s="387"/>
      <c r="CE55" s="387"/>
      <c r="CF55" s="387"/>
      <c r="CG55" s="387"/>
      <c r="CH55" s="387"/>
      <c r="CI55" s="387"/>
      <c r="CJ55" s="387"/>
      <c r="CK55" s="387"/>
      <c r="CL55" s="387"/>
      <c r="CM55" s="387"/>
      <c r="CN55" s="387"/>
      <c r="CO55" s="387"/>
      <c r="CP55" s="387"/>
      <c r="CQ55" s="387"/>
      <c r="CR55" s="387"/>
      <c r="CS55" s="387"/>
      <c r="CT55" s="387"/>
      <c r="CU55" s="387"/>
      <c r="CV55" s="387"/>
      <c r="CW55" s="387"/>
      <c r="CX55" s="387"/>
      <c r="CY55" s="387"/>
      <c r="CZ55" s="387"/>
      <c r="DA55" s="387"/>
      <c r="DB55" s="387"/>
      <c r="DC55" s="387"/>
      <c r="DD55" s="387"/>
      <c r="DE55" s="387"/>
      <c r="DF55" s="387"/>
      <c r="DG55" s="387"/>
    </row>
    <row r="56" spans="1:111" s="388" customFormat="1">
      <c r="A56" s="135" t="s">
        <v>5</v>
      </c>
      <c r="B56" s="135" t="s">
        <v>127</v>
      </c>
      <c r="C56" s="252" t="s">
        <v>937</v>
      </c>
      <c r="D56" s="135" t="s">
        <v>296</v>
      </c>
      <c r="E56" s="136">
        <v>107.46</v>
      </c>
      <c r="F56" s="31"/>
      <c r="G56" s="32">
        <f t="shared" si="12"/>
        <v>0</v>
      </c>
      <c r="H56" s="387"/>
      <c r="I56" s="387"/>
      <c r="J56" s="387"/>
      <c r="K56" s="387"/>
      <c r="L56" s="387"/>
      <c r="M56" s="387"/>
      <c r="N56" s="387"/>
      <c r="O56" s="387"/>
      <c r="P56" s="387"/>
      <c r="Q56" s="387"/>
      <c r="R56" s="387"/>
      <c r="S56" s="387"/>
      <c r="T56" s="387"/>
      <c r="U56" s="387"/>
      <c r="V56" s="387"/>
      <c r="W56" s="387"/>
      <c r="X56" s="387"/>
      <c r="Y56" s="387"/>
      <c r="Z56" s="387"/>
      <c r="AA56" s="387"/>
      <c r="AB56" s="387"/>
      <c r="AC56" s="387"/>
      <c r="AD56" s="387"/>
      <c r="AE56" s="387"/>
      <c r="AF56" s="387"/>
      <c r="AG56" s="387"/>
      <c r="AH56" s="387"/>
      <c r="AI56" s="387"/>
      <c r="AJ56" s="387"/>
      <c r="AK56" s="387"/>
      <c r="AL56" s="387"/>
      <c r="AM56" s="387"/>
      <c r="AN56" s="387"/>
      <c r="AO56" s="387"/>
      <c r="AP56" s="387"/>
      <c r="AQ56" s="387"/>
      <c r="AR56" s="387"/>
      <c r="AS56" s="387"/>
      <c r="AT56" s="387"/>
      <c r="AU56" s="387"/>
      <c r="AV56" s="387"/>
      <c r="AW56" s="387"/>
      <c r="AX56" s="387"/>
      <c r="AY56" s="387"/>
      <c r="AZ56" s="387"/>
      <c r="BA56" s="387"/>
      <c r="BB56" s="387"/>
      <c r="BC56" s="387"/>
      <c r="BD56" s="387"/>
      <c r="BE56" s="387"/>
      <c r="BF56" s="387"/>
      <c r="BG56" s="387"/>
      <c r="BH56" s="387"/>
      <c r="BI56" s="387"/>
      <c r="BJ56" s="387"/>
      <c r="BK56" s="387"/>
      <c r="BL56" s="387"/>
      <c r="BM56" s="387"/>
      <c r="BN56" s="387"/>
      <c r="BO56" s="387"/>
      <c r="BP56" s="387"/>
      <c r="BQ56" s="387"/>
      <c r="BR56" s="387"/>
      <c r="BS56" s="387"/>
      <c r="BT56" s="387"/>
      <c r="BU56" s="387"/>
      <c r="BV56" s="387"/>
      <c r="BW56" s="387"/>
      <c r="BX56" s="387"/>
      <c r="BY56" s="387"/>
      <c r="BZ56" s="387"/>
      <c r="CA56" s="387"/>
      <c r="CB56" s="387"/>
      <c r="CC56" s="387"/>
      <c r="CD56" s="387"/>
      <c r="CE56" s="387"/>
      <c r="CF56" s="387"/>
      <c r="CG56" s="387"/>
      <c r="CH56" s="387"/>
      <c r="CI56" s="387"/>
      <c r="CJ56" s="387"/>
      <c r="CK56" s="387"/>
      <c r="CL56" s="387"/>
      <c r="CM56" s="387"/>
      <c r="CN56" s="387"/>
      <c r="CO56" s="387"/>
      <c r="CP56" s="387"/>
      <c r="CQ56" s="387"/>
      <c r="CR56" s="387"/>
      <c r="CS56" s="387"/>
      <c r="CT56" s="387"/>
      <c r="CU56" s="387"/>
      <c r="CV56" s="387"/>
      <c r="CW56" s="387"/>
      <c r="CX56" s="387"/>
      <c r="CY56" s="387"/>
      <c r="CZ56" s="387"/>
      <c r="DA56" s="387"/>
      <c r="DB56" s="387"/>
      <c r="DC56" s="387"/>
      <c r="DD56" s="387"/>
      <c r="DE56" s="387"/>
      <c r="DF56" s="387"/>
      <c r="DG56" s="387"/>
    </row>
    <row r="57" spans="1:111" s="383" customFormat="1">
      <c r="A57" s="176" t="s">
        <v>154</v>
      </c>
      <c r="B57" s="183"/>
      <c r="C57" s="55"/>
      <c r="D57" s="187"/>
      <c r="E57" s="188"/>
      <c r="F57" s="189"/>
      <c r="G57" s="226">
        <f>SUBTOTAL(9,G37:G56)</f>
        <v>0</v>
      </c>
      <c r="I57" s="384"/>
      <c r="J57" s="384"/>
      <c r="K57" s="384"/>
      <c r="L57" s="384"/>
      <c r="M57" s="384"/>
      <c r="N57" s="384"/>
      <c r="O57" s="384"/>
      <c r="P57" s="384"/>
    </row>
    <row r="58" spans="1:111" s="383" customFormat="1" outlineLevel="1">
      <c r="A58" s="176" t="s">
        <v>33</v>
      </c>
      <c r="B58" s="183"/>
      <c r="C58" s="200"/>
      <c r="D58" s="177"/>
      <c r="E58" s="201"/>
      <c r="F58" s="202"/>
      <c r="G58" s="58"/>
      <c r="I58" s="384"/>
      <c r="J58" s="384"/>
      <c r="K58" s="384"/>
      <c r="L58" s="384"/>
      <c r="M58" s="384"/>
      <c r="N58" s="384"/>
      <c r="O58" s="384"/>
      <c r="P58" s="384"/>
    </row>
    <row r="59" spans="1:111" s="383" customFormat="1">
      <c r="A59" s="176"/>
      <c r="B59" s="183"/>
      <c r="C59" s="55"/>
      <c r="D59" s="44"/>
      <c r="E59" s="56"/>
      <c r="F59" s="57"/>
      <c r="G59" s="58"/>
      <c r="I59" s="384"/>
      <c r="J59" s="384"/>
      <c r="K59" s="384"/>
      <c r="L59" s="384"/>
      <c r="M59" s="384"/>
      <c r="N59" s="384"/>
      <c r="O59" s="384"/>
      <c r="P59" s="384"/>
    </row>
    <row r="60" spans="1:111">
      <c r="A60" s="19"/>
      <c r="B60" s="162"/>
      <c r="C60" s="26" t="s">
        <v>938</v>
      </c>
      <c r="D60" s="20"/>
      <c r="E60" s="21"/>
      <c r="F60" s="22"/>
      <c r="G60" s="23"/>
    </row>
    <row r="61" spans="1:111" s="388" customFormat="1">
      <c r="A61" s="133" t="s">
        <v>22</v>
      </c>
      <c r="B61" s="135" t="s">
        <v>14</v>
      </c>
      <c r="C61" s="252" t="s">
        <v>939</v>
      </c>
      <c r="D61" s="135" t="s">
        <v>207</v>
      </c>
      <c r="E61" s="136">
        <v>9</v>
      </c>
      <c r="F61" s="31"/>
      <c r="G61" s="32">
        <f t="shared" ref="G61:G65" si="13">E61*F61</f>
        <v>0</v>
      </c>
      <c r="H61" s="387"/>
      <c r="I61" s="387"/>
      <c r="J61" s="387"/>
      <c r="K61" s="387"/>
      <c r="L61" s="387"/>
      <c r="M61" s="387"/>
      <c r="N61" s="387"/>
      <c r="O61" s="387"/>
      <c r="P61" s="387"/>
      <c r="Q61" s="387"/>
      <c r="R61" s="387"/>
      <c r="S61" s="387"/>
      <c r="T61" s="387"/>
      <c r="U61" s="387"/>
      <c r="V61" s="387"/>
      <c r="W61" s="387"/>
      <c r="X61" s="387"/>
      <c r="Y61" s="387"/>
      <c r="Z61" s="387"/>
      <c r="AA61" s="387"/>
      <c r="AB61" s="387"/>
      <c r="AC61" s="387"/>
      <c r="AD61" s="387"/>
      <c r="AE61" s="387"/>
      <c r="AF61" s="387"/>
      <c r="AG61" s="387"/>
      <c r="AH61" s="387"/>
      <c r="AI61" s="387"/>
      <c r="AJ61" s="387"/>
      <c r="AK61" s="387"/>
      <c r="AL61" s="387"/>
      <c r="AM61" s="387"/>
      <c r="AN61" s="387"/>
      <c r="AO61" s="387"/>
      <c r="AP61" s="387"/>
      <c r="AQ61" s="387"/>
      <c r="AR61" s="387"/>
      <c r="AS61" s="387"/>
      <c r="AT61" s="387"/>
      <c r="AU61" s="387"/>
      <c r="AV61" s="387"/>
      <c r="AW61" s="387"/>
      <c r="AX61" s="387"/>
      <c r="AY61" s="387"/>
      <c r="AZ61" s="387"/>
      <c r="BA61" s="387"/>
      <c r="BB61" s="387"/>
      <c r="BC61" s="387"/>
      <c r="BD61" s="387"/>
      <c r="BE61" s="387"/>
      <c r="BF61" s="387"/>
      <c r="BG61" s="387"/>
      <c r="BH61" s="387"/>
      <c r="BI61" s="387"/>
      <c r="BJ61" s="387"/>
      <c r="BK61" s="387"/>
      <c r="BL61" s="387"/>
      <c r="BM61" s="387"/>
      <c r="BN61" s="387"/>
      <c r="BO61" s="387"/>
      <c r="BP61" s="387"/>
      <c r="BQ61" s="387"/>
      <c r="BR61" s="387"/>
      <c r="BS61" s="387"/>
      <c r="BT61" s="387"/>
      <c r="BU61" s="387"/>
      <c r="BV61" s="387"/>
      <c r="BW61" s="387"/>
      <c r="BX61" s="387"/>
      <c r="BY61" s="387"/>
      <c r="BZ61" s="387"/>
      <c r="CA61" s="387"/>
      <c r="CB61" s="387"/>
      <c r="CC61" s="387"/>
      <c r="CD61" s="387"/>
      <c r="CE61" s="387"/>
      <c r="CF61" s="387"/>
      <c r="CG61" s="387"/>
      <c r="CH61" s="387"/>
      <c r="CI61" s="387"/>
      <c r="CJ61" s="387"/>
      <c r="CK61" s="387"/>
      <c r="CL61" s="387"/>
      <c r="CM61" s="387"/>
      <c r="CN61" s="387"/>
      <c r="CO61" s="387"/>
      <c r="CP61" s="387"/>
      <c r="CQ61" s="387"/>
      <c r="CR61" s="387"/>
      <c r="CS61" s="387"/>
      <c r="CT61" s="387"/>
      <c r="CU61" s="387"/>
      <c r="CV61" s="387"/>
      <c r="CW61" s="387"/>
      <c r="CX61" s="387"/>
      <c r="CY61" s="387"/>
      <c r="CZ61" s="387"/>
      <c r="DA61" s="387"/>
      <c r="DB61" s="387"/>
      <c r="DC61" s="387"/>
      <c r="DD61" s="387"/>
      <c r="DE61" s="387"/>
      <c r="DF61" s="387"/>
      <c r="DG61" s="387"/>
    </row>
    <row r="62" spans="1:111" s="388" customFormat="1">
      <c r="A62" s="133" t="s">
        <v>22</v>
      </c>
      <c r="B62" s="135" t="s">
        <v>15</v>
      </c>
      <c r="C62" s="252" t="s">
        <v>940</v>
      </c>
      <c r="D62" s="135" t="s">
        <v>207</v>
      </c>
      <c r="E62" s="136">
        <v>2</v>
      </c>
      <c r="F62" s="31"/>
      <c r="G62" s="32">
        <f t="shared" si="13"/>
        <v>0</v>
      </c>
      <c r="H62" s="387"/>
      <c r="I62" s="387"/>
      <c r="J62" s="387"/>
      <c r="K62" s="387"/>
      <c r="L62" s="387"/>
      <c r="M62" s="387"/>
      <c r="N62" s="387"/>
      <c r="O62" s="387"/>
      <c r="P62" s="387"/>
      <c r="Q62" s="387"/>
      <c r="R62" s="387"/>
      <c r="S62" s="387"/>
      <c r="T62" s="387"/>
      <c r="U62" s="387"/>
      <c r="V62" s="387"/>
      <c r="W62" s="387"/>
      <c r="X62" s="387"/>
      <c r="Y62" s="387"/>
      <c r="Z62" s="387"/>
      <c r="AA62" s="387"/>
      <c r="AB62" s="387"/>
      <c r="AC62" s="387"/>
      <c r="AD62" s="387"/>
      <c r="AE62" s="387"/>
      <c r="AF62" s="387"/>
      <c r="AG62" s="387"/>
      <c r="AH62" s="387"/>
      <c r="AI62" s="387"/>
      <c r="AJ62" s="387"/>
      <c r="AK62" s="387"/>
      <c r="AL62" s="387"/>
      <c r="AM62" s="387"/>
      <c r="AN62" s="387"/>
      <c r="AO62" s="387"/>
      <c r="AP62" s="387"/>
      <c r="AQ62" s="387"/>
      <c r="AR62" s="387"/>
      <c r="AS62" s="387"/>
      <c r="AT62" s="387"/>
      <c r="AU62" s="387"/>
      <c r="AV62" s="387"/>
      <c r="AW62" s="387"/>
      <c r="AX62" s="387"/>
      <c r="AY62" s="387"/>
      <c r="AZ62" s="387"/>
      <c r="BA62" s="387"/>
      <c r="BB62" s="387"/>
      <c r="BC62" s="387"/>
      <c r="BD62" s="387"/>
      <c r="BE62" s="387"/>
      <c r="BF62" s="387"/>
      <c r="BG62" s="387"/>
      <c r="BH62" s="387"/>
      <c r="BI62" s="387"/>
      <c r="BJ62" s="387"/>
      <c r="BK62" s="387"/>
      <c r="BL62" s="387"/>
      <c r="BM62" s="387"/>
      <c r="BN62" s="387"/>
      <c r="BO62" s="387"/>
      <c r="BP62" s="387"/>
      <c r="BQ62" s="387"/>
      <c r="BR62" s="387"/>
      <c r="BS62" s="387"/>
      <c r="BT62" s="387"/>
      <c r="BU62" s="387"/>
      <c r="BV62" s="387"/>
      <c r="BW62" s="387"/>
      <c r="BX62" s="387"/>
      <c r="BY62" s="387"/>
      <c r="BZ62" s="387"/>
      <c r="CA62" s="387"/>
      <c r="CB62" s="387"/>
      <c r="CC62" s="387"/>
      <c r="CD62" s="387"/>
      <c r="CE62" s="387"/>
      <c r="CF62" s="387"/>
      <c r="CG62" s="387"/>
      <c r="CH62" s="387"/>
      <c r="CI62" s="387"/>
      <c r="CJ62" s="387"/>
      <c r="CK62" s="387"/>
      <c r="CL62" s="387"/>
      <c r="CM62" s="387"/>
      <c r="CN62" s="387"/>
      <c r="CO62" s="387"/>
      <c r="CP62" s="387"/>
      <c r="CQ62" s="387"/>
      <c r="CR62" s="387"/>
      <c r="CS62" s="387"/>
      <c r="CT62" s="387"/>
      <c r="CU62" s="387"/>
      <c r="CV62" s="387"/>
      <c r="CW62" s="387"/>
      <c r="CX62" s="387"/>
      <c r="CY62" s="387"/>
      <c r="CZ62" s="387"/>
      <c r="DA62" s="387"/>
      <c r="DB62" s="387"/>
      <c r="DC62" s="387"/>
      <c r="DD62" s="387"/>
      <c r="DE62" s="387"/>
      <c r="DF62" s="387"/>
      <c r="DG62" s="387"/>
    </row>
    <row r="63" spans="1:111" s="388" customFormat="1" ht="25.5">
      <c r="A63" s="133" t="s">
        <v>22</v>
      </c>
      <c r="B63" s="135" t="s">
        <v>16</v>
      </c>
      <c r="C63" s="252" t="s">
        <v>941</v>
      </c>
      <c r="D63" s="135" t="s">
        <v>207</v>
      </c>
      <c r="E63" s="136">
        <v>16</v>
      </c>
      <c r="F63" s="31"/>
      <c r="G63" s="32">
        <f t="shared" si="13"/>
        <v>0</v>
      </c>
      <c r="H63" s="387"/>
      <c r="I63" s="387"/>
      <c r="J63" s="387"/>
      <c r="K63" s="387"/>
      <c r="L63" s="387"/>
      <c r="M63" s="387"/>
      <c r="N63" s="387"/>
      <c r="O63" s="387"/>
      <c r="P63" s="387"/>
      <c r="Q63" s="387"/>
      <c r="R63" s="387"/>
      <c r="S63" s="387"/>
      <c r="T63" s="387"/>
      <c r="U63" s="387"/>
      <c r="V63" s="387"/>
      <c r="W63" s="387"/>
      <c r="X63" s="387"/>
      <c r="Y63" s="387"/>
      <c r="Z63" s="387"/>
      <c r="AA63" s="387"/>
      <c r="AB63" s="387"/>
      <c r="AC63" s="387"/>
      <c r="AD63" s="387"/>
      <c r="AE63" s="387"/>
      <c r="AF63" s="387"/>
      <c r="AG63" s="387"/>
      <c r="AH63" s="387"/>
      <c r="AI63" s="387"/>
      <c r="AJ63" s="387"/>
      <c r="AK63" s="387"/>
      <c r="AL63" s="387"/>
      <c r="AM63" s="387"/>
      <c r="AN63" s="387"/>
      <c r="AO63" s="387"/>
      <c r="AP63" s="387"/>
      <c r="AQ63" s="387"/>
      <c r="AR63" s="387"/>
      <c r="AS63" s="387"/>
      <c r="AT63" s="387"/>
      <c r="AU63" s="387"/>
      <c r="AV63" s="387"/>
      <c r="AW63" s="387"/>
      <c r="AX63" s="387"/>
      <c r="AY63" s="387"/>
      <c r="AZ63" s="387"/>
      <c r="BA63" s="387"/>
      <c r="BB63" s="387"/>
      <c r="BC63" s="387"/>
      <c r="BD63" s="387"/>
      <c r="BE63" s="387"/>
      <c r="BF63" s="387"/>
      <c r="BG63" s="387"/>
      <c r="BH63" s="387"/>
      <c r="BI63" s="387"/>
      <c r="BJ63" s="387"/>
      <c r="BK63" s="387"/>
      <c r="BL63" s="387"/>
      <c r="BM63" s="387"/>
      <c r="BN63" s="387"/>
      <c r="BO63" s="387"/>
      <c r="BP63" s="387"/>
      <c r="BQ63" s="387"/>
      <c r="BR63" s="387"/>
      <c r="BS63" s="387"/>
      <c r="BT63" s="387"/>
      <c r="BU63" s="387"/>
      <c r="BV63" s="387"/>
      <c r="BW63" s="387"/>
      <c r="BX63" s="387"/>
      <c r="BY63" s="387"/>
      <c r="BZ63" s="387"/>
      <c r="CA63" s="387"/>
      <c r="CB63" s="387"/>
      <c r="CC63" s="387"/>
      <c r="CD63" s="387"/>
      <c r="CE63" s="387"/>
      <c r="CF63" s="387"/>
      <c r="CG63" s="387"/>
      <c r="CH63" s="387"/>
      <c r="CI63" s="387"/>
      <c r="CJ63" s="387"/>
      <c r="CK63" s="387"/>
      <c r="CL63" s="387"/>
      <c r="CM63" s="387"/>
      <c r="CN63" s="387"/>
      <c r="CO63" s="387"/>
      <c r="CP63" s="387"/>
      <c r="CQ63" s="387"/>
      <c r="CR63" s="387"/>
      <c r="CS63" s="387"/>
      <c r="CT63" s="387"/>
      <c r="CU63" s="387"/>
      <c r="CV63" s="387"/>
      <c r="CW63" s="387"/>
      <c r="CX63" s="387"/>
      <c r="CY63" s="387"/>
      <c r="CZ63" s="387"/>
      <c r="DA63" s="387"/>
      <c r="DB63" s="387"/>
      <c r="DC63" s="387"/>
      <c r="DD63" s="387"/>
      <c r="DE63" s="387"/>
      <c r="DF63" s="387"/>
      <c r="DG63" s="387"/>
    </row>
    <row r="64" spans="1:111" s="388" customFormat="1" ht="25.5">
      <c r="A64" s="133" t="s">
        <v>22</v>
      </c>
      <c r="B64" s="135" t="s">
        <v>17</v>
      </c>
      <c r="C64" s="252" t="s">
        <v>942</v>
      </c>
      <c r="D64" s="135" t="s">
        <v>207</v>
      </c>
      <c r="E64" s="136">
        <v>3</v>
      </c>
      <c r="F64" s="31"/>
      <c r="G64" s="32">
        <f t="shared" si="13"/>
        <v>0</v>
      </c>
      <c r="H64" s="387"/>
      <c r="I64" s="387"/>
      <c r="J64" s="387"/>
      <c r="K64" s="387"/>
      <c r="L64" s="387"/>
      <c r="M64" s="387"/>
      <c r="N64" s="387"/>
      <c r="O64" s="387"/>
      <c r="P64" s="387"/>
      <c r="Q64" s="387"/>
      <c r="R64" s="387"/>
      <c r="S64" s="387"/>
      <c r="T64" s="387"/>
      <c r="U64" s="387"/>
      <c r="V64" s="387"/>
      <c r="W64" s="387"/>
      <c r="X64" s="387"/>
      <c r="Y64" s="387"/>
      <c r="Z64" s="387"/>
      <c r="AA64" s="387"/>
      <c r="AB64" s="387"/>
      <c r="AC64" s="387"/>
      <c r="AD64" s="387"/>
      <c r="AE64" s="387"/>
      <c r="AF64" s="387"/>
      <c r="AG64" s="387"/>
      <c r="AH64" s="387"/>
      <c r="AI64" s="387"/>
      <c r="AJ64" s="387"/>
      <c r="AK64" s="387"/>
      <c r="AL64" s="387"/>
      <c r="AM64" s="387"/>
      <c r="AN64" s="387"/>
      <c r="AO64" s="387"/>
      <c r="AP64" s="387"/>
      <c r="AQ64" s="387"/>
      <c r="AR64" s="387"/>
      <c r="AS64" s="387"/>
      <c r="AT64" s="387"/>
      <c r="AU64" s="387"/>
      <c r="AV64" s="387"/>
      <c r="AW64" s="387"/>
      <c r="AX64" s="387"/>
      <c r="AY64" s="387"/>
      <c r="AZ64" s="387"/>
      <c r="BA64" s="387"/>
      <c r="BB64" s="387"/>
      <c r="BC64" s="387"/>
      <c r="BD64" s="387"/>
      <c r="BE64" s="387"/>
      <c r="BF64" s="387"/>
      <c r="BG64" s="387"/>
      <c r="BH64" s="387"/>
      <c r="BI64" s="387"/>
      <c r="BJ64" s="387"/>
      <c r="BK64" s="387"/>
      <c r="BL64" s="387"/>
      <c r="BM64" s="387"/>
      <c r="BN64" s="387"/>
      <c r="BO64" s="387"/>
      <c r="BP64" s="387"/>
      <c r="BQ64" s="387"/>
      <c r="BR64" s="387"/>
      <c r="BS64" s="387"/>
      <c r="BT64" s="387"/>
      <c r="BU64" s="387"/>
      <c r="BV64" s="387"/>
      <c r="BW64" s="387"/>
      <c r="BX64" s="387"/>
      <c r="BY64" s="387"/>
      <c r="BZ64" s="387"/>
      <c r="CA64" s="387"/>
      <c r="CB64" s="387"/>
      <c r="CC64" s="387"/>
      <c r="CD64" s="387"/>
      <c r="CE64" s="387"/>
      <c r="CF64" s="387"/>
      <c r="CG64" s="387"/>
      <c r="CH64" s="387"/>
      <c r="CI64" s="387"/>
      <c r="CJ64" s="387"/>
      <c r="CK64" s="387"/>
      <c r="CL64" s="387"/>
      <c r="CM64" s="387"/>
      <c r="CN64" s="387"/>
      <c r="CO64" s="387"/>
      <c r="CP64" s="387"/>
      <c r="CQ64" s="387"/>
      <c r="CR64" s="387"/>
      <c r="CS64" s="387"/>
      <c r="CT64" s="387"/>
      <c r="CU64" s="387"/>
      <c r="CV64" s="387"/>
      <c r="CW64" s="387"/>
      <c r="CX64" s="387"/>
      <c r="CY64" s="387"/>
      <c r="CZ64" s="387"/>
      <c r="DA64" s="387"/>
      <c r="DB64" s="387"/>
      <c r="DC64" s="387"/>
      <c r="DD64" s="387"/>
      <c r="DE64" s="387"/>
      <c r="DF64" s="387"/>
      <c r="DG64" s="387"/>
    </row>
    <row r="65" spans="1:111" s="388" customFormat="1">
      <c r="A65" s="133" t="s">
        <v>22</v>
      </c>
      <c r="B65" s="135" t="s">
        <v>18</v>
      </c>
      <c r="C65" s="252" t="s">
        <v>943</v>
      </c>
      <c r="D65" s="135" t="s">
        <v>207</v>
      </c>
      <c r="E65" s="136">
        <v>1</v>
      </c>
      <c r="F65" s="31"/>
      <c r="G65" s="32">
        <f t="shared" si="13"/>
        <v>0</v>
      </c>
      <c r="H65" s="387"/>
      <c r="I65" s="387"/>
      <c r="J65" s="387"/>
      <c r="K65" s="387"/>
      <c r="L65" s="387"/>
      <c r="M65" s="387"/>
      <c r="N65" s="387"/>
      <c r="O65" s="387"/>
      <c r="P65" s="387"/>
      <c r="Q65" s="387"/>
      <c r="R65" s="387"/>
      <c r="S65" s="387"/>
      <c r="T65" s="387"/>
      <c r="U65" s="387"/>
      <c r="V65" s="387"/>
      <c r="W65" s="387"/>
      <c r="X65" s="387"/>
      <c r="Y65" s="387"/>
      <c r="Z65" s="387"/>
      <c r="AA65" s="387"/>
      <c r="AB65" s="387"/>
      <c r="AC65" s="387"/>
      <c r="AD65" s="387"/>
      <c r="AE65" s="387"/>
      <c r="AF65" s="387"/>
      <c r="AG65" s="387"/>
      <c r="AH65" s="387"/>
      <c r="AI65" s="387"/>
      <c r="AJ65" s="387"/>
      <c r="AK65" s="387"/>
      <c r="AL65" s="387"/>
      <c r="AM65" s="387"/>
      <c r="AN65" s="387"/>
      <c r="AO65" s="387"/>
      <c r="AP65" s="387"/>
      <c r="AQ65" s="387"/>
      <c r="AR65" s="387"/>
      <c r="AS65" s="387"/>
      <c r="AT65" s="387"/>
      <c r="AU65" s="387"/>
      <c r="AV65" s="387"/>
      <c r="AW65" s="387"/>
      <c r="AX65" s="387"/>
      <c r="AY65" s="387"/>
      <c r="AZ65" s="387"/>
      <c r="BA65" s="387"/>
      <c r="BB65" s="387"/>
      <c r="BC65" s="387"/>
      <c r="BD65" s="387"/>
      <c r="BE65" s="387"/>
      <c r="BF65" s="387"/>
      <c r="BG65" s="387"/>
      <c r="BH65" s="387"/>
      <c r="BI65" s="387"/>
      <c r="BJ65" s="387"/>
      <c r="BK65" s="387"/>
      <c r="BL65" s="387"/>
      <c r="BM65" s="387"/>
      <c r="BN65" s="387"/>
      <c r="BO65" s="387"/>
      <c r="BP65" s="387"/>
      <c r="BQ65" s="387"/>
      <c r="BR65" s="387"/>
      <c r="BS65" s="387"/>
      <c r="BT65" s="387"/>
      <c r="BU65" s="387"/>
      <c r="BV65" s="387"/>
      <c r="BW65" s="387"/>
      <c r="BX65" s="387"/>
      <c r="BY65" s="387"/>
      <c r="BZ65" s="387"/>
      <c r="CA65" s="387"/>
      <c r="CB65" s="387"/>
      <c r="CC65" s="387"/>
      <c r="CD65" s="387"/>
      <c r="CE65" s="387"/>
      <c r="CF65" s="387"/>
      <c r="CG65" s="387"/>
      <c r="CH65" s="387"/>
      <c r="CI65" s="387"/>
      <c r="CJ65" s="387"/>
      <c r="CK65" s="387"/>
      <c r="CL65" s="387"/>
      <c r="CM65" s="387"/>
      <c r="CN65" s="387"/>
      <c r="CO65" s="387"/>
      <c r="CP65" s="387"/>
      <c r="CQ65" s="387"/>
      <c r="CR65" s="387"/>
      <c r="CS65" s="387"/>
      <c r="CT65" s="387"/>
      <c r="CU65" s="387"/>
      <c r="CV65" s="387"/>
      <c r="CW65" s="387"/>
      <c r="CX65" s="387"/>
      <c r="CY65" s="387"/>
      <c r="CZ65" s="387"/>
      <c r="DA65" s="387"/>
      <c r="DB65" s="387"/>
      <c r="DC65" s="387"/>
      <c r="DD65" s="387"/>
      <c r="DE65" s="387"/>
      <c r="DF65" s="387"/>
      <c r="DG65" s="387"/>
    </row>
    <row r="66" spans="1:111">
      <c r="A66" s="19"/>
      <c r="B66" s="162"/>
      <c r="C66" s="26" t="s">
        <v>944</v>
      </c>
      <c r="D66" s="20"/>
      <c r="E66" s="21"/>
      <c r="F66" s="22"/>
      <c r="G66" s="23"/>
    </row>
    <row r="67" spans="1:111" s="388" customFormat="1">
      <c r="A67" s="133" t="s">
        <v>22</v>
      </c>
      <c r="B67" s="135" t="s">
        <v>19</v>
      </c>
      <c r="C67" s="252" t="s">
        <v>947</v>
      </c>
      <c r="D67" s="135" t="s">
        <v>27</v>
      </c>
      <c r="E67" s="136">
        <v>10.35</v>
      </c>
      <c r="F67" s="31"/>
      <c r="G67" s="32">
        <f t="shared" ref="G67:G69" si="14">E67*F67</f>
        <v>0</v>
      </c>
      <c r="H67" s="387"/>
      <c r="I67" s="387"/>
      <c r="J67" s="387"/>
      <c r="K67" s="387"/>
      <c r="L67" s="387"/>
      <c r="M67" s="387"/>
      <c r="N67" s="387"/>
      <c r="O67" s="387"/>
      <c r="P67" s="387"/>
      <c r="Q67" s="387"/>
      <c r="R67" s="387"/>
      <c r="S67" s="387"/>
      <c r="T67" s="387"/>
      <c r="U67" s="387"/>
      <c r="V67" s="387"/>
      <c r="W67" s="387"/>
      <c r="X67" s="387"/>
      <c r="Y67" s="387"/>
      <c r="Z67" s="387"/>
      <c r="AA67" s="387"/>
      <c r="AB67" s="387"/>
      <c r="AC67" s="387"/>
      <c r="AD67" s="387"/>
      <c r="AE67" s="387"/>
      <c r="AF67" s="387"/>
      <c r="AG67" s="387"/>
      <c r="AH67" s="387"/>
      <c r="AI67" s="387"/>
      <c r="AJ67" s="387"/>
      <c r="AK67" s="387"/>
      <c r="AL67" s="387"/>
      <c r="AM67" s="387"/>
      <c r="AN67" s="387"/>
      <c r="AO67" s="387"/>
      <c r="AP67" s="387"/>
      <c r="AQ67" s="387"/>
      <c r="AR67" s="387"/>
      <c r="AS67" s="387"/>
      <c r="AT67" s="387"/>
      <c r="AU67" s="387"/>
      <c r="AV67" s="387"/>
      <c r="AW67" s="387"/>
      <c r="AX67" s="387"/>
      <c r="AY67" s="387"/>
      <c r="AZ67" s="387"/>
      <c r="BA67" s="387"/>
      <c r="BB67" s="387"/>
      <c r="BC67" s="387"/>
      <c r="BD67" s="387"/>
      <c r="BE67" s="387"/>
      <c r="BF67" s="387"/>
      <c r="BG67" s="387"/>
      <c r="BH67" s="387"/>
      <c r="BI67" s="387"/>
      <c r="BJ67" s="387"/>
      <c r="BK67" s="387"/>
      <c r="BL67" s="387"/>
      <c r="BM67" s="387"/>
      <c r="BN67" s="387"/>
      <c r="BO67" s="387"/>
      <c r="BP67" s="387"/>
      <c r="BQ67" s="387"/>
      <c r="BR67" s="387"/>
      <c r="BS67" s="387"/>
      <c r="BT67" s="387"/>
      <c r="BU67" s="387"/>
      <c r="BV67" s="387"/>
      <c r="BW67" s="387"/>
      <c r="BX67" s="387"/>
      <c r="BY67" s="387"/>
      <c r="BZ67" s="387"/>
      <c r="CA67" s="387"/>
      <c r="CB67" s="387"/>
      <c r="CC67" s="387"/>
      <c r="CD67" s="387"/>
      <c r="CE67" s="387"/>
      <c r="CF67" s="387"/>
      <c r="CG67" s="387"/>
      <c r="CH67" s="387"/>
      <c r="CI67" s="387"/>
      <c r="CJ67" s="387"/>
      <c r="CK67" s="387"/>
      <c r="CL67" s="387"/>
      <c r="CM67" s="387"/>
      <c r="CN67" s="387"/>
      <c r="CO67" s="387"/>
      <c r="CP67" s="387"/>
      <c r="CQ67" s="387"/>
      <c r="CR67" s="387"/>
      <c r="CS67" s="387"/>
      <c r="CT67" s="387"/>
      <c r="CU67" s="387"/>
      <c r="CV67" s="387"/>
      <c r="CW67" s="387"/>
      <c r="CX67" s="387"/>
      <c r="CY67" s="387"/>
      <c r="CZ67" s="387"/>
      <c r="DA67" s="387"/>
      <c r="DB67" s="387"/>
      <c r="DC67" s="387"/>
      <c r="DD67" s="387"/>
      <c r="DE67" s="387"/>
      <c r="DF67" s="387"/>
      <c r="DG67" s="387"/>
    </row>
    <row r="68" spans="1:111" s="388" customFormat="1">
      <c r="A68" s="133" t="s">
        <v>22</v>
      </c>
      <c r="B68" s="135" t="s">
        <v>20</v>
      </c>
      <c r="C68" s="252" t="s">
        <v>946</v>
      </c>
      <c r="D68" s="135" t="s">
        <v>27</v>
      </c>
      <c r="E68" s="136">
        <v>52.5</v>
      </c>
      <c r="F68" s="31"/>
      <c r="G68" s="32">
        <f t="shared" si="14"/>
        <v>0</v>
      </c>
      <c r="H68" s="387"/>
      <c r="I68" s="387"/>
      <c r="J68" s="387"/>
      <c r="K68" s="387"/>
      <c r="L68" s="387"/>
      <c r="M68" s="387"/>
      <c r="N68" s="387"/>
      <c r="O68" s="387"/>
      <c r="P68" s="387"/>
      <c r="Q68" s="387"/>
      <c r="R68" s="387"/>
      <c r="S68" s="387"/>
      <c r="T68" s="387"/>
      <c r="U68" s="387"/>
      <c r="V68" s="387"/>
      <c r="W68" s="387"/>
      <c r="X68" s="387"/>
      <c r="Y68" s="387"/>
      <c r="Z68" s="387"/>
      <c r="AA68" s="387"/>
      <c r="AB68" s="387"/>
      <c r="AC68" s="387"/>
      <c r="AD68" s="387"/>
      <c r="AE68" s="387"/>
      <c r="AF68" s="387"/>
      <c r="AG68" s="387"/>
      <c r="AH68" s="387"/>
      <c r="AI68" s="387"/>
      <c r="AJ68" s="387"/>
      <c r="AK68" s="387"/>
      <c r="AL68" s="387"/>
      <c r="AM68" s="387"/>
      <c r="AN68" s="387"/>
      <c r="AO68" s="387"/>
      <c r="AP68" s="387"/>
      <c r="AQ68" s="387"/>
      <c r="AR68" s="387"/>
      <c r="AS68" s="387"/>
      <c r="AT68" s="387"/>
      <c r="AU68" s="387"/>
      <c r="AV68" s="387"/>
      <c r="AW68" s="387"/>
      <c r="AX68" s="387"/>
      <c r="AY68" s="387"/>
      <c r="AZ68" s="387"/>
      <c r="BA68" s="387"/>
      <c r="BB68" s="387"/>
      <c r="BC68" s="387"/>
      <c r="BD68" s="387"/>
      <c r="BE68" s="387"/>
      <c r="BF68" s="387"/>
      <c r="BG68" s="387"/>
      <c r="BH68" s="387"/>
      <c r="BI68" s="387"/>
      <c r="BJ68" s="387"/>
      <c r="BK68" s="387"/>
      <c r="BL68" s="387"/>
      <c r="BM68" s="387"/>
      <c r="BN68" s="387"/>
      <c r="BO68" s="387"/>
      <c r="BP68" s="387"/>
      <c r="BQ68" s="387"/>
      <c r="BR68" s="387"/>
      <c r="BS68" s="387"/>
      <c r="BT68" s="387"/>
      <c r="BU68" s="387"/>
      <c r="BV68" s="387"/>
      <c r="BW68" s="387"/>
      <c r="BX68" s="387"/>
      <c r="BY68" s="387"/>
      <c r="BZ68" s="387"/>
      <c r="CA68" s="387"/>
      <c r="CB68" s="387"/>
      <c r="CC68" s="387"/>
      <c r="CD68" s="387"/>
      <c r="CE68" s="387"/>
      <c r="CF68" s="387"/>
      <c r="CG68" s="387"/>
      <c r="CH68" s="387"/>
      <c r="CI68" s="387"/>
      <c r="CJ68" s="387"/>
      <c r="CK68" s="387"/>
      <c r="CL68" s="387"/>
      <c r="CM68" s="387"/>
      <c r="CN68" s="387"/>
      <c r="CO68" s="387"/>
      <c r="CP68" s="387"/>
      <c r="CQ68" s="387"/>
      <c r="CR68" s="387"/>
      <c r="CS68" s="387"/>
      <c r="CT68" s="387"/>
      <c r="CU68" s="387"/>
      <c r="CV68" s="387"/>
      <c r="CW68" s="387"/>
      <c r="CX68" s="387"/>
      <c r="CY68" s="387"/>
      <c r="CZ68" s="387"/>
      <c r="DA68" s="387"/>
      <c r="DB68" s="387"/>
      <c r="DC68" s="387"/>
      <c r="DD68" s="387"/>
      <c r="DE68" s="387"/>
      <c r="DF68" s="387"/>
      <c r="DG68" s="387"/>
    </row>
    <row r="69" spans="1:111" s="388" customFormat="1">
      <c r="A69" s="133" t="s">
        <v>22</v>
      </c>
      <c r="B69" s="135" t="s">
        <v>21</v>
      </c>
      <c r="C69" s="252" t="s">
        <v>945</v>
      </c>
      <c r="D69" s="135" t="s">
        <v>207</v>
      </c>
      <c r="E69" s="136">
        <v>6</v>
      </c>
      <c r="F69" s="31"/>
      <c r="G69" s="32">
        <f t="shared" si="14"/>
        <v>0</v>
      </c>
      <c r="H69" s="387"/>
      <c r="I69" s="387"/>
      <c r="J69" s="387"/>
      <c r="K69" s="387"/>
      <c r="L69" s="387"/>
      <c r="M69" s="387"/>
      <c r="N69" s="387"/>
      <c r="O69" s="387"/>
      <c r="P69" s="387"/>
      <c r="Q69" s="387"/>
      <c r="R69" s="387"/>
      <c r="S69" s="387"/>
      <c r="T69" s="387"/>
      <c r="U69" s="387"/>
      <c r="V69" s="387"/>
      <c r="W69" s="387"/>
      <c r="X69" s="387"/>
      <c r="Y69" s="387"/>
      <c r="Z69" s="387"/>
      <c r="AA69" s="387"/>
      <c r="AB69" s="387"/>
      <c r="AC69" s="387"/>
      <c r="AD69" s="387"/>
      <c r="AE69" s="387"/>
      <c r="AF69" s="387"/>
      <c r="AG69" s="387"/>
      <c r="AH69" s="387"/>
      <c r="AI69" s="387"/>
      <c r="AJ69" s="387"/>
      <c r="AK69" s="387"/>
      <c r="AL69" s="387"/>
      <c r="AM69" s="387"/>
      <c r="AN69" s="387"/>
      <c r="AO69" s="387"/>
      <c r="AP69" s="387"/>
      <c r="AQ69" s="387"/>
      <c r="AR69" s="387"/>
      <c r="AS69" s="387"/>
      <c r="AT69" s="387"/>
      <c r="AU69" s="387"/>
      <c r="AV69" s="387"/>
      <c r="AW69" s="387"/>
      <c r="AX69" s="387"/>
      <c r="AY69" s="387"/>
      <c r="AZ69" s="387"/>
      <c r="BA69" s="387"/>
      <c r="BB69" s="387"/>
      <c r="BC69" s="387"/>
      <c r="BD69" s="387"/>
      <c r="BE69" s="387"/>
      <c r="BF69" s="387"/>
      <c r="BG69" s="387"/>
      <c r="BH69" s="387"/>
      <c r="BI69" s="387"/>
      <c r="BJ69" s="387"/>
      <c r="BK69" s="387"/>
      <c r="BL69" s="387"/>
      <c r="BM69" s="387"/>
      <c r="BN69" s="387"/>
      <c r="BO69" s="387"/>
      <c r="BP69" s="387"/>
      <c r="BQ69" s="387"/>
      <c r="BR69" s="387"/>
      <c r="BS69" s="387"/>
      <c r="BT69" s="387"/>
      <c r="BU69" s="387"/>
      <c r="BV69" s="387"/>
      <c r="BW69" s="387"/>
      <c r="BX69" s="387"/>
      <c r="BY69" s="387"/>
      <c r="BZ69" s="387"/>
      <c r="CA69" s="387"/>
      <c r="CB69" s="387"/>
      <c r="CC69" s="387"/>
      <c r="CD69" s="387"/>
      <c r="CE69" s="387"/>
      <c r="CF69" s="387"/>
      <c r="CG69" s="387"/>
      <c r="CH69" s="387"/>
      <c r="CI69" s="387"/>
      <c r="CJ69" s="387"/>
      <c r="CK69" s="387"/>
      <c r="CL69" s="387"/>
      <c r="CM69" s="387"/>
      <c r="CN69" s="387"/>
      <c r="CO69" s="387"/>
      <c r="CP69" s="387"/>
      <c r="CQ69" s="387"/>
      <c r="CR69" s="387"/>
      <c r="CS69" s="387"/>
      <c r="CT69" s="387"/>
      <c r="CU69" s="387"/>
      <c r="CV69" s="387"/>
      <c r="CW69" s="387"/>
      <c r="CX69" s="387"/>
      <c r="CY69" s="387"/>
      <c r="CZ69" s="387"/>
      <c r="DA69" s="387"/>
      <c r="DB69" s="387"/>
      <c r="DC69" s="387"/>
      <c r="DD69" s="387"/>
      <c r="DE69" s="387"/>
      <c r="DF69" s="387"/>
      <c r="DG69" s="387"/>
    </row>
    <row r="70" spans="1:111" s="383" customFormat="1">
      <c r="A70" s="176" t="s">
        <v>34</v>
      </c>
      <c r="B70" s="183"/>
      <c r="C70" s="55"/>
      <c r="D70" s="44"/>
      <c r="E70" s="56"/>
      <c r="F70" s="116"/>
      <c r="G70" s="58">
        <f>SUBTOTAL(9,G61:G69)</f>
        <v>0</v>
      </c>
      <c r="I70" s="384"/>
      <c r="J70" s="384"/>
      <c r="K70" s="384"/>
      <c r="L70" s="384"/>
      <c r="M70" s="384"/>
      <c r="N70" s="384"/>
      <c r="O70" s="384"/>
      <c r="P70" s="384"/>
    </row>
    <row r="71" spans="1:111" s="393" customFormat="1">
      <c r="A71" s="138" t="s">
        <v>950</v>
      </c>
      <c r="B71" s="251"/>
      <c r="C71" s="112"/>
      <c r="D71" s="140"/>
      <c r="E71" s="141"/>
      <c r="F71" s="141"/>
      <c r="G71" s="142">
        <f>SUM(G5:G70)</f>
        <v>0</v>
      </c>
    </row>
    <row r="72" spans="1:111" ht="15" customHeight="1">
      <c r="A72" s="382"/>
      <c r="B72" s="382"/>
      <c r="E72" s="396"/>
      <c r="F72" s="382"/>
    </row>
    <row r="73" spans="1:111" ht="15" customHeight="1">
      <c r="A73" s="382"/>
      <c r="B73" s="382"/>
      <c r="F73" s="382"/>
    </row>
    <row r="74" spans="1:111" ht="15" customHeight="1">
      <c r="A74" s="382"/>
      <c r="B74" s="382"/>
      <c r="F74" s="382"/>
    </row>
    <row r="75" spans="1:111" ht="15" customHeight="1">
      <c r="A75" s="382"/>
      <c r="B75" s="382"/>
      <c r="F75" s="382"/>
    </row>
    <row r="76" spans="1:111" ht="15" customHeight="1">
      <c r="A76" s="382"/>
      <c r="B76" s="382"/>
      <c r="E76" s="396"/>
      <c r="F76" s="382"/>
    </row>
    <row r="77" spans="1:111" ht="15" customHeight="1">
      <c r="A77" s="382"/>
      <c r="B77" s="382"/>
      <c r="E77" s="396"/>
      <c r="F77" s="382"/>
    </row>
    <row r="78" spans="1:111" ht="15" customHeight="1">
      <c r="A78" s="382"/>
      <c r="B78" s="382"/>
      <c r="D78" s="398"/>
      <c r="F78" s="382"/>
    </row>
    <row r="79" spans="1:111">
      <c r="A79" s="382"/>
      <c r="B79" s="382"/>
      <c r="D79" s="398"/>
      <c r="F79" s="382"/>
    </row>
    <row r="80" spans="1:111">
      <c r="A80" s="382"/>
      <c r="B80" s="382"/>
      <c r="F80" s="382"/>
    </row>
    <row r="81" spans="1:6">
      <c r="A81" s="382"/>
      <c r="B81" s="382"/>
      <c r="C81" s="399"/>
      <c r="F81" s="382"/>
    </row>
    <row r="82" spans="1:6">
      <c r="A82" s="382"/>
      <c r="B82" s="382"/>
      <c r="F82" s="382"/>
    </row>
    <row r="83" spans="1:6">
      <c r="A83" s="382"/>
      <c r="B83" s="382"/>
      <c r="F83" s="382"/>
    </row>
    <row r="84" spans="1:6">
      <c r="A84" s="382"/>
      <c r="B84" s="382"/>
      <c r="D84" s="398"/>
      <c r="F84" s="382"/>
    </row>
    <row r="85" spans="1:6">
      <c r="A85" s="382"/>
      <c r="B85" s="382"/>
      <c r="C85" s="399"/>
      <c r="F85" s="382"/>
    </row>
    <row r="86" spans="1:6">
      <c r="A86" s="382"/>
      <c r="B86" s="382"/>
      <c r="F86" s="382"/>
    </row>
    <row r="87" spans="1:6">
      <c r="A87" s="382"/>
      <c r="B87" s="382"/>
      <c r="F87" s="382"/>
    </row>
    <row r="88" spans="1:6">
      <c r="A88" s="382"/>
      <c r="B88" s="382"/>
      <c r="F88" s="382"/>
    </row>
    <row r="89" spans="1:6">
      <c r="A89" s="382"/>
      <c r="B89" s="382"/>
      <c r="F89" s="382"/>
    </row>
    <row r="90" spans="1:6">
      <c r="A90" s="382"/>
      <c r="B90" s="382"/>
      <c r="F90" s="382"/>
    </row>
    <row r="91" spans="1:6">
      <c r="A91" s="382"/>
      <c r="B91" s="382"/>
      <c r="F91" s="382"/>
    </row>
    <row r="92" spans="1:6">
      <c r="A92" s="382"/>
      <c r="B92" s="382"/>
      <c r="F92" s="382"/>
    </row>
    <row r="93" spans="1:6">
      <c r="A93" s="382"/>
      <c r="B93" s="382"/>
      <c r="F93" s="382"/>
    </row>
    <row r="94" spans="1:6">
      <c r="A94" s="382"/>
      <c r="B94" s="382"/>
      <c r="C94" s="399"/>
      <c r="F94" s="382"/>
    </row>
    <row r="95" spans="1:6">
      <c r="A95" s="382"/>
      <c r="B95" s="382"/>
      <c r="F95" s="382"/>
    </row>
    <row r="96" spans="1:6">
      <c r="A96" s="382"/>
      <c r="B96" s="382"/>
      <c r="F96" s="382"/>
    </row>
    <row r="97" spans="1:6">
      <c r="A97" s="382"/>
      <c r="B97" s="382"/>
      <c r="F97" s="382"/>
    </row>
    <row r="98" spans="1:6">
      <c r="A98" s="382"/>
      <c r="B98" s="382"/>
      <c r="F98" s="382"/>
    </row>
    <row r="99" spans="1:6">
      <c r="A99" s="382"/>
      <c r="B99" s="382"/>
      <c r="F99" s="382"/>
    </row>
    <row r="100" spans="1:6">
      <c r="A100" s="382"/>
      <c r="B100" s="382"/>
      <c r="F100" s="382"/>
    </row>
    <row r="101" spans="1:6">
      <c r="A101" s="382"/>
      <c r="B101" s="382"/>
      <c r="F101" s="382"/>
    </row>
    <row r="102" spans="1:6">
      <c r="A102" s="382"/>
      <c r="B102" s="382"/>
      <c r="E102" s="396"/>
      <c r="F102" s="382"/>
    </row>
    <row r="103" spans="1:6">
      <c r="A103" s="382"/>
      <c r="B103" s="382"/>
      <c r="E103" s="396"/>
      <c r="F103" s="382"/>
    </row>
    <row r="104" spans="1:6">
      <c r="A104" s="382"/>
      <c r="B104" s="382"/>
      <c r="E104" s="396"/>
    </row>
    <row r="105" spans="1:6">
      <c r="A105" s="382"/>
      <c r="B105" s="382"/>
      <c r="E105" s="396"/>
    </row>
    <row r="106" spans="1:6">
      <c r="A106" s="382"/>
      <c r="B106" s="382"/>
      <c r="E106" s="396"/>
    </row>
    <row r="107" spans="1:6">
      <c r="A107" s="382"/>
      <c r="B107" s="382"/>
      <c r="E107" s="396"/>
    </row>
    <row r="108" spans="1:6">
      <c r="A108" s="382"/>
      <c r="B108" s="382"/>
      <c r="E108" s="396"/>
    </row>
    <row r="109" spans="1:6">
      <c r="A109" s="382"/>
      <c r="B109" s="382"/>
      <c r="E109" s="396"/>
      <c r="F109" s="396"/>
    </row>
    <row r="110" spans="1:6">
      <c r="A110" s="382"/>
      <c r="B110" s="382"/>
      <c r="E110" s="396"/>
      <c r="F110" s="396"/>
    </row>
    <row r="111" spans="1:6">
      <c r="A111" s="382"/>
      <c r="B111" s="382"/>
      <c r="E111" s="396"/>
      <c r="F111" s="396"/>
    </row>
    <row r="112" spans="1:6">
      <c r="A112" s="382"/>
      <c r="B112" s="382"/>
      <c r="E112" s="396"/>
      <c r="F112" s="396"/>
    </row>
    <row r="113" spans="1:6">
      <c r="A113" s="382"/>
      <c r="B113" s="382"/>
      <c r="C113" s="399"/>
    </row>
    <row r="114" spans="1:6">
      <c r="A114" s="382"/>
      <c r="B114" s="382"/>
      <c r="E114" s="396"/>
    </row>
    <row r="115" spans="1:6">
      <c r="A115" s="382"/>
      <c r="B115" s="382"/>
    </row>
    <row r="116" spans="1:6">
      <c r="A116" s="382"/>
      <c r="B116" s="382"/>
    </row>
    <row r="117" spans="1:6">
      <c r="A117" s="382"/>
      <c r="B117" s="382"/>
      <c r="C117" s="399"/>
    </row>
    <row r="118" spans="1:6">
      <c r="A118" s="382"/>
      <c r="B118" s="382"/>
    </row>
    <row r="119" spans="1:6">
      <c r="A119" s="382"/>
      <c r="B119" s="382"/>
      <c r="E119" s="396"/>
    </row>
    <row r="120" spans="1:6">
      <c r="A120" s="382"/>
      <c r="B120" s="382"/>
      <c r="D120" s="398"/>
      <c r="E120" s="396"/>
      <c r="F120" s="382"/>
    </row>
    <row r="121" spans="1:6">
      <c r="A121" s="382"/>
      <c r="B121" s="382"/>
      <c r="D121" s="398"/>
      <c r="F121" s="382"/>
    </row>
    <row r="122" spans="1:6">
      <c r="A122" s="382"/>
      <c r="B122" s="382"/>
      <c r="D122" s="398"/>
      <c r="E122" s="396"/>
      <c r="F122" s="382"/>
    </row>
    <row r="123" spans="1:6">
      <c r="A123" s="382"/>
      <c r="B123" s="382"/>
      <c r="D123" s="398"/>
      <c r="F123" s="382"/>
    </row>
    <row r="124" spans="1:6">
      <c r="A124" s="382"/>
      <c r="B124" s="382"/>
      <c r="D124" s="398"/>
      <c r="F124" s="382"/>
    </row>
    <row r="125" spans="1:6">
      <c r="A125" s="382"/>
      <c r="B125" s="382"/>
      <c r="D125" s="398"/>
      <c r="F125" s="382"/>
    </row>
    <row r="126" spans="1:6">
      <c r="A126" s="382"/>
      <c r="B126" s="382"/>
      <c r="D126" s="398"/>
      <c r="F126" s="382"/>
    </row>
    <row r="127" spans="1:6">
      <c r="A127" s="382"/>
      <c r="B127" s="382"/>
      <c r="D127" s="398"/>
      <c r="F127" s="382"/>
    </row>
    <row r="128" spans="1:6">
      <c r="A128" s="382"/>
      <c r="B128" s="382"/>
      <c r="D128" s="398"/>
      <c r="F128" s="382"/>
    </row>
    <row r="129" spans="1:6">
      <c r="A129" s="382"/>
      <c r="B129" s="382"/>
      <c r="D129" s="398"/>
      <c r="F129" s="382"/>
    </row>
    <row r="130" spans="1:6">
      <c r="A130" s="382"/>
      <c r="B130" s="382"/>
      <c r="D130" s="398"/>
      <c r="F130" s="382"/>
    </row>
    <row r="131" spans="1:6">
      <c r="A131" s="382"/>
      <c r="B131" s="382"/>
      <c r="D131" s="398"/>
      <c r="F131" s="382"/>
    </row>
    <row r="132" spans="1:6">
      <c r="A132" s="382"/>
      <c r="B132" s="382"/>
      <c r="D132" s="398"/>
      <c r="F132" s="382"/>
    </row>
    <row r="133" spans="1:6">
      <c r="A133" s="382"/>
      <c r="B133" s="382"/>
      <c r="D133" s="398"/>
      <c r="F133" s="382"/>
    </row>
    <row r="134" spans="1:6">
      <c r="A134" s="382"/>
      <c r="B134" s="382"/>
      <c r="D134" s="398"/>
      <c r="F134" s="382"/>
    </row>
  </sheetData>
  <mergeCells count="5">
    <mergeCell ref="A1:A2"/>
    <mergeCell ref="C1:C2"/>
    <mergeCell ref="D1:D2"/>
    <mergeCell ref="E1:E2"/>
    <mergeCell ref="F1:G1"/>
  </mergeCells>
  <pageMargins left="0.70866141732283472" right="0.70866141732283472" top="0.78740157480314965" bottom="0.78740157480314965" header="0.31496062992125984" footer="0.31496062992125984"/>
  <pageSetup paperSize="9" orientation="portrait" r:id="rId1"/>
  <headerFooter>
    <oddHeader>&amp;R&amp;"Arial Narrow CE,Kurzíva"&amp;8Stavební úpravy stávající tělocvičny a přístavba nové tělocvičny ZŠ Smečno</oddHeader>
    <oddFooter>&amp;L&amp;"Arial Narrow CE,Kurzíva"&amp;8DOKUMENTACE PRO PROVEDENÍ STAVBY</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A1:DG39"/>
  <sheetViews>
    <sheetView view="pageBreakPreview" topLeftCell="A16" workbookViewId="0">
      <selection activeCell="B34" sqref="B34:G34"/>
    </sheetView>
  </sheetViews>
  <sheetFormatPr defaultRowHeight="13.5"/>
  <cols>
    <col min="1" max="1" width="6" style="96" customWidth="1"/>
    <col min="2" max="3" width="37.28515625" style="97" customWidth="1"/>
    <col min="4" max="4" width="9.140625" style="96"/>
    <col min="5" max="5" width="10.7109375" style="98" customWidth="1"/>
    <col min="6" max="7" width="10.7109375" style="99" customWidth="1"/>
    <col min="8" max="111" width="9.140625" style="95"/>
    <col min="112" max="16384" width="9.140625" style="96"/>
  </cols>
  <sheetData>
    <row r="1" spans="1:111" s="87" customFormat="1">
      <c r="A1" s="80" t="s">
        <v>51</v>
      </c>
      <c r="B1" s="81"/>
      <c r="C1" s="81"/>
      <c r="D1" s="82"/>
      <c r="E1" s="83"/>
      <c r="F1" s="84"/>
      <c r="G1" s="85"/>
      <c r="H1" s="86"/>
      <c r="I1" s="86"/>
      <c r="J1" s="86"/>
      <c r="K1" s="86"/>
      <c r="L1" s="86"/>
      <c r="M1" s="86"/>
      <c r="N1" s="86"/>
      <c r="O1" s="86"/>
      <c r="P1" s="86"/>
      <c r="Q1" s="86"/>
      <c r="R1" s="86"/>
      <c r="S1" s="86"/>
      <c r="T1" s="86"/>
      <c r="U1" s="86"/>
      <c r="V1" s="86"/>
      <c r="W1" s="86"/>
      <c r="X1" s="86"/>
      <c r="Y1" s="86"/>
      <c r="Z1" s="86"/>
      <c r="AA1" s="86"/>
      <c r="AB1" s="86"/>
      <c r="AC1" s="86"/>
      <c r="AD1" s="86"/>
      <c r="AE1" s="86"/>
      <c r="AF1" s="86"/>
      <c r="AG1" s="86"/>
      <c r="AH1" s="86"/>
      <c r="AI1" s="86"/>
      <c r="AJ1" s="86"/>
      <c r="AK1" s="86"/>
      <c r="AL1" s="86"/>
      <c r="AM1" s="86"/>
      <c r="AN1" s="86"/>
      <c r="AO1" s="86"/>
      <c r="AP1" s="86"/>
      <c r="AQ1" s="86"/>
      <c r="AR1" s="86"/>
      <c r="AS1" s="86"/>
      <c r="AT1" s="86"/>
      <c r="AU1" s="86"/>
      <c r="AV1" s="86"/>
      <c r="AW1" s="86"/>
      <c r="AX1" s="86"/>
      <c r="AY1" s="86"/>
      <c r="AZ1" s="86"/>
      <c r="BA1" s="86"/>
      <c r="BB1" s="86"/>
      <c r="BC1" s="86"/>
      <c r="BD1" s="86"/>
      <c r="BE1" s="86"/>
      <c r="BF1" s="86"/>
      <c r="BG1" s="86"/>
      <c r="BH1" s="86"/>
      <c r="BI1" s="86"/>
      <c r="BJ1" s="86"/>
      <c r="BK1" s="86"/>
      <c r="BL1" s="86"/>
      <c r="BM1" s="86"/>
      <c r="BN1" s="86"/>
      <c r="BO1" s="86"/>
      <c r="BP1" s="86"/>
      <c r="BQ1" s="86"/>
      <c r="BR1" s="86"/>
      <c r="BS1" s="86"/>
      <c r="BT1" s="86"/>
      <c r="BU1" s="86"/>
      <c r="BV1" s="86"/>
      <c r="BW1" s="86"/>
      <c r="BX1" s="86"/>
      <c r="BY1" s="86"/>
      <c r="BZ1" s="86"/>
      <c r="CA1" s="86"/>
      <c r="CB1" s="86"/>
      <c r="CC1" s="86"/>
      <c r="CD1" s="86"/>
      <c r="CE1" s="86"/>
      <c r="CF1" s="86"/>
      <c r="CG1" s="86"/>
      <c r="CH1" s="86"/>
      <c r="CI1" s="86"/>
      <c r="CJ1" s="86"/>
      <c r="CK1" s="86"/>
      <c r="CL1" s="86"/>
      <c r="CM1" s="86"/>
      <c r="CN1" s="86"/>
      <c r="CO1" s="86"/>
      <c r="CP1" s="86"/>
      <c r="CQ1" s="86"/>
      <c r="CR1" s="86"/>
      <c r="CS1" s="86"/>
      <c r="CT1" s="86"/>
      <c r="CU1" s="86"/>
      <c r="CV1" s="86"/>
      <c r="CW1" s="86"/>
      <c r="CX1" s="86"/>
      <c r="CY1" s="86"/>
      <c r="CZ1" s="86"/>
      <c r="DA1" s="86"/>
      <c r="DB1" s="86"/>
      <c r="DC1" s="86"/>
      <c r="DD1" s="86"/>
      <c r="DE1" s="86"/>
      <c r="DF1" s="86"/>
      <c r="DG1" s="86"/>
    </row>
    <row r="2" spans="1:111" s="87" customFormat="1">
      <c r="A2" s="88" t="s">
        <v>52</v>
      </c>
      <c r="B2" s="89"/>
      <c r="C2" s="89"/>
      <c r="D2" s="90"/>
      <c r="E2" s="91"/>
      <c r="F2" s="92"/>
      <c r="G2" s="93"/>
      <c r="H2" s="86"/>
      <c r="I2" s="86"/>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M2" s="86"/>
      <c r="AN2" s="86"/>
      <c r="AO2" s="86"/>
      <c r="AP2" s="86"/>
      <c r="AQ2" s="86"/>
      <c r="AR2" s="86"/>
      <c r="AS2" s="86"/>
      <c r="AT2" s="86"/>
      <c r="AU2" s="86"/>
      <c r="AV2" s="86"/>
      <c r="AW2" s="86"/>
      <c r="AX2" s="86"/>
      <c r="AY2" s="86"/>
      <c r="AZ2" s="86"/>
      <c r="BA2" s="86"/>
      <c r="BB2" s="86"/>
      <c r="BC2" s="86"/>
      <c r="BD2" s="86"/>
      <c r="BE2" s="86"/>
      <c r="BF2" s="86"/>
      <c r="BG2" s="86"/>
      <c r="BH2" s="86"/>
      <c r="BI2" s="86"/>
      <c r="BJ2" s="86"/>
      <c r="BK2" s="86"/>
      <c r="BL2" s="86"/>
      <c r="BM2" s="86"/>
      <c r="BN2" s="86"/>
      <c r="BO2" s="86"/>
      <c r="BP2" s="86"/>
      <c r="BQ2" s="86"/>
      <c r="BR2" s="86"/>
      <c r="BS2" s="86"/>
      <c r="BT2" s="86"/>
      <c r="BU2" s="86"/>
      <c r="BV2" s="86"/>
      <c r="BW2" s="86"/>
      <c r="BX2" s="86"/>
      <c r="BY2" s="86"/>
      <c r="BZ2" s="86"/>
      <c r="CA2" s="86"/>
      <c r="CB2" s="86"/>
      <c r="CC2" s="86"/>
      <c r="CD2" s="86"/>
      <c r="CE2" s="86"/>
      <c r="CF2" s="86"/>
      <c r="CG2" s="86"/>
      <c r="CH2" s="86"/>
      <c r="CI2" s="86"/>
      <c r="CJ2" s="86"/>
      <c r="CK2" s="86"/>
      <c r="CL2" s="86"/>
      <c r="CM2" s="86"/>
      <c r="CN2" s="86"/>
      <c r="CO2" s="86"/>
      <c r="CP2" s="86"/>
      <c r="CQ2" s="86"/>
      <c r="CR2" s="86"/>
      <c r="CS2" s="86"/>
      <c r="CT2" s="86"/>
      <c r="CU2" s="86"/>
      <c r="CV2" s="86"/>
      <c r="CW2" s="86"/>
      <c r="CX2" s="86"/>
      <c r="CY2" s="86"/>
      <c r="CZ2" s="86"/>
      <c r="DA2" s="86"/>
      <c r="DB2" s="86"/>
      <c r="DC2" s="86"/>
      <c r="DD2" s="86"/>
      <c r="DE2" s="86"/>
      <c r="DF2" s="86"/>
      <c r="DG2" s="86"/>
    </row>
    <row r="3" spans="1:111" ht="27.75" customHeight="1">
      <c r="A3" s="94" t="s">
        <v>53</v>
      </c>
      <c r="B3" s="432" t="s">
        <v>1175</v>
      </c>
      <c r="C3" s="433"/>
      <c r="D3" s="433"/>
      <c r="E3" s="433"/>
      <c r="F3" s="433"/>
      <c r="G3" s="434"/>
    </row>
    <row r="4" spans="1:111" s="87" customFormat="1">
      <c r="A4" s="88" t="s">
        <v>54</v>
      </c>
      <c r="B4" s="89"/>
      <c r="C4" s="89"/>
      <c r="D4" s="90"/>
      <c r="E4" s="91"/>
      <c r="F4" s="92"/>
      <c r="G4" s="93"/>
      <c r="H4" s="86"/>
      <c r="I4" s="86"/>
      <c r="J4" s="86"/>
      <c r="K4" s="86"/>
      <c r="L4" s="86"/>
      <c r="M4" s="86"/>
      <c r="N4" s="86"/>
      <c r="O4" s="86"/>
      <c r="P4" s="86"/>
      <c r="Q4" s="86"/>
      <c r="R4" s="86"/>
      <c r="S4" s="86"/>
      <c r="T4" s="86"/>
      <c r="U4" s="86"/>
      <c r="V4" s="86"/>
      <c r="W4" s="86"/>
      <c r="X4" s="86"/>
      <c r="Y4" s="86"/>
      <c r="Z4" s="86"/>
      <c r="AA4" s="86"/>
      <c r="AB4" s="86"/>
      <c r="AC4" s="86"/>
      <c r="AD4" s="86"/>
      <c r="AE4" s="86"/>
      <c r="AF4" s="86"/>
      <c r="AG4" s="86"/>
      <c r="AH4" s="86"/>
      <c r="AI4" s="86"/>
      <c r="AJ4" s="86"/>
      <c r="AK4" s="86"/>
      <c r="AL4" s="86"/>
      <c r="AM4" s="86"/>
      <c r="AN4" s="86"/>
      <c r="AO4" s="86"/>
      <c r="AP4" s="86"/>
      <c r="AQ4" s="86"/>
      <c r="AR4" s="86"/>
      <c r="AS4" s="86"/>
      <c r="AT4" s="86"/>
      <c r="AU4" s="86"/>
      <c r="AV4" s="86"/>
      <c r="AW4" s="86"/>
      <c r="AX4" s="86"/>
      <c r="AY4" s="86"/>
      <c r="AZ4" s="86"/>
      <c r="BA4" s="86"/>
      <c r="BB4" s="86"/>
      <c r="BC4" s="86"/>
      <c r="BD4" s="86"/>
      <c r="BE4" s="86"/>
      <c r="BF4" s="86"/>
      <c r="BG4" s="86"/>
      <c r="BH4" s="86"/>
      <c r="BI4" s="86"/>
      <c r="BJ4" s="86"/>
      <c r="BK4" s="86"/>
      <c r="BL4" s="86"/>
      <c r="BM4" s="86"/>
      <c r="BN4" s="86"/>
      <c r="BO4" s="86"/>
      <c r="BP4" s="86"/>
      <c r="BQ4" s="86"/>
      <c r="BR4" s="86"/>
      <c r="BS4" s="86"/>
      <c r="BT4" s="86"/>
      <c r="BU4" s="86"/>
      <c r="BV4" s="86"/>
      <c r="BW4" s="86"/>
      <c r="BX4" s="86"/>
      <c r="BY4" s="86"/>
      <c r="BZ4" s="86"/>
      <c r="CA4" s="86"/>
      <c r="CB4" s="86"/>
      <c r="CC4" s="86"/>
      <c r="CD4" s="86"/>
      <c r="CE4" s="86"/>
      <c r="CF4" s="86"/>
      <c r="CG4" s="86"/>
      <c r="CH4" s="86"/>
      <c r="CI4" s="86"/>
      <c r="CJ4" s="86"/>
      <c r="CK4" s="86"/>
      <c r="CL4" s="86"/>
      <c r="CM4" s="86"/>
      <c r="CN4" s="86"/>
      <c r="CO4" s="86"/>
      <c r="CP4" s="86"/>
      <c r="CQ4" s="86"/>
      <c r="CR4" s="86"/>
      <c r="CS4" s="86"/>
      <c r="CT4" s="86"/>
      <c r="CU4" s="86"/>
      <c r="CV4" s="86"/>
      <c r="CW4" s="86"/>
      <c r="CX4" s="86"/>
      <c r="CY4" s="86"/>
      <c r="CZ4" s="86"/>
      <c r="DA4" s="86"/>
      <c r="DB4" s="86"/>
      <c r="DC4" s="86"/>
      <c r="DD4" s="86"/>
      <c r="DE4" s="86"/>
      <c r="DF4" s="86"/>
      <c r="DG4" s="86"/>
    </row>
    <row r="5" spans="1:111" ht="35.25" customHeight="1">
      <c r="A5" s="94" t="s">
        <v>55</v>
      </c>
      <c r="B5" s="435" t="s">
        <v>56</v>
      </c>
      <c r="C5" s="435"/>
      <c r="D5" s="435"/>
      <c r="E5" s="435"/>
      <c r="F5" s="435"/>
      <c r="G5" s="435"/>
    </row>
    <row r="6" spans="1:111" ht="35.25" customHeight="1">
      <c r="A6" s="94" t="s">
        <v>57</v>
      </c>
      <c r="B6" s="435" t="s">
        <v>58</v>
      </c>
      <c r="C6" s="435"/>
      <c r="D6" s="435"/>
      <c r="E6" s="435"/>
      <c r="F6" s="435"/>
      <c r="G6" s="435"/>
    </row>
    <row r="7" spans="1:111">
      <c r="A7" s="94" t="s">
        <v>59</v>
      </c>
      <c r="B7" s="432" t="s">
        <v>141</v>
      </c>
      <c r="C7" s="433"/>
      <c r="D7" s="433"/>
      <c r="E7" s="433"/>
      <c r="F7" s="433"/>
      <c r="G7" s="434"/>
    </row>
    <row r="8" spans="1:111" ht="33" customHeight="1">
      <c r="A8" s="94" t="s">
        <v>60</v>
      </c>
      <c r="B8" s="432" t="s">
        <v>61</v>
      </c>
      <c r="C8" s="433"/>
      <c r="D8" s="433"/>
      <c r="E8" s="433"/>
      <c r="F8" s="433"/>
      <c r="G8" s="434"/>
    </row>
    <row r="9" spans="1:111" ht="25.5" customHeight="1">
      <c r="A9" s="94" t="s">
        <v>62</v>
      </c>
      <c r="B9" s="432" t="s">
        <v>63</v>
      </c>
      <c r="C9" s="433"/>
      <c r="D9" s="433"/>
      <c r="E9" s="433"/>
      <c r="F9" s="433"/>
      <c r="G9" s="434"/>
    </row>
    <row r="10" spans="1:111" ht="41.25" customHeight="1">
      <c r="A10" s="94" t="s">
        <v>64</v>
      </c>
      <c r="B10" s="435" t="s">
        <v>65</v>
      </c>
      <c r="C10" s="435"/>
      <c r="D10" s="435"/>
      <c r="E10" s="435"/>
      <c r="F10" s="435"/>
      <c r="G10" s="435"/>
    </row>
    <row r="11" spans="1:111" ht="18" customHeight="1">
      <c r="A11" s="94" t="s">
        <v>66</v>
      </c>
      <c r="B11" s="432" t="s">
        <v>67</v>
      </c>
      <c r="C11" s="433"/>
      <c r="D11" s="433"/>
      <c r="E11" s="433"/>
      <c r="F11" s="433"/>
      <c r="G11" s="434"/>
    </row>
    <row r="12" spans="1:111" ht="35.25" customHeight="1">
      <c r="A12" s="94" t="s">
        <v>68</v>
      </c>
      <c r="B12" s="435" t="s">
        <v>69</v>
      </c>
      <c r="C12" s="435"/>
      <c r="D12" s="435"/>
      <c r="E12" s="435"/>
      <c r="F12" s="435"/>
      <c r="G12" s="435"/>
    </row>
    <row r="13" spans="1:111" s="87" customFormat="1">
      <c r="A13" s="88" t="s">
        <v>70</v>
      </c>
      <c r="B13" s="89"/>
      <c r="C13" s="89"/>
      <c r="D13" s="90"/>
      <c r="E13" s="91"/>
      <c r="F13" s="92"/>
      <c r="G13" s="93"/>
      <c r="H13" s="86"/>
      <c r="I13" s="86"/>
      <c r="J13" s="86"/>
      <c r="K13" s="86"/>
      <c r="L13" s="86"/>
      <c r="M13" s="86"/>
      <c r="N13" s="86"/>
      <c r="O13" s="86"/>
      <c r="P13" s="86"/>
      <c r="Q13" s="86"/>
      <c r="R13" s="86"/>
      <c r="S13" s="86"/>
      <c r="T13" s="86"/>
      <c r="U13" s="86"/>
      <c r="V13" s="86"/>
      <c r="W13" s="86"/>
      <c r="X13" s="86"/>
      <c r="Y13" s="86"/>
      <c r="Z13" s="86"/>
      <c r="AA13" s="86"/>
      <c r="AB13" s="86"/>
      <c r="AC13" s="86"/>
      <c r="AD13" s="86"/>
      <c r="AE13" s="86"/>
      <c r="AF13" s="86"/>
      <c r="AG13" s="86"/>
      <c r="AH13" s="86"/>
      <c r="AI13" s="86"/>
      <c r="AJ13" s="86"/>
      <c r="AK13" s="86"/>
      <c r="AL13" s="86"/>
      <c r="AM13" s="86"/>
      <c r="AN13" s="86"/>
      <c r="AO13" s="86"/>
      <c r="AP13" s="86"/>
      <c r="AQ13" s="86"/>
      <c r="AR13" s="86"/>
      <c r="AS13" s="86"/>
      <c r="AT13" s="86"/>
      <c r="AU13" s="86"/>
      <c r="AV13" s="86"/>
      <c r="AW13" s="86"/>
      <c r="AX13" s="86"/>
      <c r="AY13" s="86"/>
      <c r="AZ13" s="86"/>
      <c r="BA13" s="86"/>
      <c r="BB13" s="86"/>
      <c r="BC13" s="86"/>
      <c r="BD13" s="86"/>
      <c r="BE13" s="86"/>
      <c r="BF13" s="86"/>
      <c r="BG13" s="86"/>
      <c r="BH13" s="86"/>
      <c r="BI13" s="86"/>
      <c r="BJ13" s="86"/>
      <c r="BK13" s="86"/>
      <c r="BL13" s="86"/>
      <c r="BM13" s="86"/>
      <c r="BN13" s="86"/>
      <c r="BO13" s="86"/>
      <c r="BP13" s="86"/>
      <c r="BQ13" s="86"/>
      <c r="BR13" s="86"/>
      <c r="BS13" s="86"/>
      <c r="BT13" s="86"/>
      <c r="BU13" s="86"/>
      <c r="BV13" s="86"/>
      <c r="BW13" s="86"/>
      <c r="BX13" s="86"/>
      <c r="BY13" s="86"/>
      <c r="BZ13" s="86"/>
      <c r="CA13" s="86"/>
      <c r="CB13" s="86"/>
      <c r="CC13" s="86"/>
      <c r="CD13" s="86"/>
      <c r="CE13" s="86"/>
      <c r="CF13" s="86"/>
      <c r="CG13" s="86"/>
      <c r="CH13" s="86"/>
      <c r="CI13" s="86"/>
      <c r="CJ13" s="86"/>
      <c r="CK13" s="86"/>
      <c r="CL13" s="86"/>
      <c r="CM13" s="86"/>
      <c r="CN13" s="86"/>
      <c r="CO13" s="86"/>
      <c r="CP13" s="86"/>
      <c r="CQ13" s="86"/>
      <c r="CR13" s="86"/>
      <c r="CS13" s="86"/>
      <c r="CT13" s="86"/>
      <c r="CU13" s="86"/>
      <c r="CV13" s="86"/>
      <c r="CW13" s="86"/>
      <c r="CX13" s="86"/>
      <c r="CY13" s="86"/>
      <c r="CZ13" s="86"/>
      <c r="DA13" s="86"/>
      <c r="DB13" s="86"/>
      <c r="DC13" s="86"/>
      <c r="DD13" s="86"/>
      <c r="DE13" s="86"/>
      <c r="DF13" s="86"/>
      <c r="DG13" s="86"/>
    </row>
    <row r="14" spans="1:111" ht="32.25" customHeight="1">
      <c r="A14" s="94" t="s">
        <v>71</v>
      </c>
      <c r="B14" s="435" t="s">
        <v>72</v>
      </c>
      <c r="C14" s="435"/>
      <c r="D14" s="435"/>
      <c r="E14" s="435"/>
      <c r="F14" s="435"/>
      <c r="G14" s="435"/>
    </row>
    <row r="15" spans="1:111" ht="32.25" customHeight="1">
      <c r="A15" s="94" t="s">
        <v>73</v>
      </c>
      <c r="B15" s="435" t="s">
        <v>74</v>
      </c>
      <c r="C15" s="435"/>
      <c r="D15" s="435"/>
      <c r="E15" s="435"/>
      <c r="F15" s="435"/>
      <c r="G15" s="435"/>
    </row>
    <row r="16" spans="1:111" ht="20.25" customHeight="1">
      <c r="A16" s="94" t="s">
        <v>75</v>
      </c>
      <c r="B16" s="435" t="s">
        <v>76</v>
      </c>
      <c r="C16" s="435"/>
      <c r="D16" s="435"/>
      <c r="E16" s="435"/>
      <c r="F16" s="435"/>
      <c r="G16" s="435"/>
    </row>
    <row r="17" spans="1:111" ht="32.25" customHeight="1">
      <c r="A17" s="94" t="s">
        <v>77</v>
      </c>
      <c r="B17" s="435" t="s">
        <v>78</v>
      </c>
      <c r="C17" s="435"/>
      <c r="D17" s="435"/>
      <c r="E17" s="435"/>
      <c r="F17" s="435"/>
      <c r="G17" s="435"/>
    </row>
    <row r="18" spans="1:111" ht="31.5" customHeight="1">
      <c r="A18" s="94" t="s">
        <v>79</v>
      </c>
      <c r="B18" s="435" t="s">
        <v>80</v>
      </c>
      <c r="C18" s="435"/>
      <c r="D18" s="435"/>
      <c r="E18" s="435"/>
      <c r="F18" s="435"/>
      <c r="G18" s="435"/>
    </row>
    <row r="19" spans="1:111" ht="20.25" customHeight="1">
      <c r="A19" s="94" t="s">
        <v>81</v>
      </c>
      <c r="B19" s="435" t="s">
        <v>82</v>
      </c>
      <c r="C19" s="435"/>
      <c r="D19" s="435"/>
      <c r="E19" s="435"/>
      <c r="F19" s="435"/>
      <c r="G19" s="435"/>
    </row>
    <row r="20" spans="1:111" ht="17.25" customHeight="1">
      <c r="A20" s="94" t="s">
        <v>83</v>
      </c>
      <c r="B20" s="435" t="s">
        <v>84</v>
      </c>
      <c r="C20" s="435"/>
      <c r="D20" s="435"/>
      <c r="E20" s="435"/>
      <c r="F20" s="435"/>
      <c r="G20" s="435"/>
    </row>
    <row r="21" spans="1:111" ht="16.5" customHeight="1">
      <c r="A21" s="94" t="s">
        <v>85</v>
      </c>
      <c r="B21" s="435" t="s">
        <v>86</v>
      </c>
      <c r="C21" s="435"/>
      <c r="D21" s="435"/>
      <c r="E21" s="435"/>
      <c r="F21" s="435"/>
      <c r="G21" s="435"/>
    </row>
    <row r="22" spans="1:111" ht="18.75" customHeight="1">
      <c r="A22" s="94" t="s">
        <v>87</v>
      </c>
      <c r="B22" s="435" t="s">
        <v>88</v>
      </c>
      <c r="C22" s="435"/>
      <c r="D22" s="435"/>
      <c r="E22" s="435"/>
      <c r="F22" s="435"/>
      <c r="G22" s="435"/>
    </row>
    <row r="23" spans="1:111" ht="18.75" customHeight="1">
      <c r="A23" s="94" t="s">
        <v>89</v>
      </c>
      <c r="B23" s="435" t="s">
        <v>134</v>
      </c>
      <c r="C23" s="435"/>
      <c r="D23" s="435"/>
      <c r="E23" s="435"/>
      <c r="F23" s="435"/>
      <c r="G23" s="435"/>
    </row>
    <row r="24" spans="1:111" s="87" customFormat="1">
      <c r="A24" s="88" t="s">
        <v>90</v>
      </c>
      <c r="B24" s="89"/>
      <c r="C24" s="89"/>
      <c r="D24" s="90"/>
      <c r="E24" s="91"/>
      <c r="F24" s="92"/>
      <c r="G24" s="93"/>
      <c r="H24" s="86"/>
      <c r="I24" s="86"/>
      <c r="J24" s="86"/>
      <c r="K24" s="86"/>
      <c r="L24" s="86"/>
      <c r="M24" s="86"/>
      <c r="N24" s="86"/>
      <c r="O24" s="86"/>
      <c r="P24" s="86"/>
      <c r="Q24" s="86"/>
      <c r="R24" s="86"/>
      <c r="S24" s="86"/>
      <c r="T24" s="86"/>
      <c r="U24" s="86"/>
      <c r="V24" s="86"/>
      <c r="W24" s="86"/>
      <c r="X24" s="86"/>
      <c r="Y24" s="86"/>
      <c r="Z24" s="86"/>
      <c r="AA24" s="86"/>
      <c r="AB24" s="86"/>
      <c r="AC24" s="86"/>
      <c r="AD24" s="86"/>
      <c r="AE24" s="86"/>
      <c r="AF24" s="86"/>
      <c r="AG24" s="86"/>
      <c r="AH24" s="86"/>
      <c r="AI24" s="86"/>
      <c r="AJ24" s="86"/>
      <c r="AK24" s="86"/>
      <c r="AL24" s="86"/>
      <c r="AM24" s="86"/>
      <c r="AN24" s="86"/>
      <c r="AO24" s="86"/>
      <c r="AP24" s="86"/>
      <c r="AQ24" s="86"/>
      <c r="AR24" s="86"/>
      <c r="AS24" s="86"/>
      <c r="AT24" s="86"/>
      <c r="AU24" s="86"/>
      <c r="AV24" s="86"/>
      <c r="AW24" s="86"/>
      <c r="AX24" s="86"/>
      <c r="AY24" s="86"/>
      <c r="AZ24" s="86"/>
      <c r="BA24" s="86"/>
      <c r="BB24" s="86"/>
      <c r="BC24" s="86"/>
      <c r="BD24" s="86"/>
      <c r="BE24" s="86"/>
      <c r="BF24" s="86"/>
      <c r="BG24" s="86"/>
      <c r="BH24" s="86"/>
      <c r="BI24" s="86"/>
      <c r="BJ24" s="86"/>
      <c r="BK24" s="86"/>
      <c r="BL24" s="86"/>
      <c r="BM24" s="86"/>
      <c r="BN24" s="86"/>
      <c r="BO24" s="86"/>
      <c r="BP24" s="86"/>
      <c r="BQ24" s="86"/>
      <c r="BR24" s="86"/>
      <c r="BS24" s="86"/>
      <c r="BT24" s="86"/>
      <c r="BU24" s="86"/>
      <c r="BV24" s="86"/>
      <c r="BW24" s="86"/>
      <c r="BX24" s="86"/>
      <c r="BY24" s="86"/>
      <c r="BZ24" s="86"/>
      <c r="CA24" s="86"/>
      <c r="CB24" s="86"/>
      <c r="CC24" s="86"/>
      <c r="CD24" s="86"/>
      <c r="CE24" s="86"/>
      <c r="CF24" s="86"/>
      <c r="CG24" s="86"/>
      <c r="CH24" s="86"/>
      <c r="CI24" s="86"/>
      <c r="CJ24" s="86"/>
      <c r="CK24" s="86"/>
      <c r="CL24" s="86"/>
      <c r="CM24" s="86"/>
      <c r="CN24" s="86"/>
      <c r="CO24" s="86"/>
      <c r="CP24" s="86"/>
      <c r="CQ24" s="86"/>
      <c r="CR24" s="86"/>
      <c r="CS24" s="86"/>
      <c r="CT24" s="86"/>
      <c r="CU24" s="86"/>
      <c r="CV24" s="86"/>
      <c r="CW24" s="86"/>
      <c r="CX24" s="86"/>
      <c r="CY24" s="86"/>
      <c r="CZ24" s="86"/>
      <c r="DA24" s="86"/>
      <c r="DB24" s="86"/>
      <c r="DC24" s="86"/>
      <c r="DD24" s="86"/>
      <c r="DE24" s="86"/>
      <c r="DF24" s="86"/>
      <c r="DG24" s="86"/>
    </row>
    <row r="25" spans="1:111" ht="32.25" customHeight="1">
      <c r="A25" s="94" t="s">
        <v>91</v>
      </c>
      <c r="B25" s="435" t="s">
        <v>0</v>
      </c>
      <c r="C25" s="435"/>
      <c r="D25" s="435"/>
      <c r="E25" s="435"/>
      <c r="F25" s="435"/>
      <c r="G25" s="435"/>
    </row>
    <row r="26" spans="1:111" ht="42.75" customHeight="1">
      <c r="A26" s="94" t="s">
        <v>92</v>
      </c>
      <c r="B26" s="435" t="s">
        <v>93</v>
      </c>
      <c r="C26" s="435"/>
      <c r="D26" s="435"/>
      <c r="E26" s="435"/>
      <c r="F26" s="435"/>
      <c r="G26" s="435"/>
    </row>
    <row r="27" spans="1:111" ht="18.75" customHeight="1">
      <c r="A27" s="94" t="s">
        <v>94</v>
      </c>
      <c r="B27" s="435" t="s">
        <v>95</v>
      </c>
      <c r="C27" s="435"/>
      <c r="D27" s="435"/>
      <c r="E27" s="435"/>
      <c r="F27" s="435"/>
      <c r="G27" s="435"/>
    </row>
    <row r="28" spans="1:111" ht="18.75" customHeight="1">
      <c r="A28" s="94" t="s">
        <v>96</v>
      </c>
      <c r="B28" s="432" t="s">
        <v>97</v>
      </c>
      <c r="C28" s="433"/>
      <c r="D28" s="433"/>
      <c r="E28" s="433"/>
      <c r="F28" s="433"/>
      <c r="G28" s="434"/>
    </row>
    <row r="29" spans="1:111" ht="18.75" customHeight="1">
      <c r="A29" s="94" t="s">
        <v>98</v>
      </c>
      <c r="B29" s="432" t="s">
        <v>99</v>
      </c>
      <c r="C29" s="433"/>
      <c r="D29" s="433"/>
      <c r="E29" s="433"/>
      <c r="F29" s="433"/>
      <c r="G29" s="434"/>
    </row>
    <row r="30" spans="1:111" ht="18.75" customHeight="1">
      <c r="A30" s="94" t="s">
        <v>100</v>
      </c>
      <c r="B30" s="432" t="s">
        <v>101</v>
      </c>
      <c r="C30" s="433"/>
      <c r="D30" s="433"/>
      <c r="E30" s="433"/>
      <c r="F30" s="433"/>
      <c r="G30" s="434"/>
    </row>
    <row r="31" spans="1:111" ht="18.75" customHeight="1">
      <c r="A31" s="94" t="s">
        <v>102</v>
      </c>
      <c r="B31" s="432" t="s">
        <v>103</v>
      </c>
      <c r="C31" s="433"/>
      <c r="D31" s="433"/>
      <c r="E31" s="433"/>
      <c r="F31" s="433"/>
      <c r="G31" s="434"/>
    </row>
    <row r="32" spans="1:111" ht="32.25" customHeight="1">
      <c r="A32" s="94" t="s">
        <v>104</v>
      </c>
      <c r="B32" s="432" t="s">
        <v>105</v>
      </c>
      <c r="C32" s="433"/>
      <c r="D32" s="433"/>
      <c r="E32" s="433"/>
      <c r="F32" s="433"/>
      <c r="G32" s="434"/>
    </row>
    <row r="33" spans="1:7" ht="18.75" customHeight="1">
      <c r="A33" s="94" t="s">
        <v>106</v>
      </c>
      <c r="B33" s="432" t="s">
        <v>107</v>
      </c>
      <c r="C33" s="433"/>
      <c r="D33" s="433"/>
      <c r="E33" s="433"/>
      <c r="F33" s="433"/>
      <c r="G33" s="434"/>
    </row>
    <row r="34" spans="1:7" ht="18.75" customHeight="1">
      <c r="A34" s="94" t="s">
        <v>108</v>
      </c>
      <c r="B34" s="432" t="s">
        <v>109</v>
      </c>
      <c r="C34" s="433"/>
      <c r="D34" s="433"/>
      <c r="E34" s="433"/>
      <c r="F34" s="433"/>
      <c r="G34" s="434"/>
    </row>
    <row r="35" spans="1:7" ht="18.75" customHeight="1">
      <c r="A35" s="94" t="s">
        <v>110</v>
      </c>
      <c r="B35" s="432" t="s">
        <v>111</v>
      </c>
      <c r="C35" s="433"/>
      <c r="D35" s="433"/>
      <c r="E35" s="433"/>
      <c r="F35" s="433"/>
      <c r="G35" s="434"/>
    </row>
    <row r="36" spans="1:7" ht="32.25" customHeight="1">
      <c r="A36" s="94" t="s">
        <v>112</v>
      </c>
      <c r="B36" s="432" t="s">
        <v>113</v>
      </c>
      <c r="C36" s="433"/>
      <c r="D36" s="433"/>
      <c r="E36" s="433"/>
      <c r="F36" s="433"/>
      <c r="G36" s="434"/>
    </row>
    <row r="37" spans="1:7" ht="18.75" customHeight="1">
      <c r="A37" s="94" t="s">
        <v>114</v>
      </c>
      <c r="B37" s="432" t="s">
        <v>115</v>
      </c>
      <c r="C37" s="433"/>
      <c r="D37" s="433"/>
      <c r="E37" s="433"/>
      <c r="F37" s="433"/>
      <c r="G37" s="434"/>
    </row>
    <row r="38" spans="1:7" ht="18.75" customHeight="1">
      <c r="A38" s="94" t="s">
        <v>116</v>
      </c>
      <c r="B38" s="432" t="s">
        <v>117</v>
      </c>
      <c r="C38" s="433"/>
      <c r="D38" s="433"/>
      <c r="E38" s="433"/>
      <c r="F38" s="433"/>
      <c r="G38" s="434"/>
    </row>
    <row r="39" spans="1:7" ht="18.75" customHeight="1">
      <c r="A39" s="94" t="s">
        <v>118</v>
      </c>
      <c r="B39" s="432" t="s">
        <v>119</v>
      </c>
      <c r="C39" s="433"/>
      <c r="D39" s="433"/>
      <c r="E39" s="433"/>
      <c r="F39" s="433"/>
      <c r="G39" s="434"/>
    </row>
  </sheetData>
  <mergeCells count="34">
    <mergeCell ref="B3:G3"/>
    <mergeCell ref="B16:G16"/>
    <mergeCell ref="B5:G5"/>
    <mergeCell ref="B6:G6"/>
    <mergeCell ref="B8:G8"/>
    <mergeCell ref="B7:G7"/>
    <mergeCell ref="B12:G12"/>
    <mergeCell ref="B15:G15"/>
    <mergeCell ref="B10:G10"/>
    <mergeCell ref="B11:G11"/>
    <mergeCell ref="B18:G18"/>
    <mergeCell ref="B19:G19"/>
    <mergeCell ref="B14:G14"/>
    <mergeCell ref="B17:G17"/>
    <mergeCell ref="B9:G9"/>
    <mergeCell ref="B20:G20"/>
    <mergeCell ref="B21:G21"/>
    <mergeCell ref="B25:G25"/>
    <mergeCell ref="B22:G22"/>
    <mergeCell ref="B37:G37"/>
    <mergeCell ref="B27:G27"/>
    <mergeCell ref="B29:G29"/>
    <mergeCell ref="B28:G28"/>
    <mergeCell ref="B33:G33"/>
    <mergeCell ref="B23:G23"/>
    <mergeCell ref="B39:G39"/>
    <mergeCell ref="B38:G38"/>
    <mergeCell ref="B26:G26"/>
    <mergeCell ref="B32:G32"/>
    <mergeCell ref="B34:G34"/>
    <mergeCell ref="B30:G30"/>
    <mergeCell ref="B31:G31"/>
    <mergeCell ref="B35:G35"/>
    <mergeCell ref="B36:G36"/>
  </mergeCells>
  <phoneticPr fontId="10" type="noConversion"/>
  <printOptions horizontalCentered="1"/>
  <pageMargins left="0.39370078740157483" right="0.39370078740157483" top="0.98425196850393704" bottom="0.98425196850393704" header="0.51181102362204722" footer="0.51181102362204722"/>
  <pageSetup paperSize="9" scale="75" fitToHeight="78" orientation="portrait" r:id="rId1"/>
  <headerFooter scaleWithDoc="0" alignWithMargins="0">
    <oddHeader>&amp;R&amp;"Arial Narrow CE,Kurzíva"&amp;8Stavební úpravy stávající tělocvičny a přístavba nové tělocvičny ZŠ Smečno</oddHeader>
    <oddFooter>&amp;L&amp;"Arial Narrow CE,Kurzíva"&amp;8DOKUMENTACE PRO PROVEDENÍ STAVBY&amp;R&amp;"Arial Narrow CE,Kurzíva"&amp;8&amp;A  &amp;P/&amp;N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3"/>
  <dimension ref="A1:G15"/>
  <sheetViews>
    <sheetView view="pageBreakPreview" zoomScaleSheetLayoutView="100" workbookViewId="0">
      <selection activeCell="F18" sqref="F18"/>
    </sheetView>
  </sheetViews>
  <sheetFormatPr defaultRowHeight="13.5"/>
  <cols>
    <col min="1" max="1" width="9.140625" style="7"/>
    <col min="2" max="2" width="42.85546875" style="7" customWidth="1"/>
    <col min="3" max="5" width="0" style="7" hidden="1" customWidth="1"/>
    <col min="6" max="6" width="19.85546875" style="7" customWidth="1"/>
    <col min="7" max="16384" width="9.140625" style="7"/>
  </cols>
  <sheetData>
    <row r="1" spans="1:7" ht="22.5" customHeight="1">
      <c r="A1" s="436" t="s">
        <v>124</v>
      </c>
      <c r="B1" s="437"/>
      <c r="C1" s="437"/>
      <c r="D1" s="437"/>
      <c r="E1" s="437"/>
      <c r="F1" s="438"/>
      <c r="G1" s="6"/>
    </row>
    <row r="2" spans="1:7" ht="15" customHeight="1">
      <c r="A2" s="8"/>
      <c r="B2" s="9"/>
      <c r="C2" s="9"/>
      <c r="D2" s="9"/>
      <c r="E2" s="9"/>
      <c r="F2" s="79" t="s">
        <v>125</v>
      </c>
      <c r="G2" s="6"/>
    </row>
    <row r="3" spans="1:7" s="14" customFormat="1" ht="20.100000000000001" customHeight="1">
      <c r="A3" s="240" t="s">
        <v>924</v>
      </c>
      <c r="B3" s="241"/>
      <c r="C3" s="241"/>
      <c r="D3" s="241"/>
      <c r="E3" s="241"/>
      <c r="F3" s="242">
        <f>'D1.1 ARCHITEKT. STAVEBNÍ ČÁST'!G298</f>
        <v>0</v>
      </c>
      <c r="G3" s="13"/>
    </row>
    <row r="4" spans="1:7" s="247" customFormat="1" ht="20.100000000000001" customHeight="1">
      <c r="A4" s="10" t="s">
        <v>923</v>
      </c>
      <c r="B4" s="11"/>
      <c r="C4" s="11"/>
      <c r="D4" s="11"/>
      <c r="E4" s="11"/>
      <c r="F4" s="12">
        <f>'D1.2 STATICKÁ ČÁST'!G93</f>
        <v>0</v>
      </c>
      <c r="G4" s="246"/>
    </row>
    <row r="5" spans="1:7" s="14" customFormat="1" ht="20.100000000000001" customHeight="1">
      <c r="A5" s="10" t="s">
        <v>925</v>
      </c>
      <c r="B5" s="11"/>
      <c r="C5" s="11"/>
      <c r="D5" s="11"/>
      <c r="E5" s="11"/>
      <c r="F5" s="12">
        <f>'D1.3 Požárně bezp. řešení'!F6</f>
        <v>0</v>
      </c>
      <c r="G5" s="13"/>
    </row>
    <row r="6" spans="1:7" s="247" customFormat="1" ht="20.100000000000001" customHeight="1">
      <c r="A6" s="10" t="s">
        <v>926</v>
      </c>
      <c r="B6" s="11"/>
      <c r="C6" s="11"/>
      <c r="D6" s="11"/>
      <c r="E6" s="11"/>
      <c r="F6" s="12">
        <f>'D1.4 Zdravotně tech.instalace'!G146</f>
        <v>0</v>
      </c>
      <c r="G6" s="246"/>
    </row>
    <row r="7" spans="1:7" s="247" customFormat="1" ht="20.100000000000001" customHeight="1">
      <c r="A7" s="10" t="s">
        <v>927</v>
      </c>
      <c r="B7" s="11"/>
      <c r="C7" s="11"/>
      <c r="D7" s="11"/>
      <c r="E7" s="11"/>
      <c r="F7" s="12">
        <f>'D1.4 Vytápění'!G119</f>
        <v>0</v>
      </c>
      <c r="G7" s="246"/>
    </row>
    <row r="8" spans="1:7" s="247" customFormat="1" ht="20.100000000000001" customHeight="1">
      <c r="A8" s="10" t="s">
        <v>931</v>
      </c>
      <c r="B8" s="11"/>
      <c r="C8" s="11"/>
      <c r="D8" s="11"/>
      <c r="E8" s="11"/>
      <c r="F8" s="12">
        <f>'D1.4 Elektroinstalace'!G117</f>
        <v>0</v>
      </c>
      <c r="G8" s="246"/>
    </row>
    <row r="9" spans="1:7" s="247" customFormat="1" ht="20.100000000000001" customHeight="1">
      <c r="A9" s="10" t="s">
        <v>928</v>
      </c>
      <c r="B9" s="11"/>
      <c r="C9" s="11"/>
      <c r="D9" s="11"/>
      <c r="E9" s="11"/>
      <c r="F9" s="12">
        <f>'D1.4 Plyn.zařízení'!G26</f>
        <v>0</v>
      </c>
      <c r="G9" s="246"/>
    </row>
    <row r="10" spans="1:7" s="247" customFormat="1" ht="20.100000000000001" customHeight="1">
      <c r="A10" s="10" t="s">
        <v>929</v>
      </c>
      <c r="B10" s="11"/>
      <c r="C10" s="11"/>
      <c r="D10" s="11"/>
      <c r="E10" s="11"/>
      <c r="F10" s="12">
        <f>'D1.4 MaR'!G25</f>
        <v>0</v>
      </c>
      <c r="G10" s="246"/>
    </row>
    <row r="11" spans="1:7" s="247" customFormat="1" ht="20.100000000000001" customHeight="1">
      <c r="A11" s="10" t="s">
        <v>930</v>
      </c>
      <c r="B11" s="11"/>
      <c r="C11" s="11"/>
      <c r="D11" s="11"/>
      <c r="E11" s="11"/>
      <c r="F11" s="12">
        <f>'D1.4 VZT'!G73</f>
        <v>0</v>
      </c>
      <c r="G11" s="246"/>
    </row>
    <row r="12" spans="1:7" s="247" customFormat="1" ht="20.100000000000001" customHeight="1">
      <c r="A12" s="10" t="s">
        <v>948</v>
      </c>
      <c r="B12" s="11"/>
      <c r="C12" s="11"/>
      <c r="D12" s="11"/>
      <c r="E12" s="11"/>
      <c r="F12" s="12">
        <f>'D2.0 Venk.úpravy parkoviště'!G71</f>
        <v>0</v>
      </c>
      <c r="G12" s="246"/>
    </row>
    <row r="13" spans="1:7" ht="15" customHeight="1">
      <c r="A13" s="250"/>
      <c r="B13" s="6"/>
      <c r="C13" s="6"/>
      <c r="D13" s="6"/>
      <c r="E13" s="6"/>
      <c r="F13" s="16"/>
      <c r="G13" s="6"/>
    </row>
    <row r="14" spans="1:7" ht="15.95" customHeight="1">
      <c r="A14" s="15" t="s">
        <v>126</v>
      </c>
      <c r="B14" s="6"/>
      <c r="C14" s="6"/>
      <c r="D14" s="6"/>
      <c r="E14" s="6"/>
      <c r="F14" s="17">
        <f>SUM(F3:F12)</f>
        <v>0</v>
      </c>
      <c r="G14" s="6"/>
    </row>
    <row r="15" spans="1:7" ht="15.95" customHeight="1">
      <c r="A15" s="8"/>
      <c r="B15" s="9"/>
      <c r="C15" s="9"/>
      <c r="D15" s="9"/>
      <c r="E15" s="9"/>
      <c r="F15" s="18"/>
      <c r="G15" s="6"/>
    </row>
  </sheetData>
  <mergeCells count="1">
    <mergeCell ref="A1:F1"/>
  </mergeCells>
  <phoneticPr fontId="10" type="noConversion"/>
  <printOptions horizontalCentered="1"/>
  <pageMargins left="0.39370078740157483" right="0.39370078740157483" top="0.98425196850393704" bottom="0.98425196850393704" header="0.51181102362204722" footer="0.51181102362204722"/>
  <pageSetup paperSize="9" scale="75" fitToHeight="78" orientation="portrait" r:id="rId1"/>
  <headerFooter scaleWithDoc="0" alignWithMargins="0">
    <oddHeader>&amp;R&amp;"Arial Narrow CE,Kurzíva"&amp;8Stavební úpravy stávající tělocvičny a přístavba nové tělocvičny ZŠ Smečno</oddHeader>
    <oddFooter>&amp;L&amp;"Arial Narrow CE,Kurzíva"&amp;8DOKUMENTACE PRO PROVEDENÍ STAVBY&amp;R&amp;"Arial Narrow CE,Kurzíva"&amp;8&amp;A  &amp;P/&amp;N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tabColor theme="2" tint="-0.499984740745262"/>
  </sheetPr>
  <dimension ref="A1:DG298"/>
  <sheetViews>
    <sheetView view="pageBreakPreview" zoomScaleSheetLayoutView="100" workbookViewId="0">
      <pane ySplit="3" topLeftCell="A195" activePane="bottomLeft" state="frozen"/>
      <selection activeCell="P11" sqref="P11:P12"/>
      <selection pane="bottomLeft" activeCell="A199" sqref="A199:G199"/>
    </sheetView>
  </sheetViews>
  <sheetFormatPr defaultRowHeight="12.75" outlineLevelRow="1"/>
  <cols>
    <col min="1" max="1" width="4" style="54" customWidth="1"/>
    <col min="2" max="2" width="4.7109375" style="54" customWidth="1"/>
    <col min="3" max="3" width="69.7109375" style="3" customWidth="1"/>
    <col min="4" max="4" width="9.140625" style="53"/>
    <col min="5" max="5" width="10.7109375" style="4" customWidth="1"/>
    <col min="6" max="7" width="10.7109375" style="5" customWidth="1"/>
    <col min="8" max="8" width="11.5703125" style="1" customWidth="1"/>
    <col min="9" max="12" width="5" style="39" customWidth="1"/>
    <col min="13" max="14" width="5.28515625" style="39" customWidth="1"/>
    <col min="15" max="15" width="7.85546875" style="39" customWidth="1"/>
    <col min="16" max="16" width="5.28515625" style="39" customWidth="1"/>
    <col min="17" max="19" width="4.140625" style="1" customWidth="1"/>
    <col min="20" max="16384" width="9.140625" style="1"/>
  </cols>
  <sheetData>
    <row r="1" spans="1:16" s="59" customFormat="1" ht="12.75" customHeight="1">
      <c r="A1" s="439" t="s">
        <v>30</v>
      </c>
      <c r="B1" s="440"/>
      <c r="C1" s="446" t="s">
        <v>31</v>
      </c>
      <c r="D1" s="445" t="s">
        <v>26</v>
      </c>
      <c r="E1" s="448" t="s">
        <v>12</v>
      </c>
      <c r="F1" s="443" t="s">
        <v>42</v>
      </c>
      <c r="G1" s="444"/>
      <c r="I1" s="60"/>
      <c r="J1" s="60"/>
      <c r="K1" s="60"/>
      <c r="L1" s="60"/>
      <c r="M1" s="60"/>
      <c r="N1" s="60"/>
      <c r="O1" s="60"/>
      <c r="P1" s="60"/>
    </row>
    <row r="2" spans="1:16" s="59" customFormat="1">
      <c r="A2" s="441"/>
      <c r="B2" s="442"/>
      <c r="C2" s="447"/>
      <c r="D2" s="445"/>
      <c r="E2" s="448"/>
      <c r="F2" s="156" t="s">
        <v>13</v>
      </c>
      <c r="G2" s="156" t="s">
        <v>39</v>
      </c>
      <c r="I2" s="60"/>
      <c r="J2" s="60"/>
      <c r="K2" s="60"/>
      <c r="L2" s="60"/>
      <c r="M2" s="60"/>
      <c r="N2" s="60"/>
      <c r="O2" s="60"/>
      <c r="P2" s="60"/>
    </row>
    <row r="3" spans="1:16" s="59" customFormat="1" collapsed="1">
      <c r="A3" s="176" t="s">
        <v>171</v>
      </c>
      <c r="B3" s="183"/>
      <c r="C3" s="55"/>
      <c r="D3" s="44"/>
      <c r="E3" s="56"/>
      <c r="F3" s="57"/>
      <c r="G3" s="58"/>
      <c r="I3" s="60"/>
      <c r="J3" s="60"/>
      <c r="K3" s="60"/>
      <c r="L3" s="60"/>
      <c r="M3" s="60"/>
      <c r="N3" s="60"/>
      <c r="O3" s="60"/>
      <c r="P3" s="60"/>
    </row>
    <row r="4" spans="1:16" s="59" customFormat="1" outlineLevel="1">
      <c r="A4" s="184" t="s">
        <v>190</v>
      </c>
      <c r="B4" s="185"/>
      <c r="C4" s="186"/>
      <c r="D4" s="187"/>
      <c r="E4" s="188"/>
      <c r="F4" s="189"/>
      <c r="G4" s="190"/>
      <c r="I4" s="60"/>
      <c r="J4" s="60"/>
      <c r="K4" s="60"/>
      <c r="L4" s="60"/>
      <c r="M4" s="60"/>
      <c r="N4" s="60"/>
      <c r="O4" s="60"/>
      <c r="P4" s="60"/>
    </row>
    <row r="5" spans="1:16" s="117" customFormat="1" outlineLevel="1">
      <c r="A5" s="191" t="s">
        <v>1048</v>
      </c>
      <c r="B5" s="191" t="s">
        <v>14</v>
      </c>
      <c r="C5" s="137" t="s">
        <v>1143</v>
      </c>
      <c r="D5" s="153" t="s">
        <v>27</v>
      </c>
      <c r="E5" s="192">
        <f>336.1</f>
        <v>336.1</v>
      </c>
      <c r="F5" s="193"/>
      <c r="G5" s="194">
        <f t="shared" ref="G5:G19" si="0">E5*F5</f>
        <v>0</v>
      </c>
      <c r="H5" s="122"/>
      <c r="I5" s="118"/>
      <c r="J5" s="118"/>
      <c r="K5" s="118"/>
      <c r="L5" s="118"/>
      <c r="M5" s="118"/>
      <c r="N5" s="118"/>
      <c r="O5" s="118"/>
      <c r="P5" s="118"/>
    </row>
    <row r="6" spans="1:16" outlineLevel="1">
      <c r="A6" s="191" t="s">
        <v>1048</v>
      </c>
      <c r="B6" s="152">
        <v>2</v>
      </c>
      <c r="C6" s="68" t="s">
        <v>1150</v>
      </c>
      <c r="D6" s="153" t="s">
        <v>28</v>
      </c>
      <c r="E6" s="195">
        <f>((6.7+6.3+6.7+6.3)+14.5)</f>
        <v>40.5</v>
      </c>
      <c r="F6" s="70"/>
      <c r="G6" s="71">
        <f t="shared" si="0"/>
        <v>0</v>
      </c>
      <c r="H6" s="46"/>
      <c r="I6" s="1"/>
      <c r="K6" s="34"/>
      <c r="L6" s="34"/>
      <c r="M6" s="121"/>
      <c r="O6" s="34"/>
    </row>
    <row r="7" spans="1:16" outlineLevel="1">
      <c r="A7" s="191" t="s">
        <v>1048</v>
      </c>
      <c r="B7" s="152">
        <v>3</v>
      </c>
      <c r="C7" s="68" t="s">
        <v>1144</v>
      </c>
      <c r="D7" s="153" t="s">
        <v>27</v>
      </c>
      <c r="E7" s="195">
        <f>((2*5.7*6.6)+(2*5.7*19.3))</f>
        <v>295.26</v>
      </c>
      <c r="F7" s="193"/>
      <c r="G7" s="71">
        <f t="shared" si="0"/>
        <v>0</v>
      </c>
      <c r="H7" s="46"/>
      <c r="I7" s="122"/>
      <c r="K7" s="118"/>
    </row>
    <row r="8" spans="1:16" outlineLevel="1">
      <c r="A8" s="191" t="s">
        <v>1048</v>
      </c>
      <c r="B8" s="152">
        <v>4</v>
      </c>
      <c r="C8" s="68" t="s">
        <v>1145</v>
      </c>
      <c r="D8" s="153" t="s">
        <v>47</v>
      </c>
      <c r="E8" s="195">
        <f>23.7*9*0.25</f>
        <v>53.324999999999996</v>
      </c>
      <c r="F8" s="70"/>
      <c r="G8" s="71">
        <f>E8*F8</f>
        <v>0</v>
      </c>
      <c r="H8" s="46"/>
    </row>
    <row r="9" spans="1:16" outlineLevel="1">
      <c r="A9" s="191" t="s">
        <v>1048</v>
      </c>
      <c r="B9" s="152">
        <v>5</v>
      </c>
      <c r="C9" s="68" t="s">
        <v>1148</v>
      </c>
      <c r="D9" s="153" t="s">
        <v>27</v>
      </c>
      <c r="E9" s="195">
        <f>(10*0.95*3.5+1.3*1.8)</f>
        <v>35.590000000000003</v>
      </c>
      <c r="F9" s="70"/>
      <c r="G9" s="71">
        <f t="shared" si="0"/>
        <v>0</v>
      </c>
      <c r="H9" s="122"/>
    </row>
    <row r="10" spans="1:16" outlineLevel="1">
      <c r="A10" s="191" t="s">
        <v>1048</v>
      </c>
      <c r="B10" s="152">
        <v>6</v>
      </c>
      <c r="C10" s="68" t="s">
        <v>1152</v>
      </c>
      <c r="D10" s="153" t="s">
        <v>27</v>
      </c>
      <c r="E10" s="195">
        <f>(1.4*0.9+2*1*2+0.8*2)</f>
        <v>6.8599999999999994</v>
      </c>
      <c r="F10" s="70"/>
      <c r="G10" s="71">
        <f t="shared" ref="G10" si="1">E10*F10</f>
        <v>0</v>
      </c>
      <c r="H10" s="122"/>
    </row>
    <row r="11" spans="1:16" outlineLevel="1">
      <c r="A11" s="191" t="s">
        <v>1048</v>
      </c>
      <c r="B11" s="152">
        <v>7</v>
      </c>
      <c r="C11" s="68" t="s">
        <v>1153</v>
      </c>
      <c r="D11" s="153" t="s">
        <v>27</v>
      </c>
      <c r="E11" s="195">
        <f>((65.4*7.1)-(13*1.6*3.6)-(1.3*2.2)+21.5)</f>
        <v>408.1</v>
      </c>
      <c r="F11" s="70"/>
      <c r="G11" s="71">
        <f t="shared" si="0"/>
        <v>0</v>
      </c>
      <c r="H11" s="122"/>
    </row>
    <row r="12" spans="1:16" outlineLevel="1">
      <c r="A12" s="191" t="s">
        <v>1048</v>
      </c>
      <c r="B12" s="152">
        <v>8</v>
      </c>
      <c r="C12" s="68" t="s">
        <v>1154</v>
      </c>
      <c r="D12" s="153" t="s">
        <v>27</v>
      </c>
      <c r="E12" s="195">
        <f>((103.8+66.3+64.9+133.9)*1.05)</f>
        <v>387.34499999999997</v>
      </c>
      <c r="F12" s="70"/>
      <c r="G12" s="71">
        <f t="shared" ref="G12" si="2">E12*F12</f>
        <v>0</v>
      </c>
      <c r="H12" s="122"/>
    </row>
    <row r="13" spans="1:16" outlineLevel="1">
      <c r="A13" s="191" t="s">
        <v>1048</v>
      </c>
      <c r="B13" s="152">
        <v>9</v>
      </c>
      <c r="C13" s="68" t="s">
        <v>1146</v>
      </c>
      <c r="D13" s="153" t="s">
        <v>47</v>
      </c>
      <c r="E13" s="195">
        <f>23.7*9*0.1</f>
        <v>21.33</v>
      </c>
      <c r="F13" s="70"/>
      <c r="G13" s="71">
        <f t="shared" si="0"/>
        <v>0</v>
      </c>
      <c r="H13" s="46"/>
      <c r="I13" s="46"/>
      <c r="J13" s="45"/>
      <c r="K13" s="34"/>
    </row>
    <row r="14" spans="1:16" outlineLevel="1">
      <c r="A14" s="191" t="s">
        <v>1048</v>
      </c>
      <c r="B14" s="152">
        <v>10</v>
      </c>
      <c r="C14" s="68" t="s">
        <v>1156</v>
      </c>
      <c r="D14" s="153" t="s">
        <v>47</v>
      </c>
      <c r="E14" s="195">
        <f>1.4*0.65+1.45*3.6*0.65+1.45*1*0.65+2*1.5*0.65+1.3*2.5*0.65+1.8*2.5*0.65+6.4*0.65</f>
        <v>16.393000000000001</v>
      </c>
      <c r="F14" s="70"/>
      <c r="G14" s="71">
        <f t="shared" si="0"/>
        <v>0</v>
      </c>
      <c r="H14" s="46"/>
      <c r="J14" s="45"/>
      <c r="K14" s="34"/>
    </row>
    <row r="15" spans="1:16" outlineLevel="1">
      <c r="A15" s="191" t="s">
        <v>1048</v>
      </c>
      <c r="B15" s="152">
        <v>11</v>
      </c>
      <c r="C15" s="68" t="s">
        <v>1149</v>
      </c>
      <c r="D15" s="153" t="s">
        <v>47</v>
      </c>
      <c r="E15" s="195">
        <f>15.1*5.9*0.3</f>
        <v>26.727</v>
      </c>
      <c r="F15" s="70"/>
      <c r="G15" s="71">
        <f t="shared" si="0"/>
        <v>0</v>
      </c>
      <c r="H15" s="46"/>
    </row>
    <row r="16" spans="1:16" outlineLevel="1">
      <c r="A16" s="191" t="s">
        <v>1048</v>
      </c>
      <c r="B16" s="152">
        <v>12</v>
      </c>
      <c r="C16" s="68" t="s">
        <v>1151</v>
      </c>
      <c r="D16" s="153" t="s">
        <v>204</v>
      </c>
      <c r="E16" s="195">
        <v>1</v>
      </c>
      <c r="F16" s="70"/>
      <c r="G16" s="71">
        <f t="shared" ref="G16" si="3">E16*F16</f>
        <v>0</v>
      </c>
      <c r="H16" s="46"/>
    </row>
    <row r="17" spans="1:111" outlineLevel="1">
      <c r="A17" s="67" t="s">
        <v>14</v>
      </c>
      <c r="B17" s="152">
        <v>13</v>
      </c>
      <c r="C17" s="68" t="s">
        <v>1147</v>
      </c>
      <c r="D17" s="153" t="s">
        <v>47</v>
      </c>
      <c r="E17" s="195">
        <f>23.7*9*0.1</f>
        <v>21.33</v>
      </c>
      <c r="F17" s="70"/>
      <c r="G17" s="71">
        <f>E17*F17</f>
        <v>0</v>
      </c>
      <c r="H17" s="46"/>
    </row>
    <row r="18" spans="1:111" s="24" customFormat="1">
      <c r="A18" s="133" t="s">
        <v>1048</v>
      </c>
      <c r="B18" s="135" t="s">
        <v>122</v>
      </c>
      <c r="C18" s="252" t="s">
        <v>1141</v>
      </c>
      <c r="D18" s="135" t="s">
        <v>47</v>
      </c>
      <c r="E18" s="136">
        <v>158.9</v>
      </c>
      <c r="F18" s="31"/>
      <c r="G18" s="32">
        <f t="shared" si="0"/>
        <v>0</v>
      </c>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c r="CW18" s="33"/>
      <c r="CX18" s="33"/>
      <c r="CY18" s="33"/>
      <c r="CZ18" s="33"/>
      <c r="DA18" s="33"/>
      <c r="DB18" s="33"/>
      <c r="DC18" s="33"/>
      <c r="DD18" s="33"/>
      <c r="DE18" s="33"/>
      <c r="DF18" s="33"/>
      <c r="DG18" s="33"/>
    </row>
    <row r="19" spans="1:111" s="24" customFormat="1">
      <c r="A19" s="133" t="s">
        <v>1048</v>
      </c>
      <c r="B19" s="135" t="s">
        <v>123</v>
      </c>
      <c r="C19" s="252" t="s">
        <v>1142</v>
      </c>
      <c r="D19" s="135" t="s">
        <v>47</v>
      </c>
      <c r="E19" s="136">
        <v>44.2</v>
      </c>
      <c r="F19" s="31"/>
      <c r="G19" s="32">
        <f t="shared" si="0"/>
        <v>0</v>
      </c>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c r="CW19" s="33"/>
      <c r="CX19" s="33"/>
      <c r="CY19" s="33"/>
      <c r="CZ19" s="33"/>
      <c r="DA19" s="33"/>
      <c r="DB19" s="33"/>
      <c r="DC19" s="33"/>
      <c r="DD19" s="33"/>
      <c r="DE19" s="33"/>
      <c r="DF19" s="33"/>
      <c r="DG19" s="33"/>
    </row>
    <row r="20" spans="1:111" s="59" customFormat="1">
      <c r="A20" s="176" t="s">
        <v>191</v>
      </c>
      <c r="B20" s="183"/>
      <c r="C20" s="55"/>
      <c r="D20" s="44"/>
      <c r="E20" s="56"/>
      <c r="F20" s="57"/>
      <c r="G20" s="58">
        <f>SUBTOTAL(9,G5:G19)</f>
        <v>0</v>
      </c>
      <c r="I20" s="60"/>
      <c r="J20" s="60"/>
      <c r="K20" s="60"/>
      <c r="L20" s="60"/>
      <c r="M20" s="60"/>
      <c r="N20" s="60"/>
      <c r="O20" s="60"/>
      <c r="P20" s="60"/>
    </row>
    <row r="21" spans="1:111" s="59" customFormat="1" outlineLevel="1">
      <c r="A21" s="184" t="s">
        <v>169</v>
      </c>
      <c r="B21" s="185"/>
      <c r="C21" s="186"/>
      <c r="D21" s="187"/>
      <c r="E21" s="188"/>
      <c r="F21" s="189"/>
      <c r="G21" s="190"/>
      <c r="H21" s="117"/>
      <c r="I21" s="60"/>
      <c r="J21" s="60"/>
      <c r="K21" s="60"/>
      <c r="L21" s="60"/>
      <c r="M21" s="60"/>
      <c r="N21" s="60"/>
      <c r="O21" s="60"/>
      <c r="P21" s="60"/>
    </row>
    <row r="22" spans="1:111" s="117" customFormat="1" outlineLevel="1">
      <c r="A22" s="191" t="s">
        <v>14</v>
      </c>
      <c r="B22" s="191" t="s">
        <v>14</v>
      </c>
      <c r="C22" s="199" t="s">
        <v>1049</v>
      </c>
      <c r="D22" s="153" t="s">
        <v>47</v>
      </c>
      <c r="E22" s="192">
        <v>232.8</v>
      </c>
      <c r="F22" s="193"/>
      <c r="G22" s="194">
        <f>E22*F22</f>
        <v>0</v>
      </c>
      <c r="H22" s="60"/>
      <c r="I22" s="60"/>
      <c r="J22" s="60"/>
      <c r="K22" s="118"/>
      <c r="L22" s="118"/>
      <c r="M22" s="118"/>
      <c r="N22" s="118"/>
      <c r="O22" s="118"/>
      <c r="P22" s="118"/>
    </row>
    <row r="23" spans="1:111" outlineLevel="1">
      <c r="A23" s="67" t="s">
        <v>14</v>
      </c>
      <c r="B23" s="152">
        <v>2</v>
      </c>
      <c r="C23" s="199" t="s">
        <v>1169</v>
      </c>
      <c r="D23" s="153" t="s">
        <v>47</v>
      </c>
      <c r="E23" s="192">
        <v>632.1</v>
      </c>
      <c r="F23" s="70"/>
      <c r="G23" s="71">
        <f>E23*F23</f>
        <v>0</v>
      </c>
      <c r="H23" s="60"/>
      <c r="I23" s="60"/>
      <c r="J23" s="60"/>
    </row>
    <row r="24" spans="1:111" ht="25.5" outlineLevel="1">
      <c r="A24" s="414" t="s">
        <v>14</v>
      </c>
      <c r="B24" s="415">
        <v>3</v>
      </c>
      <c r="C24" s="416" t="s">
        <v>1177</v>
      </c>
      <c r="D24" s="417" t="s">
        <v>47</v>
      </c>
      <c r="E24" s="418">
        <v>100</v>
      </c>
      <c r="F24" s="419"/>
      <c r="G24" s="420">
        <f>E24*F24</f>
        <v>0</v>
      </c>
      <c r="H24" s="60"/>
      <c r="I24" s="60"/>
      <c r="J24" s="60"/>
    </row>
    <row r="25" spans="1:111" ht="25.5" outlineLevel="1">
      <c r="A25" s="414" t="s">
        <v>14</v>
      </c>
      <c r="B25" s="415">
        <v>4</v>
      </c>
      <c r="C25" s="421" t="s">
        <v>1178</v>
      </c>
      <c r="D25" s="417" t="s">
        <v>47</v>
      </c>
      <c r="E25" s="418">
        <v>100</v>
      </c>
      <c r="F25" s="419"/>
      <c r="G25" s="420"/>
      <c r="H25" s="60"/>
      <c r="I25" s="60"/>
      <c r="J25" s="60"/>
    </row>
    <row r="26" spans="1:111" outlineLevel="1">
      <c r="A26" s="67" t="s">
        <v>14</v>
      </c>
      <c r="B26" s="152">
        <v>5</v>
      </c>
      <c r="C26" s="252" t="s">
        <v>1041</v>
      </c>
      <c r="D26" s="135" t="s">
        <v>47</v>
      </c>
      <c r="E26" s="195">
        <v>574</v>
      </c>
      <c r="F26" s="70"/>
      <c r="G26" s="71">
        <f>E26*F26</f>
        <v>0</v>
      </c>
      <c r="H26" s="60"/>
      <c r="I26" s="60"/>
      <c r="J26" s="60"/>
    </row>
    <row r="27" spans="1:111" outlineLevel="1">
      <c r="A27" s="67" t="s">
        <v>14</v>
      </c>
      <c r="B27" s="152">
        <v>6</v>
      </c>
      <c r="C27" s="252" t="s">
        <v>955</v>
      </c>
      <c r="D27" s="135" t="s">
        <v>47</v>
      </c>
      <c r="E27" s="195">
        <f>E26</f>
        <v>574</v>
      </c>
      <c r="F27" s="70"/>
      <c r="G27" s="71">
        <f>E27*F27</f>
        <v>0</v>
      </c>
      <c r="H27" s="60"/>
      <c r="I27" s="60"/>
      <c r="J27" s="60"/>
    </row>
    <row r="28" spans="1:111" outlineLevel="1">
      <c r="A28" s="67" t="s">
        <v>14</v>
      </c>
      <c r="B28" s="152">
        <v>7</v>
      </c>
      <c r="C28" s="252" t="s">
        <v>1170</v>
      </c>
      <c r="D28" s="135" t="s">
        <v>47</v>
      </c>
      <c r="E28" s="195">
        <f>E22+E23-E26</f>
        <v>290.90000000000009</v>
      </c>
      <c r="F28" s="70"/>
      <c r="G28" s="71">
        <f t="shared" ref="G28" si="4">E28*F28</f>
        <v>0</v>
      </c>
      <c r="H28" s="60"/>
      <c r="I28" s="60"/>
      <c r="J28" s="60"/>
    </row>
    <row r="29" spans="1:111" s="59" customFormat="1">
      <c r="A29" s="176" t="s">
        <v>170</v>
      </c>
      <c r="B29" s="183"/>
      <c r="C29" s="55"/>
      <c r="D29" s="44"/>
      <c r="E29" s="56"/>
      <c r="F29" s="57"/>
      <c r="G29" s="58">
        <f>SUBTOTAL(9,G22:G28)</f>
        <v>0</v>
      </c>
      <c r="H29" s="60"/>
      <c r="I29" s="60"/>
      <c r="J29" s="60"/>
      <c r="K29" s="60"/>
      <c r="L29" s="60"/>
      <c r="M29" s="60"/>
      <c r="N29" s="60"/>
      <c r="O29" s="60"/>
      <c r="P29" s="60"/>
    </row>
    <row r="30" spans="1:111" s="59" customFormat="1" outlineLevel="1">
      <c r="A30" s="176" t="s">
        <v>49</v>
      </c>
      <c r="B30" s="183"/>
      <c r="C30" s="55"/>
      <c r="D30" s="44"/>
      <c r="E30" s="56"/>
      <c r="F30" s="57"/>
      <c r="G30" s="181"/>
      <c r="I30" s="60"/>
      <c r="J30" s="60"/>
      <c r="K30" s="60"/>
      <c r="L30" s="60"/>
      <c r="M30" s="60"/>
      <c r="N30" s="60"/>
      <c r="O30" s="60"/>
      <c r="P30" s="60"/>
    </row>
    <row r="31" spans="1:111" s="59" customFormat="1" outlineLevel="1">
      <c r="A31" s="274"/>
      <c r="B31" s="275"/>
      <c r="C31" s="106" t="s">
        <v>181</v>
      </c>
      <c r="D31" s="276"/>
      <c r="E31" s="277"/>
      <c r="F31" s="278"/>
      <c r="G31" s="279"/>
      <c r="I31" s="60"/>
      <c r="J31" s="60"/>
      <c r="K31" s="60"/>
      <c r="L31" s="60"/>
      <c r="M31" s="60"/>
      <c r="N31" s="60"/>
      <c r="O31" s="60"/>
      <c r="P31" s="60"/>
    </row>
    <row r="32" spans="1:111" s="59" customFormat="1">
      <c r="A32" s="176" t="s">
        <v>48</v>
      </c>
      <c r="B32" s="183"/>
      <c r="C32" s="55"/>
      <c r="D32" s="44"/>
      <c r="E32" s="56"/>
      <c r="F32" s="57"/>
      <c r="G32" s="58">
        <f>SUBTOTAL(9,G31:G31)</f>
        <v>0</v>
      </c>
      <c r="I32" s="60"/>
      <c r="J32" s="60"/>
      <c r="K32" s="60"/>
      <c r="L32" s="60"/>
      <c r="M32" s="60"/>
      <c r="N32" s="60"/>
      <c r="O32" s="60"/>
      <c r="P32" s="60"/>
    </row>
    <row r="33" spans="1:16" s="59" customFormat="1" outlineLevel="1">
      <c r="A33" s="176" t="s">
        <v>188</v>
      </c>
      <c r="B33" s="183"/>
      <c r="C33" s="55"/>
      <c r="D33" s="44"/>
      <c r="E33" s="56"/>
      <c r="F33" s="57"/>
      <c r="G33" s="181"/>
      <c r="I33" s="60"/>
      <c r="J33" s="60"/>
      <c r="K33" s="60"/>
      <c r="L33" s="60"/>
      <c r="M33" s="60"/>
      <c r="N33" s="60"/>
      <c r="O33" s="60"/>
      <c r="P33" s="60"/>
    </row>
    <row r="34" spans="1:16" s="59" customFormat="1" outlineLevel="1">
      <c r="A34" s="184"/>
      <c r="B34" s="185"/>
      <c r="C34" s="61" t="s">
        <v>195</v>
      </c>
      <c r="D34" s="187"/>
      <c r="E34" s="188"/>
      <c r="F34" s="57"/>
      <c r="G34" s="181"/>
      <c r="I34" s="60"/>
      <c r="J34" s="60"/>
      <c r="K34" s="60"/>
      <c r="L34" s="60"/>
      <c r="M34" s="60"/>
      <c r="N34" s="60"/>
      <c r="O34" s="60"/>
      <c r="P34" s="60"/>
    </row>
    <row r="35" spans="1:16" s="117" customFormat="1" outlineLevel="1">
      <c r="A35" s="153" t="s">
        <v>132</v>
      </c>
      <c r="B35" s="280">
        <v>1</v>
      </c>
      <c r="C35" s="137" t="s">
        <v>1094</v>
      </c>
      <c r="D35" s="153" t="s">
        <v>27</v>
      </c>
      <c r="E35" s="192">
        <f>867.1+(29.9*0.6)+(17*2.3)+(17*0.6)+(7.7*1.15)+(13.2*1.5)+(10.3*0.45)+(10.6*0.55)+(17.6*0.62)</f>
        <v>984.37200000000007</v>
      </c>
      <c r="F35" s="193"/>
      <c r="G35" s="194">
        <f>E35*F35</f>
        <v>0</v>
      </c>
      <c r="I35" s="118"/>
      <c r="J35" s="118"/>
      <c r="K35" s="118"/>
      <c r="L35" s="118"/>
      <c r="M35" s="118"/>
      <c r="N35" s="118"/>
      <c r="O35" s="118"/>
      <c r="P35" s="118"/>
    </row>
    <row r="36" spans="1:16" s="59" customFormat="1" outlineLevel="1">
      <c r="A36" s="184"/>
      <c r="B36" s="185"/>
      <c r="C36" s="61" t="s">
        <v>196</v>
      </c>
      <c r="D36" s="187"/>
      <c r="E36" s="188"/>
      <c r="F36" s="57"/>
      <c r="G36" s="181"/>
      <c r="I36" s="60"/>
      <c r="J36" s="60"/>
      <c r="K36" s="60"/>
      <c r="L36" s="60"/>
      <c r="M36" s="60"/>
      <c r="N36" s="60"/>
      <c r="O36" s="60"/>
      <c r="P36" s="60"/>
    </row>
    <row r="37" spans="1:16" s="117" customFormat="1" outlineLevel="1">
      <c r="A37" s="191" t="s">
        <v>132</v>
      </c>
      <c r="B37" s="191" t="s">
        <v>15</v>
      </c>
      <c r="C37" s="199" t="s">
        <v>1095</v>
      </c>
      <c r="D37" s="153" t="s">
        <v>27</v>
      </c>
      <c r="E37" s="192">
        <f>(29.9*0.3)+(17*2)+(17*0.33)+(7.7*0.48)+(13.2*1.2)</f>
        <v>68.116</v>
      </c>
      <c r="F37" s="193"/>
      <c r="G37" s="194">
        <f t="shared" ref="G37" si="5">E37*F37</f>
        <v>0</v>
      </c>
      <c r="I37" s="118"/>
      <c r="J37" s="118"/>
      <c r="K37" s="118"/>
      <c r="L37" s="118"/>
      <c r="M37" s="118"/>
      <c r="N37" s="118"/>
      <c r="O37" s="118"/>
      <c r="P37" s="118"/>
    </row>
    <row r="38" spans="1:16" s="117" customFormat="1" outlineLevel="1">
      <c r="A38" s="191" t="s">
        <v>132</v>
      </c>
      <c r="B38" s="191" t="s">
        <v>16</v>
      </c>
      <c r="C38" s="199" t="s">
        <v>1096</v>
      </c>
      <c r="D38" s="153" t="s">
        <v>27</v>
      </c>
      <c r="E38" s="192">
        <f>10.3*0.45+10.6*0.45+17.6*0.62</f>
        <v>20.317</v>
      </c>
      <c r="F38" s="193"/>
      <c r="G38" s="194">
        <f>E38*F38</f>
        <v>0</v>
      </c>
      <c r="I38" s="118"/>
      <c r="J38" s="118"/>
      <c r="K38" s="118"/>
      <c r="L38" s="118"/>
      <c r="M38" s="118"/>
      <c r="N38" s="118"/>
      <c r="O38" s="118"/>
      <c r="P38" s="118"/>
    </row>
    <row r="39" spans="1:16" s="117" customFormat="1" outlineLevel="1">
      <c r="A39" s="191" t="s">
        <v>132</v>
      </c>
      <c r="B39" s="191" t="s">
        <v>17</v>
      </c>
      <c r="C39" s="199" t="s">
        <v>1097</v>
      </c>
      <c r="D39" s="153" t="s">
        <v>27</v>
      </c>
      <c r="E39" s="192">
        <f>3*0.15</f>
        <v>0.44999999999999996</v>
      </c>
      <c r="F39" s="193"/>
      <c r="G39" s="194">
        <f>E39*F39</f>
        <v>0</v>
      </c>
      <c r="I39" s="118"/>
      <c r="J39" s="118"/>
      <c r="K39" s="118"/>
      <c r="L39" s="118"/>
      <c r="M39" s="118"/>
      <c r="N39" s="118"/>
      <c r="O39" s="118"/>
      <c r="P39" s="118"/>
    </row>
    <row r="40" spans="1:16" s="59" customFormat="1">
      <c r="A40" s="176" t="s">
        <v>173</v>
      </c>
      <c r="B40" s="183"/>
      <c r="C40" s="55"/>
      <c r="D40" s="44"/>
      <c r="E40" s="56"/>
      <c r="F40" s="57"/>
      <c r="G40" s="58">
        <f>SUBTOTAL(9,G35:G39)</f>
        <v>0</v>
      </c>
      <c r="I40" s="60"/>
      <c r="J40" s="60"/>
      <c r="K40" s="60"/>
      <c r="L40" s="60"/>
      <c r="M40" s="60"/>
      <c r="N40" s="60"/>
      <c r="O40" s="60"/>
      <c r="P40" s="60"/>
    </row>
    <row r="41" spans="1:16" s="59" customFormat="1" outlineLevel="1">
      <c r="A41" s="176" t="s">
        <v>40</v>
      </c>
      <c r="B41" s="183"/>
      <c r="C41" s="200"/>
      <c r="D41" s="177"/>
      <c r="E41" s="201"/>
      <c r="F41" s="202"/>
      <c r="G41" s="357"/>
      <c r="I41" s="60"/>
      <c r="J41" s="60"/>
      <c r="K41" s="60"/>
      <c r="L41" s="60"/>
      <c r="M41" s="60"/>
      <c r="N41" s="60"/>
      <c r="O41" s="60"/>
      <c r="P41" s="60"/>
    </row>
    <row r="42" spans="1:16" ht="51" outlineLevel="1">
      <c r="A42" s="281"/>
      <c r="B42" s="282"/>
      <c r="C42" s="283" t="s">
        <v>1017</v>
      </c>
      <c r="D42" s="284"/>
      <c r="E42" s="285"/>
      <c r="F42" s="286"/>
      <c r="G42" s="155"/>
    </row>
    <row r="43" spans="1:16" outlineLevel="1">
      <c r="A43" s="67" t="s">
        <v>16</v>
      </c>
      <c r="B43" s="196" t="s">
        <v>14</v>
      </c>
      <c r="C43" s="197" t="s">
        <v>1018</v>
      </c>
      <c r="D43" s="203" t="s">
        <v>27</v>
      </c>
      <c r="E43" s="154">
        <f>((4.2*5)-(1.5*4))+((13*5.1)-(1.7*2.4))+((27.5*3.6)-(2*2.8*2.5)-(5*2.5*4))+((2*139.3)-(1.8*2.2))</f>
        <v>386.86</v>
      </c>
      <c r="F43" s="198"/>
      <c r="G43" s="198">
        <f>E43*F43</f>
        <v>0</v>
      </c>
    </row>
    <row r="44" spans="1:16" outlineLevel="1">
      <c r="A44" s="67" t="s">
        <v>16</v>
      </c>
      <c r="B44" s="196" t="s">
        <v>15</v>
      </c>
      <c r="C44" s="197" t="s">
        <v>1019</v>
      </c>
      <c r="D44" s="203" t="s">
        <v>27</v>
      </c>
      <c r="E44" s="154">
        <f>5.4*4.4+2*(29.85*0.78)</f>
        <v>70.326000000000008</v>
      </c>
      <c r="F44" s="198"/>
      <c r="G44" s="198">
        <f>E44*F44</f>
        <v>0</v>
      </c>
    </row>
    <row r="45" spans="1:16" outlineLevel="1">
      <c r="A45" s="67" t="s">
        <v>16</v>
      </c>
      <c r="B45" s="196" t="s">
        <v>16</v>
      </c>
      <c r="C45" s="197" t="s">
        <v>1104</v>
      </c>
      <c r="D45" s="203" t="s">
        <v>27</v>
      </c>
      <c r="E45" s="154">
        <f>2*1.5*3.4</f>
        <v>10.199999999999999</v>
      </c>
      <c r="F45" s="198"/>
      <c r="G45" s="198">
        <f>E45*F45</f>
        <v>0</v>
      </c>
    </row>
    <row r="46" spans="1:16" outlineLevel="1">
      <c r="A46" s="67" t="s">
        <v>16</v>
      </c>
      <c r="B46" s="196" t="s">
        <v>17</v>
      </c>
      <c r="C46" s="197" t="s">
        <v>1105</v>
      </c>
      <c r="D46" s="203" t="s">
        <v>27</v>
      </c>
      <c r="E46" s="154">
        <f>((27.2*3.4)-(2*2)-(3*1.8))</f>
        <v>83.079999999999984</v>
      </c>
      <c r="F46" s="198"/>
      <c r="G46" s="198">
        <f>E46*F46</f>
        <v>0</v>
      </c>
    </row>
    <row r="47" spans="1:16" outlineLevel="1">
      <c r="A47" s="67" t="s">
        <v>16</v>
      </c>
      <c r="B47" s="196" t="s">
        <v>18</v>
      </c>
      <c r="C47" s="197" t="s">
        <v>1155</v>
      </c>
      <c r="D47" s="203" t="s">
        <v>27</v>
      </c>
      <c r="E47" s="154">
        <f>4*2.6*1.45+2*1.45*1.9+1.3*2</f>
        <v>23.19</v>
      </c>
      <c r="F47" s="198"/>
      <c r="G47" s="198">
        <f>E47*F47</f>
        <v>0</v>
      </c>
    </row>
    <row r="48" spans="1:16" outlineLevel="1">
      <c r="A48" s="287"/>
      <c r="B48" s="288"/>
      <c r="C48" s="289" t="s">
        <v>189</v>
      </c>
      <c r="D48" s="290"/>
      <c r="E48" s="291"/>
      <c r="F48" s="292"/>
      <c r="G48" s="293"/>
    </row>
    <row r="49" spans="1:81" outlineLevel="1">
      <c r="A49" s="204" t="s">
        <v>16</v>
      </c>
      <c r="B49" s="294">
        <v>6</v>
      </c>
      <c r="C49" s="295" t="s">
        <v>1108</v>
      </c>
      <c r="D49" s="203" t="s">
        <v>204</v>
      </c>
      <c r="E49" s="205">
        <v>5</v>
      </c>
      <c r="F49" s="198"/>
      <c r="G49" s="198">
        <f t="shared" ref="G49" si="6">E49*F49</f>
        <v>0</v>
      </c>
      <c r="H49" s="2"/>
      <c r="I49" s="53"/>
      <c r="J49" s="53"/>
      <c r="K49" s="53"/>
      <c r="L49" s="53"/>
      <c r="M49" s="53"/>
      <c r="N49" s="53"/>
      <c r="O49" s="53"/>
      <c r="P49" s="53"/>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row>
    <row r="50" spans="1:81" outlineLevel="1">
      <c r="A50" s="296"/>
      <c r="B50" s="297"/>
      <c r="C50" s="298" t="s">
        <v>1084</v>
      </c>
      <c r="D50" s="299"/>
      <c r="E50" s="300"/>
      <c r="F50" s="301"/>
      <c r="G50" s="301"/>
      <c r="H50" s="2"/>
      <c r="I50" s="53"/>
      <c r="J50" s="53"/>
      <c r="K50" s="53"/>
      <c r="L50" s="53"/>
      <c r="M50" s="53"/>
      <c r="N50" s="53"/>
      <c r="O50" s="53"/>
      <c r="P50" s="53"/>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row>
    <row r="51" spans="1:81" s="358" customFormat="1" outlineLevel="1">
      <c r="A51" s="302"/>
      <c r="B51" s="303"/>
      <c r="C51" s="368" t="s">
        <v>1098</v>
      </c>
      <c r="D51" s="304"/>
      <c r="E51" s="305"/>
      <c r="F51" s="306"/>
      <c r="G51" s="307"/>
      <c r="H51" s="369"/>
      <c r="I51" s="370"/>
      <c r="J51" s="370"/>
      <c r="K51" s="370"/>
      <c r="L51" s="370"/>
      <c r="M51" s="370"/>
      <c r="N51" s="370"/>
      <c r="O51" s="370"/>
      <c r="P51" s="370"/>
      <c r="Q51" s="369"/>
      <c r="R51" s="369"/>
      <c r="S51" s="369"/>
      <c r="T51" s="369"/>
      <c r="U51" s="369"/>
      <c r="V51" s="369"/>
      <c r="W51" s="369"/>
      <c r="X51" s="369"/>
      <c r="Y51" s="369"/>
      <c r="Z51" s="369"/>
      <c r="AA51" s="369"/>
      <c r="AB51" s="369"/>
      <c r="AC51" s="369"/>
      <c r="AD51" s="369"/>
      <c r="AE51" s="369"/>
      <c r="AF51" s="369"/>
      <c r="AG51" s="369"/>
      <c r="AH51" s="369"/>
      <c r="AI51" s="369"/>
      <c r="AJ51" s="369"/>
      <c r="AK51" s="369"/>
      <c r="AL51" s="369"/>
      <c r="AM51" s="369"/>
      <c r="AN51" s="369"/>
      <c r="AO51" s="369"/>
      <c r="AP51" s="369"/>
      <c r="AQ51" s="369"/>
      <c r="AR51" s="369"/>
      <c r="AS51" s="369"/>
      <c r="AT51" s="369"/>
      <c r="AU51" s="369"/>
      <c r="AV51" s="369"/>
      <c r="AW51" s="369"/>
      <c r="AX51" s="369"/>
      <c r="AY51" s="369"/>
      <c r="AZ51" s="369"/>
      <c r="BA51" s="369"/>
      <c r="BB51" s="369"/>
      <c r="BC51" s="369"/>
      <c r="BD51" s="369"/>
      <c r="BE51" s="369"/>
      <c r="BF51" s="369"/>
      <c r="BG51" s="369"/>
      <c r="BH51" s="369"/>
      <c r="BI51" s="369"/>
      <c r="BJ51" s="369"/>
      <c r="BK51" s="369"/>
      <c r="BL51" s="369"/>
      <c r="BM51" s="369"/>
      <c r="BN51" s="369"/>
      <c r="BO51" s="369"/>
      <c r="BP51" s="369"/>
      <c r="BQ51" s="369"/>
      <c r="BR51" s="369"/>
      <c r="BS51" s="369"/>
      <c r="BT51" s="369"/>
      <c r="BU51" s="369"/>
      <c r="BV51" s="369"/>
      <c r="BW51" s="369"/>
      <c r="BX51" s="369"/>
      <c r="BY51" s="369"/>
      <c r="BZ51" s="369"/>
      <c r="CA51" s="369"/>
      <c r="CB51" s="369"/>
      <c r="CC51" s="369"/>
    </row>
    <row r="52" spans="1:81" s="358" customFormat="1" ht="25.5" outlineLevel="1">
      <c r="A52" s="67" t="s">
        <v>16</v>
      </c>
      <c r="B52" s="67" t="s">
        <v>20</v>
      </c>
      <c r="C52" s="371" t="s">
        <v>1158</v>
      </c>
      <c r="D52" s="67" t="s">
        <v>27</v>
      </c>
      <c r="E52" s="308">
        <f>((7.25*2.85)-(0.9*2))+((11.8*3.5)-(1.6+1.8))</f>
        <v>56.762500000000003</v>
      </c>
      <c r="F52" s="70"/>
      <c r="G52" s="71">
        <f t="shared" ref="G52" si="7">E52*F52</f>
        <v>0</v>
      </c>
      <c r="I52" s="359"/>
      <c r="J52" s="359"/>
      <c r="K52" s="359"/>
      <c r="L52" s="359"/>
      <c r="M52" s="359"/>
      <c r="N52" s="359"/>
      <c r="O52" s="359"/>
      <c r="P52" s="359"/>
    </row>
    <row r="53" spans="1:81" s="358" customFormat="1" outlineLevel="1">
      <c r="A53" s="302"/>
      <c r="B53" s="303"/>
      <c r="C53" s="368" t="s">
        <v>1099</v>
      </c>
      <c r="D53" s="304"/>
      <c r="E53" s="305"/>
      <c r="F53" s="306"/>
      <c r="G53" s="307"/>
      <c r="H53" s="369"/>
      <c r="I53" s="370"/>
      <c r="J53" s="370"/>
      <c r="K53" s="370"/>
      <c r="L53" s="370"/>
      <c r="M53" s="370"/>
      <c r="N53" s="370"/>
      <c r="O53" s="370"/>
      <c r="P53" s="370"/>
      <c r="Q53" s="369"/>
      <c r="R53" s="369"/>
      <c r="S53" s="369"/>
      <c r="T53" s="369"/>
      <c r="U53" s="369"/>
      <c r="V53" s="369"/>
      <c r="W53" s="369"/>
      <c r="X53" s="369"/>
      <c r="Y53" s="369"/>
      <c r="Z53" s="369"/>
      <c r="AA53" s="369"/>
      <c r="AB53" s="369"/>
      <c r="AC53" s="369"/>
      <c r="AD53" s="369"/>
      <c r="AE53" s="369"/>
      <c r="AF53" s="369"/>
      <c r="AG53" s="369"/>
      <c r="AH53" s="369"/>
      <c r="AI53" s="369"/>
      <c r="AJ53" s="369"/>
      <c r="AK53" s="369"/>
      <c r="AL53" s="369"/>
      <c r="AM53" s="369"/>
      <c r="AN53" s="369"/>
      <c r="AO53" s="369"/>
      <c r="AP53" s="369"/>
      <c r="AQ53" s="369"/>
      <c r="AR53" s="369"/>
      <c r="AS53" s="369"/>
      <c r="AT53" s="369"/>
      <c r="AU53" s="369"/>
      <c r="AV53" s="369"/>
      <c r="AW53" s="369"/>
      <c r="AX53" s="369"/>
      <c r="AY53" s="369"/>
      <c r="AZ53" s="369"/>
      <c r="BA53" s="369"/>
      <c r="BB53" s="369"/>
      <c r="BC53" s="369"/>
      <c r="BD53" s="369"/>
      <c r="BE53" s="369"/>
      <c r="BF53" s="369"/>
      <c r="BG53" s="369"/>
      <c r="BH53" s="369"/>
      <c r="BI53" s="369"/>
      <c r="BJ53" s="369"/>
      <c r="BK53" s="369"/>
      <c r="BL53" s="369"/>
      <c r="BM53" s="369"/>
      <c r="BN53" s="369"/>
      <c r="BO53" s="369"/>
      <c r="BP53" s="369"/>
      <c r="BQ53" s="369"/>
      <c r="BR53" s="369"/>
      <c r="BS53" s="369"/>
      <c r="BT53" s="369"/>
      <c r="BU53" s="369"/>
      <c r="BV53" s="369"/>
      <c r="BW53" s="369"/>
      <c r="BX53" s="369"/>
      <c r="BY53" s="369"/>
      <c r="BZ53" s="369"/>
      <c r="CA53" s="369"/>
      <c r="CB53" s="369"/>
      <c r="CC53" s="369"/>
    </row>
    <row r="54" spans="1:81" s="358" customFormat="1" ht="25.5" outlineLevel="1">
      <c r="A54" s="67" t="s">
        <v>16</v>
      </c>
      <c r="B54" s="67" t="s">
        <v>21</v>
      </c>
      <c r="C54" s="371" t="s">
        <v>1159</v>
      </c>
      <c r="D54" s="67" t="s">
        <v>27</v>
      </c>
      <c r="E54" s="308">
        <f>(47-(1.5*2.4))+((7.6*5.6)-1*2)+((10.8*6.1)-(4*0.9*2))+(8.45*2.85)+((42.4*3.5)-(4*2)-(2*1.8))</f>
        <v>303.52250000000004</v>
      </c>
      <c r="F54" s="70"/>
      <c r="G54" s="71">
        <f t="shared" ref="G54:G56" si="8">E54*F54</f>
        <v>0</v>
      </c>
      <c r="I54" s="359"/>
      <c r="J54" s="359"/>
      <c r="K54" s="359"/>
      <c r="L54" s="359"/>
      <c r="M54" s="359"/>
      <c r="N54" s="359"/>
      <c r="O54" s="359"/>
      <c r="P54" s="359"/>
    </row>
    <row r="55" spans="1:81" s="358" customFormat="1" outlineLevel="1">
      <c r="A55" s="302"/>
      <c r="B55" s="303"/>
      <c r="C55" s="368" t="s">
        <v>1101</v>
      </c>
      <c r="D55" s="304"/>
      <c r="E55" s="305"/>
      <c r="F55" s="306"/>
      <c r="G55" s="307"/>
      <c r="H55" s="369"/>
      <c r="I55" s="370"/>
      <c r="J55" s="370"/>
      <c r="K55" s="370"/>
      <c r="L55" s="370"/>
      <c r="M55" s="370"/>
      <c r="N55" s="370"/>
      <c r="O55" s="370"/>
      <c r="P55" s="370"/>
      <c r="Q55" s="369"/>
      <c r="R55" s="369"/>
      <c r="S55" s="369"/>
      <c r="T55" s="369"/>
      <c r="U55" s="369"/>
      <c r="V55" s="369"/>
      <c r="W55" s="369"/>
      <c r="X55" s="369"/>
      <c r="Y55" s="369"/>
      <c r="Z55" s="369"/>
      <c r="AA55" s="369"/>
      <c r="AB55" s="369"/>
      <c r="AC55" s="369"/>
      <c r="AD55" s="369"/>
      <c r="AE55" s="369"/>
      <c r="AF55" s="369"/>
      <c r="AG55" s="369"/>
      <c r="AH55" s="369"/>
      <c r="AI55" s="369"/>
      <c r="AJ55" s="369"/>
      <c r="AK55" s="369"/>
      <c r="AL55" s="369"/>
      <c r="AM55" s="369"/>
      <c r="AN55" s="369"/>
      <c r="AO55" s="369"/>
      <c r="AP55" s="369"/>
      <c r="AQ55" s="369"/>
      <c r="AR55" s="369"/>
      <c r="AS55" s="369"/>
      <c r="AT55" s="369"/>
      <c r="AU55" s="369"/>
      <c r="AV55" s="369"/>
      <c r="AW55" s="369"/>
      <c r="AX55" s="369"/>
      <c r="AY55" s="369"/>
      <c r="AZ55" s="369"/>
      <c r="BA55" s="369"/>
      <c r="BB55" s="369"/>
      <c r="BC55" s="369"/>
      <c r="BD55" s="369"/>
      <c r="BE55" s="369"/>
      <c r="BF55" s="369"/>
      <c r="BG55" s="369"/>
      <c r="BH55" s="369"/>
      <c r="BI55" s="369"/>
      <c r="BJ55" s="369"/>
      <c r="BK55" s="369"/>
      <c r="BL55" s="369"/>
      <c r="BM55" s="369"/>
      <c r="BN55" s="369"/>
      <c r="BO55" s="369"/>
      <c r="BP55" s="369"/>
      <c r="BQ55" s="369"/>
      <c r="BR55" s="369"/>
      <c r="BS55" s="369"/>
      <c r="BT55" s="369"/>
      <c r="BU55" s="369"/>
      <c r="BV55" s="369"/>
      <c r="BW55" s="369"/>
      <c r="BX55" s="369"/>
      <c r="BY55" s="369"/>
      <c r="BZ55" s="369"/>
      <c r="CA55" s="369"/>
      <c r="CB55" s="369"/>
      <c r="CC55" s="369"/>
    </row>
    <row r="56" spans="1:81" s="358" customFormat="1" ht="25.5" outlineLevel="1">
      <c r="A56" s="67" t="s">
        <v>16</v>
      </c>
      <c r="B56" s="67" t="s">
        <v>22</v>
      </c>
      <c r="C56" s="371" t="s">
        <v>1160</v>
      </c>
      <c r="D56" s="67" t="s">
        <v>27</v>
      </c>
      <c r="E56" s="308">
        <f>2*3.5</f>
        <v>7</v>
      </c>
      <c r="F56" s="70"/>
      <c r="G56" s="71">
        <f t="shared" si="8"/>
        <v>0</v>
      </c>
      <c r="I56" s="359"/>
      <c r="J56" s="359"/>
      <c r="K56" s="359"/>
      <c r="L56" s="359"/>
      <c r="M56" s="359"/>
      <c r="N56" s="359"/>
      <c r="O56" s="359"/>
      <c r="P56" s="359"/>
    </row>
    <row r="57" spans="1:81" s="358" customFormat="1" outlineLevel="1">
      <c r="A57" s="302"/>
      <c r="B57" s="303"/>
      <c r="C57" s="368" t="s">
        <v>1100</v>
      </c>
      <c r="D57" s="304"/>
      <c r="E57" s="305"/>
      <c r="F57" s="306"/>
      <c r="G57" s="307"/>
      <c r="H57" s="369"/>
      <c r="I57" s="370"/>
      <c r="J57" s="370"/>
      <c r="K57" s="370"/>
      <c r="L57" s="370"/>
      <c r="M57" s="370"/>
      <c r="N57" s="370"/>
      <c r="O57" s="370"/>
      <c r="P57" s="370"/>
      <c r="Q57" s="369"/>
      <c r="R57" s="369"/>
      <c r="S57" s="369"/>
      <c r="T57" s="369"/>
      <c r="U57" s="369"/>
      <c r="V57" s="369"/>
      <c r="W57" s="369"/>
      <c r="X57" s="369"/>
      <c r="Y57" s="369"/>
      <c r="Z57" s="369"/>
      <c r="AA57" s="369"/>
      <c r="AB57" s="369"/>
      <c r="AC57" s="369"/>
      <c r="AD57" s="369"/>
      <c r="AE57" s="369"/>
      <c r="AF57" s="369"/>
      <c r="AG57" s="369"/>
      <c r="AH57" s="369"/>
      <c r="AI57" s="369"/>
      <c r="AJ57" s="369"/>
      <c r="AK57" s="369"/>
      <c r="AL57" s="369"/>
      <c r="AM57" s="369"/>
      <c r="AN57" s="369"/>
      <c r="AO57" s="369"/>
      <c r="AP57" s="369"/>
      <c r="AQ57" s="369"/>
      <c r="AR57" s="369"/>
      <c r="AS57" s="369"/>
      <c r="AT57" s="369"/>
      <c r="AU57" s="369"/>
      <c r="AV57" s="369"/>
      <c r="AW57" s="369"/>
      <c r="AX57" s="369"/>
      <c r="AY57" s="369"/>
      <c r="AZ57" s="369"/>
      <c r="BA57" s="369"/>
      <c r="BB57" s="369"/>
      <c r="BC57" s="369"/>
      <c r="BD57" s="369"/>
      <c r="BE57" s="369"/>
      <c r="BF57" s="369"/>
      <c r="BG57" s="369"/>
      <c r="BH57" s="369"/>
      <c r="BI57" s="369"/>
      <c r="BJ57" s="369"/>
      <c r="BK57" s="369"/>
      <c r="BL57" s="369"/>
      <c r="BM57" s="369"/>
      <c r="BN57" s="369"/>
      <c r="BO57" s="369"/>
      <c r="BP57" s="369"/>
      <c r="BQ57" s="369"/>
      <c r="BR57" s="369"/>
      <c r="BS57" s="369"/>
      <c r="BT57" s="369"/>
      <c r="BU57" s="369"/>
      <c r="BV57" s="369"/>
      <c r="BW57" s="369"/>
      <c r="BX57" s="369"/>
      <c r="BY57" s="369"/>
      <c r="BZ57" s="369"/>
      <c r="CA57" s="369"/>
      <c r="CB57" s="369"/>
      <c r="CC57" s="369"/>
    </row>
    <row r="58" spans="1:81" s="358" customFormat="1" ht="25.5" outlineLevel="1">
      <c r="A58" s="67" t="s">
        <v>16</v>
      </c>
      <c r="B58" s="67" t="s">
        <v>23</v>
      </c>
      <c r="C58" s="371" t="s">
        <v>1161</v>
      </c>
      <c r="D58" s="67" t="s">
        <v>27</v>
      </c>
      <c r="E58" s="308">
        <f>3.8*2.85+1.9*3.5</f>
        <v>17.48</v>
      </c>
      <c r="F58" s="70"/>
      <c r="G58" s="71">
        <f t="shared" ref="G58" si="9">E58*F58</f>
        <v>0</v>
      </c>
      <c r="I58" s="359"/>
      <c r="J58" s="359"/>
      <c r="K58" s="359"/>
      <c r="L58" s="359"/>
      <c r="M58" s="359"/>
      <c r="N58" s="359"/>
      <c r="O58" s="359"/>
      <c r="P58" s="359"/>
    </row>
    <row r="59" spans="1:81" s="358" customFormat="1" outlineLevel="1">
      <c r="A59" s="302"/>
      <c r="B59" s="303"/>
      <c r="C59" s="368" t="s">
        <v>1102</v>
      </c>
      <c r="D59" s="304"/>
      <c r="E59" s="305"/>
      <c r="F59" s="306"/>
      <c r="G59" s="307"/>
      <c r="H59" s="369"/>
      <c r="I59" s="370"/>
      <c r="J59" s="370"/>
      <c r="K59" s="370"/>
      <c r="L59" s="370"/>
      <c r="M59" s="370"/>
      <c r="N59" s="370"/>
      <c r="O59" s="370"/>
      <c r="P59" s="370"/>
      <c r="Q59" s="369"/>
      <c r="R59" s="369"/>
      <c r="S59" s="369"/>
      <c r="T59" s="369"/>
      <c r="U59" s="369"/>
      <c r="V59" s="369"/>
      <c r="W59" s="369"/>
      <c r="X59" s="369"/>
      <c r="Y59" s="369"/>
      <c r="Z59" s="369"/>
      <c r="AA59" s="369"/>
      <c r="AB59" s="369"/>
      <c r="AC59" s="369"/>
      <c r="AD59" s="369"/>
      <c r="AE59" s="369"/>
      <c r="AF59" s="369"/>
      <c r="AG59" s="369"/>
      <c r="AH59" s="369"/>
      <c r="AI59" s="369"/>
      <c r="AJ59" s="369"/>
      <c r="AK59" s="369"/>
      <c r="AL59" s="369"/>
      <c r="AM59" s="369"/>
      <c r="AN59" s="369"/>
      <c r="AO59" s="369"/>
      <c r="AP59" s="369"/>
      <c r="AQ59" s="369"/>
      <c r="AR59" s="369"/>
      <c r="AS59" s="369"/>
      <c r="AT59" s="369"/>
      <c r="AU59" s="369"/>
      <c r="AV59" s="369"/>
      <c r="AW59" s="369"/>
      <c r="AX59" s="369"/>
      <c r="AY59" s="369"/>
      <c r="AZ59" s="369"/>
      <c r="BA59" s="369"/>
      <c r="BB59" s="369"/>
      <c r="BC59" s="369"/>
      <c r="BD59" s="369"/>
      <c r="BE59" s="369"/>
      <c r="BF59" s="369"/>
      <c r="BG59" s="369"/>
      <c r="BH59" s="369"/>
      <c r="BI59" s="369"/>
      <c r="BJ59" s="369"/>
      <c r="BK59" s="369"/>
      <c r="BL59" s="369"/>
      <c r="BM59" s="369"/>
      <c r="BN59" s="369"/>
      <c r="BO59" s="369"/>
      <c r="BP59" s="369"/>
      <c r="BQ59" s="369"/>
      <c r="BR59" s="369"/>
      <c r="BS59" s="369"/>
      <c r="BT59" s="369"/>
      <c r="BU59" s="369"/>
      <c r="BV59" s="369"/>
      <c r="BW59" s="369"/>
      <c r="BX59" s="369"/>
      <c r="BY59" s="369"/>
      <c r="BZ59" s="369"/>
      <c r="CA59" s="369"/>
      <c r="CB59" s="369"/>
      <c r="CC59" s="369"/>
    </row>
    <row r="60" spans="1:81" s="358" customFormat="1" ht="25.5" outlineLevel="1">
      <c r="A60" s="67" t="s">
        <v>16</v>
      </c>
      <c r="B60" s="67" t="s">
        <v>24</v>
      </c>
      <c r="C60" s="371" t="s">
        <v>1161</v>
      </c>
      <c r="D60" s="67" t="s">
        <v>27</v>
      </c>
      <c r="E60" s="308">
        <f>1.8*2.85</f>
        <v>5.13</v>
      </c>
      <c r="F60" s="70"/>
      <c r="G60" s="71">
        <f t="shared" ref="G60" si="10">E60*F60</f>
        <v>0</v>
      </c>
      <c r="I60" s="359"/>
      <c r="J60" s="359"/>
      <c r="K60" s="359"/>
      <c r="L60" s="359"/>
      <c r="M60" s="359"/>
      <c r="N60" s="359"/>
      <c r="O60" s="359"/>
      <c r="P60" s="359"/>
    </row>
    <row r="61" spans="1:81" s="358" customFormat="1" outlineLevel="1">
      <c r="A61" s="302"/>
      <c r="B61" s="303"/>
      <c r="C61" s="368" t="s">
        <v>1103</v>
      </c>
      <c r="D61" s="304"/>
      <c r="E61" s="305"/>
      <c r="F61" s="306"/>
      <c r="G61" s="307"/>
      <c r="H61" s="369"/>
      <c r="I61" s="370"/>
      <c r="J61" s="370"/>
      <c r="K61" s="370"/>
      <c r="L61" s="370"/>
      <c r="M61" s="370"/>
      <c r="N61" s="370"/>
      <c r="O61" s="370"/>
      <c r="P61" s="370"/>
      <c r="Q61" s="369"/>
      <c r="R61" s="369"/>
      <c r="S61" s="369"/>
      <c r="T61" s="369"/>
      <c r="U61" s="369"/>
      <c r="V61" s="369"/>
      <c r="W61" s="369"/>
      <c r="X61" s="369"/>
      <c r="Y61" s="369"/>
      <c r="Z61" s="369"/>
      <c r="AA61" s="369"/>
      <c r="AB61" s="369"/>
      <c r="AC61" s="369"/>
      <c r="AD61" s="369"/>
      <c r="AE61" s="369"/>
      <c r="AF61" s="369"/>
      <c r="AG61" s="369"/>
      <c r="AH61" s="369"/>
      <c r="AI61" s="369"/>
      <c r="AJ61" s="369"/>
      <c r="AK61" s="369"/>
      <c r="AL61" s="369"/>
      <c r="AM61" s="369"/>
      <c r="AN61" s="369"/>
      <c r="AO61" s="369"/>
      <c r="AP61" s="369"/>
      <c r="AQ61" s="369"/>
      <c r="AR61" s="369"/>
      <c r="AS61" s="369"/>
      <c r="AT61" s="369"/>
      <c r="AU61" s="369"/>
      <c r="AV61" s="369"/>
      <c r="AW61" s="369"/>
      <c r="AX61" s="369"/>
      <c r="AY61" s="369"/>
      <c r="AZ61" s="369"/>
      <c r="BA61" s="369"/>
      <c r="BB61" s="369"/>
      <c r="BC61" s="369"/>
      <c r="BD61" s="369"/>
      <c r="BE61" s="369"/>
      <c r="BF61" s="369"/>
      <c r="BG61" s="369"/>
      <c r="BH61" s="369"/>
      <c r="BI61" s="369"/>
      <c r="BJ61" s="369"/>
      <c r="BK61" s="369"/>
      <c r="BL61" s="369"/>
      <c r="BM61" s="369"/>
      <c r="BN61" s="369"/>
      <c r="BO61" s="369"/>
      <c r="BP61" s="369"/>
      <c r="BQ61" s="369"/>
      <c r="BR61" s="369"/>
      <c r="BS61" s="369"/>
      <c r="BT61" s="369"/>
      <c r="BU61" s="369"/>
      <c r="BV61" s="369"/>
      <c r="BW61" s="369"/>
      <c r="BX61" s="369"/>
      <c r="BY61" s="369"/>
      <c r="BZ61" s="369"/>
      <c r="CA61" s="369"/>
      <c r="CB61" s="369"/>
      <c r="CC61" s="369"/>
    </row>
    <row r="62" spans="1:81" s="358" customFormat="1" ht="25.5" outlineLevel="1">
      <c r="A62" s="67" t="s">
        <v>16</v>
      </c>
      <c r="B62" s="67" t="s">
        <v>25</v>
      </c>
      <c r="C62" s="371" t="s">
        <v>1162</v>
      </c>
      <c r="D62" s="67" t="s">
        <v>27</v>
      </c>
      <c r="E62" s="308">
        <f>1.5*0.85</f>
        <v>1.2749999999999999</v>
      </c>
      <c r="F62" s="70"/>
      <c r="G62" s="71">
        <f t="shared" ref="G62" si="11">E62*F62</f>
        <v>0</v>
      </c>
      <c r="I62" s="359"/>
      <c r="J62" s="359"/>
      <c r="K62" s="359"/>
      <c r="L62" s="359"/>
      <c r="M62" s="359"/>
      <c r="N62" s="359"/>
      <c r="O62" s="359"/>
      <c r="P62" s="359"/>
    </row>
    <row r="63" spans="1:81" s="358" customFormat="1" outlineLevel="1">
      <c r="A63" s="296"/>
      <c r="B63" s="297"/>
      <c r="C63" s="372" t="s">
        <v>197</v>
      </c>
      <c r="D63" s="299"/>
      <c r="E63" s="300"/>
      <c r="F63" s="301"/>
      <c r="G63" s="301"/>
      <c r="H63" s="369"/>
      <c r="I63" s="370"/>
      <c r="J63" s="370"/>
      <c r="K63" s="370"/>
      <c r="L63" s="370"/>
      <c r="M63" s="370"/>
      <c r="N63" s="370"/>
      <c r="O63" s="370"/>
      <c r="P63" s="370"/>
      <c r="Q63" s="369"/>
      <c r="R63" s="369"/>
      <c r="S63" s="369"/>
      <c r="T63" s="369"/>
      <c r="U63" s="369"/>
      <c r="V63" s="369"/>
      <c r="W63" s="369"/>
      <c r="X63" s="369"/>
      <c r="Y63" s="369"/>
      <c r="Z63" s="369"/>
      <c r="AA63" s="369"/>
      <c r="AB63" s="369"/>
      <c r="AC63" s="369"/>
      <c r="AD63" s="369"/>
      <c r="AE63" s="369"/>
      <c r="AF63" s="369"/>
      <c r="AG63" s="369"/>
      <c r="AH63" s="369"/>
      <c r="AI63" s="369"/>
      <c r="AJ63" s="369"/>
      <c r="AK63" s="369"/>
      <c r="AL63" s="369"/>
      <c r="AM63" s="369"/>
      <c r="AN63" s="369"/>
      <c r="AO63" s="369"/>
      <c r="AP63" s="369"/>
      <c r="AQ63" s="369"/>
      <c r="AR63" s="369"/>
      <c r="AS63" s="369"/>
      <c r="AT63" s="369"/>
      <c r="AU63" s="369"/>
      <c r="AV63" s="369"/>
      <c r="AW63" s="369"/>
      <c r="AX63" s="369"/>
      <c r="AY63" s="369"/>
      <c r="AZ63" s="369"/>
      <c r="BA63" s="369"/>
      <c r="BB63" s="369"/>
      <c r="BC63" s="369"/>
      <c r="BD63" s="369"/>
      <c r="BE63" s="369"/>
      <c r="BF63" s="369"/>
      <c r="BG63" s="369"/>
      <c r="BH63" s="369"/>
      <c r="BI63" s="369"/>
      <c r="BJ63" s="369"/>
      <c r="BK63" s="369"/>
      <c r="BL63" s="369"/>
      <c r="BM63" s="369"/>
      <c r="BN63" s="369"/>
      <c r="BO63" s="369"/>
      <c r="BP63" s="369"/>
      <c r="BQ63" s="369"/>
      <c r="BR63" s="369"/>
      <c r="BS63" s="369"/>
      <c r="BT63" s="369"/>
      <c r="BU63" s="369"/>
      <c r="BV63" s="369"/>
      <c r="BW63" s="369"/>
      <c r="BX63" s="369"/>
      <c r="BY63" s="369"/>
      <c r="BZ63" s="369"/>
      <c r="CA63" s="369"/>
      <c r="CB63" s="369"/>
      <c r="CC63" s="369"/>
    </row>
    <row r="64" spans="1:81" s="358" customFormat="1" outlineLevel="1">
      <c r="A64" s="67" t="s">
        <v>16</v>
      </c>
      <c r="B64" s="67" t="s">
        <v>121</v>
      </c>
      <c r="C64" s="371" t="s">
        <v>1068</v>
      </c>
      <c r="D64" s="67" t="s">
        <v>27</v>
      </c>
      <c r="E64" s="308">
        <f>5.65*2.05</f>
        <v>11.5825</v>
      </c>
      <c r="F64" s="70"/>
      <c r="G64" s="71">
        <f>E64*F64</f>
        <v>0</v>
      </c>
      <c r="I64" s="359"/>
      <c r="J64" s="359"/>
      <c r="K64" s="359"/>
      <c r="L64" s="359"/>
      <c r="M64" s="359"/>
      <c r="N64" s="359"/>
      <c r="O64" s="359"/>
      <c r="P64" s="359"/>
    </row>
    <row r="65" spans="1:80" s="59" customFormat="1">
      <c r="A65" s="176" t="s">
        <v>35</v>
      </c>
      <c r="B65" s="183"/>
      <c r="C65" s="55"/>
      <c r="D65" s="44"/>
      <c r="E65" s="56"/>
      <c r="F65" s="57"/>
      <c r="G65" s="58">
        <f>SUBTOTAL(9,G43:G64)</f>
        <v>0</v>
      </c>
      <c r="I65" s="60"/>
      <c r="J65" s="60"/>
      <c r="K65" s="60"/>
      <c r="L65" s="60"/>
      <c r="M65" s="60"/>
      <c r="N65" s="60"/>
      <c r="O65" s="60"/>
      <c r="P65" s="60"/>
    </row>
    <row r="66" spans="1:80" s="59" customFormat="1" outlineLevel="1">
      <c r="A66" s="176" t="s">
        <v>7</v>
      </c>
      <c r="B66" s="183"/>
      <c r="C66" s="105"/>
      <c r="D66" s="177"/>
      <c r="E66" s="201"/>
      <c r="F66" s="202"/>
      <c r="G66" s="357"/>
      <c r="I66" s="60"/>
      <c r="J66" s="60"/>
      <c r="K66" s="60"/>
      <c r="L66" s="60"/>
      <c r="M66" s="60"/>
      <c r="N66" s="60"/>
      <c r="O66" s="60"/>
      <c r="P66" s="60"/>
      <c r="CB66" s="119"/>
    </row>
    <row r="67" spans="1:80" s="59" customFormat="1" outlineLevel="1">
      <c r="A67" s="184"/>
      <c r="B67" s="185"/>
      <c r="C67" s="106" t="s">
        <v>181</v>
      </c>
      <c r="D67" s="206"/>
      <c r="E67" s="207"/>
      <c r="F67" s="373"/>
      <c r="G67" s="374"/>
      <c r="I67" s="60"/>
      <c r="J67" s="60"/>
      <c r="K67" s="60"/>
      <c r="L67" s="60"/>
      <c r="M67" s="60"/>
      <c r="N67" s="60"/>
      <c r="O67" s="60"/>
      <c r="P67" s="60"/>
      <c r="CB67" s="119"/>
    </row>
    <row r="68" spans="1:80" s="59" customFormat="1">
      <c r="A68" s="208" t="s">
        <v>8</v>
      </c>
      <c r="B68" s="163"/>
      <c r="C68" s="112"/>
      <c r="D68" s="209"/>
      <c r="E68" s="115"/>
      <c r="F68" s="210"/>
      <c r="G68" s="58">
        <f>SUBTOTAL(9,G67:G67)</f>
        <v>0</v>
      </c>
      <c r="I68" s="60"/>
      <c r="J68" s="60"/>
      <c r="K68" s="60"/>
      <c r="L68" s="60"/>
      <c r="M68" s="60"/>
      <c r="N68" s="60"/>
      <c r="O68" s="60"/>
      <c r="P68" s="60"/>
      <c r="CB68" s="119"/>
    </row>
    <row r="69" spans="1:80" s="59" customFormat="1" outlineLevel="1">
      <c r="A69" s="208" t="s">
        <v>41</v>
      </c>
      <c r="B69" s="163"/>
      <c r="C69" s="309"/>
      <c r="D69" s="310"/>
      <c r="E69" s="311"/>
      <c r="F69" s="312"/>
      <c r="G69" s="313"/>
      <c r="I69" s="60"/>
      <c r="J69" s="60"/>
      <c r="K69" s="60"/>
      <c r="L69" s="60"/>
      <c r="M69" s="60"/>
      <c r="N69" s="60"/>
      <c r="O69" s="60"/>
      <c r="P69" s="60"/>
    </row>
    <row r="70" spans="1:80" ht="42" customHeight="1" outlineLevel="1">
      <c r="A70" s="287"/>
      <c r="B70" s="288"/>
      <c r="C70" s="289" t="s">
        <v>186</v>
      </c>
      <c r="D70" s="290"/>
      <c r="E70" s="291"/>
      <c r="F70" s="292"/>
      <c r="G70" s="293"/>
    </row>
    <row r="71" spans="1:80" outlineLevel="1">
      <c r="A71" s="287"/>
      <c r="B71" s="288"/>
      <c r="C71" s="289" t="s">
        <v>1030</v>
      </c>
      <c r="D71" s="290"/>
      <c r="E71" s="291"/>
      <c r="F71" s="292"/>
      <c r="G71" s="293"/>
    </row>
    <row r="72" spans="1:80" outlineLevel="1">
      <c r="A72" s="67" t="s">
        <v>17</v>
      </c>
      <c r="B72" s="67" t="s">
        <v>14</v>
      </c>
      <c r="C72" s="137" t="s">
        <v>1044</v>
      </c>
      <c r="D72" s="67" t="s">
        <v>27</v>
      </c>
      <c r="E72" s="69">
        <f>120.3+32+48.3+2*(3.15*16)+5*(4.3*16)</f>
        <v>645.40000000000009</v>
      </c>
      <c r="F72" s="70"/>
      <c r="G72" s="71">
        <f>E72*F72</f>
        <v>0</v>
      </c>
    </row>
    <row r="73" spans="1:80" outlineLevel="1">
      <c r="A73" s="287"/>
      <c r="B73" s="288"/>
      <c r="C73" s="211" t="s">
        <v>1029</v>
      </c>
      <c r="D73" s="290"/>
      <c r="E73" s="291"/>
      <c r="F73" s="292"/>
      <c r="G73" s="293"/>
    </row>
    <row r="74" spans="1:80" outlineLevel="1">
      <c r="A74" s="67" t="s">
        <v>17</v>
      </c>
      <c r="B74" s="67" t="s">
        <v>15</v>
      </c>
      <c r="C74" s="137" t="s">
        <v>1044</v>
      </c>
      <c r="D74" s="67" t="s">
        <v>27</v>
      </c>
      <c r="E74" s="69">
        <f>89.4+163.3</f>
        <v>252.70000000000002</v>
      </c>
      <c r="F74" s="70"/>
      <c r="G74" s="71">
        <f>E74*F74</f>
        <v>0</v>
      </c>
    </row>
    <row r="75" spans="1:80" outlineLevel="1">
      <c r="A75" s="67" t="s">
        <v>17</v>
      </c>
      <c r="B75" s="67" t="s">
        <v>16</v>
      </c>
      <c r="C75" s="137" t="s">
        <v>1045</v>
      </c>
      <c r="D75" s="67" t="s">
        <v>27</v>
      </c>
      <c r="E75" s="69">
        <f>4.6+27</f>
        <v>31.6</v>
      </c>
      <c r="F75" s="70"/>
      <c r="G75" s="71">
        <f>E75*F75</f>
        <v>0</v>
      </c>
    </row>
    <row r="76" spans="1:80" outlineLevel="1">
      <c r="A76" s="67" t="s">
        <v>17</v>
      </c>
      <c r="B76" s="67" t="s">
        <v>17</v>
      </c>
      <c r="C76" s="137" t="s">
        <v>1043</v>
      </c>
      <c r="D76" s="67" t="s">
        <v>27</v>
      </c>
      <c r="E76" s="69">
        <v>19.2</v>
      </c>
      <c r="F76" s="70"/>
      <c r="G76" s="71">
        <f>E76*F76</f>
        <v>0</v>
      </c>
    </row>
    <row r="77" spans="1:80" s="59" customFormat="1">
      <c r="A77" s="176" t="s">
        <v>38</v>
      </c>
      <c r="B77" s="183"/>
      <c r="C77" s="55"/>
      <c r="D77" s="44"/>
      <c r="E77" s="56"/>
      <c r="F77" s="57"/>
      <c r="G77" s="58">
        <f>SUBTOTAL(9,G72:G76)</f>
        <v>0</v>
      </c>
      <c r="I77" s="60"/>
      <c r="J77" s="60"/>
      <c r="K77" s="60"/>
      <c r="L77" s="60"/>
      <c r="M77" s="60"/>
      <c r="N77" s="60"/>
      <c r="O77" s="60"/>
      <c r="P77" s="60"/>
    </row>
    <row r="78" spans="1:80" s="59" customFormat="1" outlineLevel="1">
      <c r="A78" s="176" t="s">
        <v>9</v>
      </c>
      <c r="B78" s="183"/>
      <c r="C78" s="105"/>
      <c r="D78" s="177"/>
      <c r="E78" s="201"/>
      <c r="F78" s="202"/>
      <c r="G78" s="357"/>
      <c r="I78" s="60"/>
      <c r="J78" s="60"/>
      <c r="K78" s="60"/>
      <c r="L78" s="60"/>
      <c r="M78" s="60"/>
      <c r="N78" s="60"/>
      <c r="O78" s="60"/>
      <c r="P78" s="60"/>
      <c r="CB78" s="119"/>
    </row>
    <row r="79" spans="1:80" s="59" customFormat="1" outlineLevel="1">
      <c r="A79" s="184"/>
      <c r="B79" s="185"/>
      <c r="C79" s="106" t="s">
        <v>181</v>
      </c>
      <c r="D79" s="206"/>
      <c r="E79" s="207"/>
      <c r="F79" s="373"/>
      <c r="G79" s="374"/>
      <c r="I79" s="60"/>
      <c r="J79" s="60"/>
      <c r="K79" s="60"/>
      <c r="L79" s="60"/>
      <c r="M79" s="60"/>
      <c r="N79" s="60"/>
      <c r="O79" s="60"/>
      <c r="P79" s="60"/>
      <c r="CB79" s="119"/>
    </row>
    <row r="80" spans="1:80" s="59" customFormat="1">
      <c r="A80" s="208" t="s">
        <v>10</v>
      </c>
      <c r="B80" s="163"/>
      <c r="C80" s="112"/>
      <c r="D80" s="209"/>
      <c r="E80" s="115"/>
      <c r="F80" s="210"/>
      <c r="G80" s="58">
        <f>SUBTOTAL(9,G79:G79)</f>
        <v>0</v>
      </c>
      <c r="I80" s="60"/>
      <c r="J80" s="60"/>
      <c r="K80" s="60"/>
      <c r="L80" s="60"/>
      <c r="M80" s="60"/>
      <c r="N80" s="60"/>
      <c r="O80" s="60"/>
      <c r="P80" s="60"/>
      <c r="CB80" s="119"/>
    </row>
    <row r="81" spans="1:16" s="59" customFormat="1" outlineLevel="1">
      <c r="A81" s="208" t="s">
        <v>32</v>
      </c>
      <c r="B81" s="163"/>
      <c r="C81" s="314"/>
      <c r="D81" s="209"/>
      <c r="E81" s="115"/>
      <c r="F81" s="210"/>
      <c r="G81" s="58"/>
      <c r="I81" s="60"/>
      <c r="J81" s="60"/>
      <c r="K81" s="60"/>
      <c r="L81" s="60"/>
      <c r="M81" s="60"/>
      <c r="N81" s="60"/>
      <c r="O81" s="60"/>
      <c r="P81" s="60"/>
    </row>
    <row r="82" spans="1:16" ht="51" outlineLevel="1">
      <c r="A82" s="315"/>
      <c r="B82" s="316"/>
      <c r="C82" s="211" t="s">
        <v>144</v>
      </c>
      <c r="D82" s="317"/>
      <c r="E82" s="151"/>
      <c r="F82" s="212"/>
      <c r="G82" s="318"/>
    </row>
    <row r="83" spans="1:16" outlineLevel="1">
      <c r="A83" s="213"/>
      <c r="B83" s="214"/>
      <c r="C83" s="211" t="s">
        <v>176</v>
      </c>
      <c r="D83" s="215"/>
      <c r="E83" s="319"/>
      <c r="F83" s="320"/>
      <c r="G83" s="321"/>
    </row>
    <row r="84" spans="1:16" outlineLevel="1">
      <c r="A84" s="67" t="s">
        <v>135</v>
      </c>
      <c r="B84" s="67" t="s">
        <v>14</v>
      </c>
      <c r="C84" s="68" t="s">
        <v>1032</v>
      </c>
      <c r="D84" s="67" t="s">
        <v>27</v>
      </c>
      <c r="E84" s="69">
        <f>19.3+93.1+12.6+60.8+22.4+54+12+10.2+16.4+8.3+17.2+17.6+109.2+24.4+38.9+21.5</f>
        <v>537.9</v>
      </c>
      <c r="F84" s="70"/>
      <c r="G84" s="71">
        <f>E84*F84</f>
        <v>0</v>
      </c>
    </row>
    <row r="85" spans="1:16" outlineLevel="1">
      <c r="A85" s="67" t="s">
        <v>135</v>
      </c>
      <c r="B85" s="67" t="s">
        <v>15</v>
      </c>
      <c r="C85" s="68" t="s">
        <v>1031</v>
      </c>
      <c r="D85" s="67" t="s">
        <v>27</v>
      </c>
      <c r="E85" s="69">
        <f>52.7+27.8</f>
        <v>80.5</v>
      </c>
      <c r="F85" s="70"/>
      <c r="G85" s="71">
        <f>E85*F85</f>
        <v>0</v>
      </c>
    </row>
    <row r="86" spans="1:16" outlineLevel="1">
      <c r="A86" s="67" t="s">
        <v>135</v>
      </c>
      <c r="B86" s="67" t="s">
        <v>16</v>
      </c>
      <c r="C86" s="68" t="s">
        <v>1033</v>
      </c>
      <c r="D86" s="67" t="s">
        <v>27</v>
      </c>
      <c r="E86" s="69">
        <f>9+29.6</f>
        <v>38.6</v>
      </c>
      <c r="F86" s="70"/>
      <c r="G86" s="71">
        <f>E86*F86</f>
        <v>0</v>
      </c>
    </row>
    <row r="87" spans="1:16" outlineLevel="1">
      <c r="A87" s="213"/>
      <c r="B87" s="214"/>
      <c r="C87" s="211" t="s">
        <v>146</v>
      </c>
      <c r="D87" s="215"/>
      <c r="E87" s="319"/>
      <c r="F87" s="320"/>
      <c r="G87" s="321"/>
    </row>
    <row r="88" spans="1:16" outlineLevel="1">
      <c r="A88" s="213"/>
      <c r="B88" s="214"/>
      <c r="C88" s="211" t="s">
        <v>1037</v>
      </c>
      <c r="D88" s="215"/>
      <c r="E88" s="319"/>
      <c r="F88" s="320"/>
      <c r="G88" s="321"/>
    </row>
    <row r="89" spans="1:16" outlineLevel="1">
      <c r="A89" s="67" t="s">
        <v>135</v>
      </c>
      <c r="B89" s="67" t="s">
        <v>17</v>
      </c>
      <c r="C89" s="68" t="s">
        <v>1036</v>
      </c>
      <c r="D89" s="67" t="s">
        <v>27</v>
      </c>
      <c r="E89" s="69">
        <f>90.3+54.7</f>
        <v>145</v>
      </c>
      <c r="F89" s="70"/>
      <c r="G89" s="71">
        <f t="shared" ref="G89:G90" si="12">E89*F89</f>
        <v>0</v>
      </c>
    </row>
    <row r="90" spans="1:16" outlineLevel="1">
      <c r="A90" s="67" t="s">
        <v>135</v>
      </c>
      <c r="B90" s="67" t="s">
        <v>18</v>
      </c>
      <c r="C90" s="68" t="s">
        <v>1020</v>
      </c>
      <c r="D90" s="67" t="s">
        <v>27</v>
      </c>
      <c r="E90" s="69">
        <f>E89</f>
        <v>145</v>
      </c>
      <c r="F90" s="70"/>
      <c r="G90" s="71">
        <f t="shared" si="12"/>
        <v>0</v>
      </c>
    </row>
    <row r="91" spans="1:16" outlineLevel="1">
      <c r="A91" s="213"/>
      <c r="B91" s="214"/>
      <c r="C91" s="211" t="s">
        <v>1040</v>
      </c>
      <c r="D91" s="215"/>
      <c r="E91" s="319"/>
      <c r="F91" s="320"/>
      <c r="G91" s="321"/>
    </row>
    <row r="92" spans="1:16" outlineLevel="1">
      <c r="A92" s="67" t="s">
        <v>135</v>
      </c>
      <c r="B92" s="67" t="s">
        <v>19</v>
      </c>
      <c r="C92" s="68" t="s">
        <v>1036</v>
      </c>
      <c r="D92" s="67" t="s">
        <v>27</v>
      </c>
      <c r="E92" s="69">
        <f>2*(6*0.4*5.8)+(14*0.5*2.5)+(2*1.1*29)+(15.2*1.25)+(1.1*15.2)+(1.6*3.55)+(14*0.5*1)</f>
        <v>157.54000000000002</v>
      </c>
      <c r="F92" s="70"/>
      <c r="G92" s="71">
        <f t="shared" ref="G92" si="13">E92*F92</f>
        <v>0</v>
      </c>
    </row>
    <row r="93" spans="1:16" outlineLevel="1">
      <c r="A93" s="213"/>
      <c r="B93" s="214"/>
      <c r="C93" s="211" t="s">
        <v>1038</v>
      </c>
      <c r="D93" s="215"/>
      <c r="E93" s="319"/>
      <c r="F93" s="320"/>
      <c r="G93" s="321"/>
    </row>
    <row r="94" spans="1:16" outlineLevel="1">
      <c r="A94" s="67" t="s">
        <v>135</v>
      </c>
      <c r="B94" s="67" t="s">
        <v>20</v>
      </c>
      <c r="C94" s="68" t="s">
        <v>1036</v>
      </c>
      <c r="D94" s="67" t="s">
        <v>27</v>
      </c>
      <c r="E94" s="69">
        <v>239.8</v>
      </c>
      <c r="F94" s="70"/>
      <c r="G94" s="71">
        <f>E94*F94</f>
        <v>0</v>
      </c>
    </row>
    <row r="95" spans="1:16" outlineLevel="1">
      <c r="A95" s="67" t="s">
        <v>135</v>
      </c>
      <c r="B95" s="67" t="s">
        <v>21</v>
      </c>
      <c r="C95" s="68" t="s">
        <v>1039</v>
      </c>
      <c r="D95" s="67" t="s">
        <v>27</v>
      </c>
      <c r="E95" s="69">
        <f>E94</f>
        <v>239.8</v>
      </c>
      <c r="F95" s="70"/>
      <c r="G95" s="71">
        <f>E95*F95</f>
        <v>0</v>
      </c>
    </row>
    <row r="96" spans="1:16" outlineLevel="1">
      <c r="A96" s="322"/>
      <c r="B96" s="284"/>
      <c r="C96" s="323"/>
      <c r="D96" s="284"/>
      <c r="E96" s="285"/>
      <c r="F96" s="286"/>
      <c r="G96" s="155"/>
    </row>
    <row r="97" spans="1:16" outlineLevel="1">
      <c r="A97" s="67" t="s">
        <v>135</v>
      </c>
      <c r="B97" s="67" t="s">
        <v>22</v>
      </c>
      <c r="C97" s="68" t="s">
        <v>1025</v>
      </c>
      <c r="D97" s="67" t="s">
        <v>27</v>
      </c>
      <c r="E97" s="69">
        <f>16.7+19.8+19.8+11.3+17.7+12.6+29.7+9.9+16.6+25.7+25.1+10.1</f>
        <v>214.99999999999997</v>
      </c>
      <c r="F97" s="70"/>
      <c r="G97" s="71">
        <f>E97*F97</f>
        <v>0</v>
      </c>
    </row>
    <row r="98" spans="1:16" outlineLevel="1">
      <c r="A98" s="213"/>
      <c r="B98" s="214"/>
      <c r="C98" s="211" t="s">
        <v>187</v>
      </c>
      <c r="D98" s="215"/>
      <c r="E98" s="319"/>
      <c r="F98" s="320"/>
      <c r="G98" s="321"/>
    </row>
    <row r="99" spans="1:16" outlineLevel="1">
      <c r="A99" s="67" t="s">
        <v>135</v>
      </c>
      <c r="B99" s="182">
        <v>10</v>
      </c>
      <c r="C99" s="68" t="s">
        <v>1028</v>
      </c>
      <c r="D99" s="67" t="s">
        <v>27</v>
      </c>
      <c r="E99" s="69">
        <f>E72+E74+E75+E76</f>
        <v>948.9000000000002</v>
      </c>
      <c r="F99" s="70"/>
      <c r="G99" s="71">
        <f>E99*F99</f>
        <v>0</v>
      </c>
    </row>
    <row r="100" spans="1:16" outlineLevel="1">
      <c r="A100" s="67" t="s">
        <v>135</v>
      </c>
      <c r="B100" s="182">
        <v>11</v>
      </c>
      <c r="C100" s="68" t="s">
        <v>1034</v>
      </c>
      <c r="D100" s="67" t="s">
        <v>27</v>
      </c>
      <c r="E100" s="69">
        <f>22.3+26.3+45.6+15.7+5.6+36+22+20.6+38.1+51.1+10.3+21.2</f>
        <v>314.8</v>
      </c>
      <c r="F100" s="70"/>
      <c r="G100" s="71">
        <f>E100*F100</f>
        <v>0</v>
      </c>
    </row>
    <row r="101" spans="1:16" outlineLevel="1">
      <c r="A101" s="67" t="s">
        <v>135</v>
      </c>
      <c r="B101" s="182">
        <v>12</v>
      </c>
      <c r="C101" s="68" t="s">
        <v>1157</v>
      </c>
      <c r="D101" s="67" t="s">
        <v>27</v>
      </c>
      <c r="E101" s="69">
        <f>E84</f>
        <v>537.9</v>
      </c>
      <c r="F101" s="70"/>
      <c r="G101" s="71">
        <f>E101*F101</f>
        <v>0</v>
      </c>
    </row>
    <row r="102" spans="1:16" outlineLevel="1">
      <c r="A102" s="67" t="s">
        <v>135</v>
      </c>
      <c r="B102" s="182">
        <v>13</v>
      </c>
      <c r="C102" s="199" t="s">
        <v>1035</v>
      </c>
      <c r="D102" s="67" t="s">
        <v>27</v>
      </c>
      <c r="E102" s="69">
        <v>63</v>
      </c>
      <c r="F102" s="70"/>
      <c r="G102" s="71">
        <f>E102*F102</f>
        <v>0</v>
      </c>
    </row>
    <row r="103" spans="1:16" s="59" customFormat="1">
      <c r="A103" s="176" t="s">
        <v>37</v>
      </c>
      <c r="B103" s="183"/>
      <c r="C103" s="55"/>
      <c r="D103" s="44"/>
      <c r="E103" s="56"/>
      <c r="F103" s="57"/>
      <c r="G103" s="58">
        <f>SUBTOTAL(9,G83:G102)</f>
        <v>0</v>
      </c>
      <c r="I103" s="60"/>
      <c r="J103" s="60"/>
      <c r="K103" s="60"/>
      <c r="L103" s="60"/>
      <c r="M103" s="60"/>
      <c r="N103" s="60"/>
      <c r="O103" s="60"/>
      <c r="P103" s="60"/>
    </row>
    <row r="104" spans="1:16" s="59" customFormat="1" outlineLevel="1">
      <c r="A104" s="208" t="s">
        <v>140</v>
      </c>
      <c r="B104" s="163"/>
      <c r="C104" s="314"/>
      <c r="D104" s="209"/>
      <c r="E104" s="115"/>
      <c r="F104" s="210"/>
      <c r="G104" s="58"/>
      <c r="I104" s="60"/>
      <c r="J104" s="60"/>
      <c r="K104" s="60"/>
      <c r="L104" s="60"/>
      <c r="M104" s="60"/>
      <c r="N104" s="60"/>
      <c r="O104" s="60"/>
      <c r="P104" s="60"/>
    </row>
    <row r="105" spans="1:16" ht="51" outlineLevel="1">
      <c r="A105" s="213"/>
      <c r="B105" s="214"/>
      <c r="C105" s="211" t="s">
        <v>143</v>
      </c>
      <c r="D105" s="215"/>
      <c r="E105" s="216"/>
      <c r="F105" s="217"/>
      <c r="G105" s="218"/>
    </row>
    <row r="106" spans="1:16" outlineLevel="1">
      <c r="A106" s="213"/>
      <c r="B106" s="214"/>
      <c r="C106" s="211" t="s">
        <v>50</v>
      </c>
      <c r="D106" s="215"/>
      <c r="E106" s="319"/>
      <c r="F106" s="320"/>
      <c r="G106" s="321"/>
    </row>
    <row r="107" spans="1:16" outlineLevel="1">
      <c r="A107" s="213"/>
      <c r="B107" s="214"/>
      <c r="C107" s="211" t="s">
        <v>145</v>
      </c>
      <c r="D107" s="215"/>
      <c r="E107" s="319"/>
      <c r="F107" s="320"/>
      <c r="G107" s="321"/>
    </row>
    <row r="108" spans="1:16" outlineLevel="1">
      <c r="A108" s="213"/>
      <c r="B108" s="214"/>
      <c r="C108" s="211" t="s">
        <v>1008</v>
      </c>
      <c r="D108" s="215"/>
      <c r="E108" s="319"/>
      <c r="F108" s="320"/>
      <c r="G108" s="321"/>
    </row>
    <row r="109" spans="1:16" outlineLevel="1">
      <c r="A109" s="67" t="s">
        <v>136</v>
      </c>
      <c r="B109" s="67" t="s">
        <v>14</v>
      </c>
      <c r="C109" s="324" t="s">
        <v>1009</v>
      </c>
      <c r="D109" s="203" t="s">
        <v>27</v>
      </c>
      <c r="E109" s="205">
        <f>(108.9+82.2)*1.1</f>
        <v>210.21000000000004</v>
      </c>
      <c r="F109" s="198"/>
      <c r="G109" s="198">
        <f t="shared" ref="G109" si="14">E109*F109</f>
        <v>0</v>
      </c>
    </row>
    <row r="110" spans="1:16" outlineLevel="1">
      <c r="A110" s="67" t="s">
        <v>136</v>
      </c>
      <c r="B110" s="67" t="s">
        <v>15</v>
      </c>
      <c r="C110" s="324" t="s">
        <v>1010</v>
      </c>
      <c r="D110" s="203" t="s">
        <v>27</v>
      </c>
      <c r="E110" s="205">
        <f>95.4+70.3</f>
        <v>165.7</v>
      </c>
      <c r="F110" s="198"/>
      <c r="G110" s="198">
        <f>E110*F110</f>
        <v>0</v>
      </c>
    </row>
    <row r="111" spans="1:16" outlineLevel="1">
      <c r="A111" s="67" t="s">
        <v>136</v>
      </c>
      <c r="B111" s="67" t="s">
        <v>16</v>
      </c>
      <c r="C111" s="324" t="s">
        <v>1164</v>
      </c>
      <c r="D111" s="203" t="s">
        <v>27</v>
      </c>
      <c r="E111" s="205">
        <f>5*2.7+7*1.7</f>
        <v>25.4</v>
      </c>
      <c r="F111" s="198"/>
      <c r="G111" s="198">
        <f>E111*F111</f>
        <v>0</v>
      </c>
    </row>
    <row r="112" spans="1:16" outlineLevel="1">
      <c r="A112" s="213"/>
      <c r="B112" s="214"/>
      <c r="C112" s="211" t="s">
        <v>1011</v>
      </c>
      <c r="D112" s="215"/>
      <c r="E112" s="319"/>
      <c r="F112" s="320"/>
      <c r="G112" s="321"/>
    </row>
    <row r="113" spans="1:7" outlineLevel="1">
      <c r="A113" s="67" t="s">
        <v>136</v>
      </c>
      <c r="B113" s="67" t="s">
        <v>17</v>
      </c>
      <c r="C113" s="324" t="s">
        <v>1128</v>
      </c>
      <c r="D113" s="203" t="s">
        <v>27</v>
      </c>
      <c r="E113" s="205">
        <v>5</v>
      </c>
      <c r="F113" s="198"/>
      <c r="G113" s="198">
        <f t="shared" ref="G113" si="15">E113*F113</f>
        <v>0</v>
      </c>
    </row>
    <row r="114" spans="1:7" outlineLevel="1">
      <c r="A114" s="67" t="s">
        <v>136</v>
      </c>
      <c r="B114" s="67" t="s">
        <v>18</v>
      </c>
      <c r="C114" s="324" t="s">
        <v>1009</v>
      </c>
      <c r="D114" s="203" t="s">
        <v>27</v>
      </c>
      <c r="E114" s="205">
        <f>(71.1+60.5)*1.1</f>
        <v>144.76000000000002</v>
      </c>
      <c r="F114" s="198"/>
      <c r="G114" s="198">
        <f t="shared" ref="G114:G130" si="16">E114*F114</f>
        <v>0</v>
      </c>
    </row>
    <row r="115" spans="1:7" outlineLevel="1">
      <c r="A115" s="67" t="s">
        <v>136</v>
      </c>
      <c r="B115" s="67" t="s">
        <v>19</v>
      </c>
      <c r="C115" s="324" t="s">
        <v>1010</v>
      </c>
      <c r="D115" s="203" t="s">
        <v>27</v>
      </c>
      <c r="E115" s="205">
        <f>E113+E114</f>
        <v>149.76000000000002</v>
      </c>
      <c r="F115" s="198"/>
      <c r="G115" s="198">
        <f t="shared" si="16"/>
        <v>0</v>
      </c>
    </row>
    <row r="116" spans="1:7" outlineLevel="1">
      <c r="A116" s="213"/>
      <c r="B116" s="214"/>
      <c r="C116" s="211" t="s">
        <v>1012</v>
      </c>
      <c r="D116" s="215"/>
      <c r="E116" s="319"/>
      <c r="F116" s="320"/>
      <c r="G116" s="321"/>
    </row>
    <row r="117" spans="1:7" outlineLevel="1">
      <c r="A117" s="67" t="s">
        <v>136</v>
      </c>
      <c r="B117" s="67" t="s">
        <v>20</v>
      </c>
      <c r="C117" s="324" t="s">
        <v>1013</v>
      </c>
      <c r="D117" s="203" t="s">
        <v>27</v>
      </c>
      <c r="E117" s="205">
        <f>9+9</f>
        <v>18</v>
      </c>
      <c r="F117" s="198"/>
      <c r="G117" s="198">
        <f t="shared" si="16"/>
        <v>0</v>
      </c>
    </row>
    <row r="118" spans="1:7" outlineLevel="1">
      <c r="A118" s="67" t="s">
        <v>136</v>
      </c>
      <c r="B118" s="67" t="s">
        <v>21</v>
      </c>
      <c r="C118" s="324" t="s">
        <v>1014</v>
      </c>
      <c r="D118" s="203" t="s">
        <v>27</v>
      </c>
      <c r="E118" s="205">
        <f>E117</f>
        <v>18</v>
      </c>
      <c r="F118" s="198"/>
      <c r="G118" s="198">
        <f t="shared" si="16"/>
        <v>0</v>
      </c>
    </row>
    <row r="119" spans="1:7" outlineLevel="1">
      <c r="A119" s="67" t="s">
        <v>136</v>
      </c>
      <c r="B119" s="67" t="s">
        <v>22</v>
      </c>
      <c r="C119" s="324" t="s">
        <v>1015</v>
      </c>
      <c r="D119" s="203" t="s">
        <v>27</v>
      </c>
      <c r="E119" s="205">
        <f>E117</f>
        <v>18</v>
      </c>
      <c r="F119" s="198"/>
      <c r="G119" s="198">
        <f t="shared" si="16"/>
        <v>0</v>
      </c>
    </row>
    <row r="120" spans="1:7" outlineLevel="1">
      <c r="A120" s="213"/>
      <c r="B120" s="214"/>
      <c r="C120" s="211" t="s">
        <v>1127</v>
      </c>
      <c r="D120" s="215"/>
      <c r="E120" s="319"/>
      <c r="F120" s="320"/>
      <c r="G120" s="321"/>
    </row>
    <row r="121" spans="1:7" outlineLevel="1">
      <c r="A121" s="67" t="s">
        <v>136</v>
      </c>
      <c r="B121" s="67" t="s">
        <v>23</v>
      </c>
      <c r="C121" s="324" t="s">
        <v>1023</v>
      </c>
      <c r="D121" s="203" t="s">
        <v>27</v>
      </c>
      <c r="E121" s="205">
        <f>76.8+151.2</f>
        <v>228</v>
      </c>
      <c r="F121" s="198"/>
      <c r="G121" s="198">
        <f t="shared" ref="G121:G122" si="17">E121*F121</f>
        <v>0</v>
      </c>
    </row>
    <row r="122" spans="1:7" outlineLevel="1">
      <c r="A122" s="67" t="s">
        <v>136</v>
      </c>
      <c r="B122" s="67" t="s">
        <v>24</v>
      </c>
      <c r="C122" s="324" t="s">
        <v>1021</v>
      </c>
      <c r="D122" s="203" t="s">
        <v>27</v>
      </c>
      <c r="E122" s="205">
        <f t="shared" ref="E122:E124" si="18">76.8+151.2</f>
        <v>228</v>
      </c>
      <c r="F122" s="198"/>
      <c r="G122" s="198">
        <f t="shared" si="17"/>
        <v>0</v>
      </c>
    </row>
    <row r="123" spans="1:7" outlineLevel="1">
      <c r="A123" s="67" t="s">
        <v>136</v>
      </c>
      <c r="B123" s="67" t="s">
        <v>25</v>
      </c>
      <c r="C123" s="324" t="s">
        <v>1022</v>
      </c>
      <c r="D123" s="203" t="s">
        <v>27</v>
      </c>
      <c r="E123" s="205">
        <f t="shared" si="18"/>
        <v>228</v>
      </c>
      <c r="F123" s="198"/>
      <c r="G123" s="198">
        <f t="shared" si="16"/>
        <v>0</v>
      </c>
    </row>
    <row r="124" spans="1:7" outlineLevel="1">
      <c r="A124" s="67" t="s">
        <v>136</v>
      </c>
      <c r="B124" s="67" t="s">
        <v>121</v>
      </c>
      <c r="C124" s="324" t="s">
        <v>1133</v>
      </c>
      <c r="D124" s="203" t="s">
        <v>27</v>
      </c>
      <c r="E124" s="205">
        <f t="shared" si="18"/>
        <v>228</v>
      </c>
      <c r="F124" s="198"/>
      <c r="G124" s="198">
        <f t="shared" si="16"/>
        <v>0</v>
      </c>
    </row>
    <row r="125" spans="1:7" outlineLevel="1">
      <c r="A125" s="213"/>
      <c r="B125" s="214"/>
      <c r="C125" s="211" t="s">
        <v>1016</v>
      </c>
      <c r="D125" s="215"/>
      <c r="E125" s="319"/>
      <c r="F125" s="320"/>
      <c r="G125" s="321"/>
    </row>
    <row r="126" spans="1:7" outlineLevel="1">
      <c r="A126" s="67" t="s">
        <v>136</v>
      </c>
      <c r="B126" s="67" t="s">
        <v>122</v>
      </c>
      <c r="C126" s="324" t="s">
        <v>1128</v>
      </c>
      <c r="D126" s="203" t="s">
        <v>27</v>
      </c>
      <c r="E126" s="205">
        <v>3.6</v>
      </c>
      <c r="F126" s="198"/>
      <c r="G126" s="198">
        <f t="shared" ref="G126" si="19">E126*F126</f>
        <v>0</v>
      </c>
    </row>
    <row r="127" spans="1:7" outlineLevel="1">
      <c r="A127" s="67" t="s">
        <v>136</v>
      </c>
      <c r="B127" s="67" t="s">
        <v>123</v>
      </c>
      <c r="C127" s="324" t="s">
        <v>1023</v>
      </c>
      <c r="D127" s="203" t="s">
        <v>27</v>
      </c>
      <c r="E127" s="205">
        <f>133.6+134.8</f>
        <v>268.39999999999998</v>
      </c>
      <c r="F127" s="198"/>
      <c r="G127" s="198">
        <f t="shared" ref="G127:G128" si="20">E127*F127</f>
        <v>0</v>
      </c>
    </row>
    <row r="128" spans="1:7" outlineLevel="1">
      <c r="A128" s="67" t="s">
        <v>136</v>
      </c>
      <c r="B128" s="67" t="s">
        <v>127</v>
      </c>
      <c r="C128" s="324" t="s">
        <v>1021</v>
      </c>
      <c r="D128" s="203" t="s">
        <v>27</v>
      </c>
      <c r="E128" s="205">
        <f>E127+E126</f>
        <v>272</v>
      </c>
      <c r="F128" s="198"/>
      <c r="G128" s="198">
        <f t="shared" si="20"/>
        <v>0</v>
      </c>
    </row>
    <row r="129" spans="1:83" outlineLevel="1">
      <c r="A129" s="67" t="s">
        <v>136</v>
      </c>
      <c r="B129" s="67" t="s">
        <v>128</v>
      </c>
      <c r="C129" s="324" t="s">
        <v>1022</v>
      </c>
      <c r="D129" s="203" t="s">
        <v>27</v>
      </c>
      <c r="E129" s="205">
        <f>E128</f>
        <v>272</v>
      </c>
      <c r="F129" s="198"/>
      <c r="G129" s="198">
        <f t="shared" ref="G129" si="21">E129*F129</f>
        <v>0</v>
      </c>
    </row>
    <row r="130" spans="1:83" outlineLevel="1">
      <c r="A130" s="67" t="s">
        <v>136</v>
      </c>
      <c r="B130" s="67" t="s">
        <v>129</v>
      </c>
      <c r="C130" s="324" t="s">
        <v>1133</v>
      </c>
      <c r="D130" s="203" t="s">
        <v>27</v>
      </c>
      <c r="E130" s="205">
        <f>E128</f>
        <v>272</v>
      </c>
      <c r="F130" s="198"/>
      <c r="G130" s="198">
        <f t="shared" si="16"/>
        <v>0</v>
      </c>
    </row>
    <row r="131" spans="1:83" outlineLevel="1">
      <c r="A131" s="213"/>
      <c r="B131" s="214"/>
      <c r="C131" s="211" t="s">
        <v>1007</v>
      </c>
      <c r="D131" s="215"/>
      <c r="E131" s="319"/>
      <c r="F131" s="320"/>
      <c r="G131" s="321"/>
    </row>
    <row r="132" spans="1:83" outlineLevel="1">
      <c r="A132" s="67" t="s">
        <v>136</v>
      </c>
      <c r="B132" s="67" t="s">
        <v>130</v>
      </c>
      <c r="C132" s="324" t="s">
        <v>1009</v>
      </c>
      <c r="D132" s="203" t="s">
        <v>27</v>
      </c>
      <c r="E132" s="205">
        <v>4.9000000000000004</v>
      </c>
      <c r="F132" s="198"/>
      <c r="G132" s="198">
        <f t="shared" ref="G132" si="22">E132*F132</f>
        <v>0</v>
      </c>
    </row>
    <row r="133" spans="1:83" outlineLevel="1">
      <c r="A133" s="67" t="s">
        <v>136</v>
      </c>
      <c r="B133" s="67" t="s">
        <v>131</v>
      </c>
      <c r="C133" s="324" t="s">
        <v>1010</v>
      </c>
      <c r="D133" s="203" t="s">
        <v>27</v>
      </c>
      <c r="E133" s="205">
        <f>E132</f>
        <v>4.9000000000000004</v>
      </c>
      <c r="F133" s="198"/>
      <c r="G133" s="198">
        <f>E133*F133</f>
        <v>0</v>
      </c>
    </row>
    <row r="134" spans="1:83" outlineLevel="1">
      <c r="A134" s="67" t="s">
        <v>136</v>
      </c>
      <c r="B134" s="67" t="s">
        <v>132</v>
      </c>
      <c r="C134" s="137" t="s">
        <v>1024</v>
      </c>
      <c r="D134" s="67" t="s">
        <v>27</v>
      </c>
      <c r="E134" s="69">
        <f>1.8*2.7</f>
        <v>4.8600000000000003</v>
      </c>
      <c r="F134" s="70"/>
      <c r="G134" s="71">
        <f>E134*F134</f>
        <v>0</v>
      </c>
    </row>
    <row r="135" spans="1:83" outlineLevel="1">
      <c r="A135" s="322"/>
      <c r="B135" s="284"/>
      <c r="C135" s="61" t="s">
        <v>1130</v>
      </c>
      <c r="D135" s="325"/>
      <c r="E135" s="326"/>
      <c r="F135" s="327"/>
      <c r="G135" s="328"/>
    </row>
    <row r="136" spans="1:83" outlineLevel="1">
      <c r="A136" s="67" t="s">
        <v>136</v>
      </c>
      <c r="B136" s="67" t="s">
        <v>133</v>
      </c>
      <c r="C136" s="137" t="s">
        <v>1131</v>
      </c>
      <c r="D136" s="67" t="s">
        <v>27</v>
      </c>
      <c r="E136" s="69">
        <f>0.9+1+3+0.3+1.8+1.7+3.2+1.5+1.8+1.8+0.3+7.4</f>
        <v>24.700000000000003</v>
      </c>
      <c r="F136" s="70"/>
      <c r="G136" s="71">
        <f>E136*F136</f>
        <v>0</v>
      </c>
    </row>
    <row r="137" spans="1:83" outlineLevel="1">
      <c r="A137" s="322"/>
      <c r="B137" s="284"/>
      <c r="C137" s="61" t="s">
        <v>1136</v>
      </c>
      <c r="D137" s="325"/>
      <c r="E137" s="326"/>
      <c r="F137" s="327"/>
      <c r="G137" s="328"/>
    </row>
    <row r="138" spans="1:83" outlineLevel="1">
      <c r="A138" s="67" t="s">
        <v>136</v>
      </c>
      <c r="B138" s="67" t="s">
        <v>198</v>
      </c>
      <c r="C138" s="137" t="s">
        <v>1132</v>
      </c>
      <c r="D138" s="67" t="s">
        <v>27</v>
      </c>
      <c r="E138" s="69">
        <f>6*0.5+6*1.25</f>
        <v>10.5</v>
      </c>
      <c r="F138" s="70"/>
      <c r="G138" s="71">
        <f>E138*F138</f>
        <v>0</v>
      </c>
    </row>
    <row r="139" spans="1:83" outlineLevel="1">
      <c r="A139" s="67" t="s">
        <v>136</v>
      </c>
      <c r="B139" s="67" t="s">
        <v>199</v>
      </c>
      <c r="C139" s="324" t="s">
        <v>1134</v>
      </c>
      <c r="D139" s="203" t="s">
        <v>27</v>
      </c>
      <c r="E139" s="205">
        <f>E138</f>
        <v>10.5</v>
      </c>
      <c r="F139" s="198"/>
      <c r="G139" s="198">
        <f t="shared" ref="G139:G140" si="23">E139*F139</f>
        <v>0</v>
      </c>
    </row>
    <row r="140" spans="1:83" outlineLevel="1">
      <c r="A140" s="67" t="s">
        <v>136</v>
      </c>
      <c r="B140" s="67" t="s">
        <v>200</v>
      </c>
      <c r="C140" s="324" t="s">
        <v>1135</v>
      </c>
      <c r="D140" s="203" t="s">
        <v>27</v>
      </c>
      <c r="E140" s="205">
        <f>E138</f>
        <v>10.5</v>
      </c>
      <c r="F140" s="198"/>
      <c r="G140" s="198">
        <f t="shared" si="23"/>
        <v>0</v>
      </c>
    </row>
    <row r="141" spans="1:83" s="59" customFormat="1">
      <c r="A141" s="176" t="s">
        <v>142</v>
      </c>
      <c r="B141" s="183"/>
      <c r="C141" s="55"/>
      <c r="D141" s="187"/>
      <c r="E141" s="188"/>
      <c r="F141" s="189"/>
      <c r="G141" s="329">
        <f>SUBTOTAL(9,G109:G140)</f>
        <v>0</v>
      </c>
      <c r="I141" s="60"/>
      <c r="J141" s="60"/>
      <c r="K141" s="60"/>
      <c r="L141" s="60"/>
      <c r="M141" s="60"/>
      <c r="N141" s="60"/>
      <c r="O141" s="60"/>
      <c r="P141" s="60"/>
    </row>
    <row r="142" spans="1:83" s="59" customFormat="1" outlineLevel="1">
      <c r="A142" s="176" t="s">
        <v>147</v>
      </c>
      <c r="B142" s="113"/>
      <c r="C142" s="200"/>
      <c r="D142" s="177"/>
      <c r="E142" s="219"/>
      <c r="F142" s="220"/>
      <c r="G142" s="330"/>
      <c r="H142" s="75"/>
      <c r="I142" s="120"/>
      <c r="J142" s="120"/>
      <c r="K142" s="120"/>
      <c r="L142" s="120"/>
      <c r="M142" s="120"/>
      <c r="N142" s="120"/>
      <c r="O142" s="120"/>
      <c r="P142" s="120"/>
      <c r="Q142" s="75"/>
      <c r="R142" s="75"/>
      <c r="S142" s="75"/>
      <c r="T142" s="75"/>
      <c r="U142" s="75"/>
      <c r="V142" s="75"/>
      <c r="W142" s="75"/>
      <c r="X142" s="75"/>
      <c r="Y142" s="75"/>
      <c r="Z142" s="75"/>
      <c r="AA142" s="75"/>
      <c r="AB142" s="75"/>
      <c r="AC142" s="75"/>
      <c r="AD142" s="75"/>
      <c r="AE142" s="75"/>
      <c r="AF142" s="75"/>
      <c r="AG142" s="75"/>
      <c r="AH142" s="75"/>
      <c r="AI142" s="75"/>
      <c r="AJ142" s="75"/>
      <c r="AK142" s="75"/>
      <c r="AL142" s="75"/>
      <c r="AM142" s="75"/>
      <c r="AN142" s="75"/>
      <c r="AO142" s="75"/>
      <c r="AP142" s="75"/>
      <c r="AQ142" s="75"/>
      <c r="AR142" s="75"/>
      <c r="AS142" s="75"/>
      <c r="AT142" s="75"/>
      <c r="AU142" s="75"/>
      <c r="AV142" s="75"/>
      <c r="AW142" s="75"/>
      <c r="AX142" s="75"/>
      <c r="AY142" s="75"/>
      <c r="AZ142" s="75"/>
      <c r="BA142" s="75"/>
      <c r="BB142" s="75"/>
      <c r="BC142" s="75"/>
      <c r="BD142" s="75"/>
      <c r="BE142" s="75"/>
      <c r="BF142" s="75"/>
      <c r="BG142" s="75"/>
      <c r="BH142" s="75"/>
      <c r="BI142" s="75"/>
      <c r="BJ142" s="75"/>
      <c r="BK142" s="75"/>
      <c r="BL142" s="75"/>
      <c r="BM142" s="75"/>
      <c r="BN142" s="75"/>
      <c r="BO142" s="75"/>
      <c r="BP142" s="75"/>
      <c r="BQ142" s="75"/>
      <c r="BR142" s="75"/>
      <c r="BS142" s="75"/>
      <c r="BT142" s="75"/>
      <c r="BU142" s="75"/>
      <c r="BV142" s="75"/>
      <c r="BW142" s="75"/>
      <c r="BX142" s="75"/>
      <c r="BY142" s="75"/>
      <c r="BZ142" s="75"/>
      <c r="CA142" s="75"/>
      <c r="CB142" s="75"/>
      <c r="CC142" s="75"/>
      <c r="CD142" s="75"/>
      <c r="CE142" s="75"/>
    </row>
    <row r="143" spans="1:83" ht="63.75" outlineLevel="1">
      <c r="A143" s="213"/>
      <c r="B143" s="214"/>
      <c r="C143" s="211" t="s">
        <v>162</v>
      </c>
      <c r="D143" s="215"/>
      <c r="E143" s="216"/>
      <c r="F143" s="217"/>
      <c r="G143" s="218"/>
    </row>
    <row r="144" spans="1:83" outlineLevel="1">
      <c r="A144" s="221"/>
      <c r="B144" s="222"/>
      <c r="C144" s="211" t="s">
        <v>4</v>
      </c>
      <c r="D144" s="20"/>
      <c r="E144" s="223"/>
      <c r="F144" s="224"/>
      <c r="G144" s="225"/>
      <c r="H144" s="2"/>
      <c r="I144" s="53"/>
      <c r="J144" s="53"/>
      <c r="K144" s="53"/>
      <c r="L144" s="53"/>
      <c r="M144" s="53"/>
      <c r="N144" s="53"/>
      <c r="O144" s="53"/>
      <c r="P144" s="53"/>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row>
    <row r="145" spans="1:83" outlineLevel="1">
      <c r="A145" s="221"/>
      <c r="B145" s="222"/>
      <c r="C145" s="211" t="s">
        <v>979</v>
      </c>
      <c r="D145" s="20"/>
      <c r="E145" s="223"/>
      <c r="F145" s="224"/>
      <c r="G145" s="225"/>
      <c r="H145" s="2"/>
      <c r="I145" s="53"/>
      <c r="J145" s="53"/>
      <c r="K145" s="53"/>
      <c r="L145" s="53"/>
      <c r="M145" s="53"/>
      <c r="N145" s="53"/>
      <c r="O145" s="53"/>
      <c r="P145" s="53"/>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row>
    <row r="146" spans="1:83" outlineLevel="1">
      <c r="A146" s="204" t="s">
        <v>148</v>
      </c>
      <c r="B146" s="204" t="s">
        <v>14</v>
      </c>
      <c r="C146" s="199" t="s">
        <v>1035</v>
      </c>
      <c r="D146" s="203" t="s">
        <v>27</v>
      </c>
      <c r="E146" s="205">
        <v>87.9</v>
      </c>
      <c r="F146" s="70"/>
      <c r="G146" s="71">
        <f>E146*F146</f>
        <v>0</v>
      </c>
    </row>
    <row r="147" spans="1:83" outlineLevel="1">
      <c r="A147" s="204" t="s">
        <v>148</v>
      </c>
      <c r="B147" s="204" t="s">
        <v>15</v>
      </c>
      <c r="C147" s="199" t="s">
        <v>982</v>
      </c>
      <c r="D147" s="203" t="s">
        <v>27</v>
      </c>
      <c r="E147" s="205">
        <v>197</v>
      </c>
      <c r="F147" s="70"/>
      <c r="G147" s="71">
        <f>E147*F147</f>
        <v>0</v>
      </c>
    </row>
    <row r="148" spans="1:83" outlineLevel="1">
      <c r="A148" s="204" t="s">
        <v>148</v>
      </c>
      <c r="B148" s="204" t="s">
        <v>16</v>
      </c>
      <c r="C148" s="199" t="s">
        <v>980</v>
      </c>
      <c r="D148" s="203" t="s">
        <v>27</v>
      </c>
      <c r="E148" s="205">
        <f>E147</f>
        <v>197</v>
      </c>
      <c r="F148" s="70"/>
      <c r="G148" s="71">
        <f>E148*F148</f>
        <v>0</v>
      </c>
    </row>
    <row r="149" spans="1:83" outlineLevel="1">
      <c r="A149" s="221"/>
      <c r="B149" s="222"/>
      <c r="C149" s="211" t="s">
        <v>981</v>
      </c>
      <c r="D149" s="20"/>
      <c r="E149" s="223"/>
      <c r="F149" s="224"/>
      <c r="G149" s="225"/>
      <c r="H149" s="2"/>
      <c r="I149" s="53"/>
      <c r="J149" s="53"/>
      <c r="K149" s="53"/>
      <c r="L149" s="53"/>
      <c r="M149" s="53"/>
      <c r="N149" s="53"/>
      <c r="O149" s="53"/>
      <c r="P149" s="53"/>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row>
    <row r="150" spans="1:83" outlineLevel="1">
      <c r="A150" s="204" t="s">
        <v>148</v>
      </c>
      <c r="B150" s="204" t="s">
        <v>17</v>
      </c>
      <c r="C150" s="199" t="s">
        <v>982</v>
      </c>
      <c r="D150" s="203" t="s">
        <v>27</v>
      </c>
      <c r="E150" s="205">
        <f>32.01</f>
        <v>32.01</v>
      </c>
      <c r="F150" s="70"/>
      <c r="G150" s="71">
        <f>E150*F150</f>
        <v>0</v>
      </c>
    </row>
    <row r="151" spans="1:83" outlineLevel="1">
      <c r="A151" s="204" t="s">
        <v>148</v>
      </c>
      <c r="B151" s="204" t="s">
        <v>18</v>
      </c>
      <c r="C151" s="199" t="s">
        <v>1071</v>
      </c>
      <c r="D151" s="203" t="s">
        <v>47</v>
      </c>
      <c r="E151" s="205">
        <f>0.83*11.55+0.96*3</f>
        <v>12.4665</v>
      </c>
      <c r="F151" s="70"/>
      <c r="G151" s="71">
        <f>E151*F151</f>
        <v>0</v>
      </c>
    </row>
    <row r="152" spans="1:83" ht="13.5" customHeight="1" outlineLevel="1">
      <c r="A152" s="204" t="s">
        <v>148</v>
      </c>
      <c r="B152" s="204" t="s">
        <v>19</v>
      </c>
      <c r="C152" s="199" t="s">
        <v>980</v>
      </c>
      <c r="D152" s="203" t="s">
        <v>27</v>
      </c>
      <c r="E152" s="205">
        <f>32.01+3.02*14.55</f>
        <v>75.950999999999993</v>
      </c>
      <c r="F152" s="70"/>
      <c r="G152" s="71">
        <f>E152*F152</f>
        <v>0</v>
      </c>
    </row>
    <row r="153" spans="1:83" outlineLevel="1">
      <c r="A153" s="221"/>
      <c r="B153" s="222"/>
      <c r="C153" s="211" t="s">
        <v>983</v>
      </c>
      <c r="D153" s="20"/>
      <c r="E153" s="223"/>
      <c r="F153" s="224"/>
      <c r="G153" s="225"/>
      <c r="H153" s="2"/>
      <c r="I153" s="53"/>
      <c r="J153" s="53"/>
      <c r="K153" s="53"/>
      <c r="L153" s="53"/>
      <c r="M153" s="53"/>
      <c r="N153" s="53"/>
      <c r="O153" s="53"/>
      <c r="P153" s="53"/>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row>
    <row r="154" spans="1:83" outlineLevel="1">
      <c r="A154" s="204" t="s">
        <v>148</v>
      </c>
      <c r="B154" s="204" t="s">
        <v>20</v>
      </c>
      <c r="C154" s="199" t="s">
        <v>986</v>
      </c>
      <c r="D154" s="203" t="s">
        <v>27</v>
      </c>
      <c r="E154" s="205">
        <f>475.5+31.2</f>
        <v>506.7</v>
      </c>
      <c r="F154" s="70"/>
      <c r="G154" s="71">
        <f>E154*F154</f>
        <v>0</v>
      </c>
    </row>
    <row r="155" spans="1:83" outlineLevel="1">
      <c r="A155" s="204" t="s">
        <v>148</v>
      </c>
      <c r="B155" s="204" t="s">
        <v>21</v>
      </c>
      <c r="C155" s="199" t="s">
        <v>987</v>
      </c>
      <c r="D155" s="203" t="s">
        <v>27</v>
      </c>
      <c r="E155" s="205">
        <f>E154</f>
        <v>506.7</v>
      </c>
      <c r="F155" s="70"/>
      <c r="G155" s="71">
        <f t="shared" ref="G155:G162" si="24">E155*F155</f>
        <v>0</v>
      </c>
    </row>
    <row r="156" spans="1:83" outlineLevel="1">
      <c r="A156" s="221"/>
      <c r="B156" s="222"/>
      <c r="C156" s="211" t="s">
        <v>988</v>
      </c>
      <c r="D156" s="20"/>
      <c r="E156" s="223"/>
      <c r="F156" s="224"/>
      <c r="G156" s="225"/>
      <c r="H156" s="2"/>
      <c r="I156" s="53"/>
      <c r="J156" s="53"/>
      <c r="K156" s="53"/>
      <c r="L156" s="53"/>
      <c r="M156" s="53"/>
      <c r="N156" s="53"/>
      <c r="O156" s="53"/>
      <c r="P156" s="53"/>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row>
    <row r="157" spans="1:83" outlineLevel="1">
      <c r="A157" s="204" t="s">
        <v>148</v>
      </c>
      <c r="B157" s="204" t="s">
        <v>22</v>
      </c>
      <c r="C157" s="199" t="s">
        <v>1035</v>
      </c>
      <c r="D157" s="203" t="s">
        <v>27</v>
      </c>
      <c r="E157" s="205">
        <f>27.9</f>
        <v>27.9</v>
      </c>
      <c r="F157" s="70"/>
      <c r="G157" s="71">
        <f>E157*F157</f>
        <v>0</v>
      </c>
    </row>
    <row r="158" spans="1:83" outlineLevel="1">
      <c r="A158" s="204" t="s">
        <v>148</v>
      </c>
      <c r="B158" s="204" t="s">
        <v>23</v>
      </c>
      <c r="C158" s="199" t="s">
        <v>982</v>
      </c>
      <c r="D158" s="203" t="s">
        <v>27</v>
      </c>
      <c r="E158" s="205">
        <v>155.69999999999999</v>
      </c>
      <c r="F158" s="70"/>
      <c r="G158" s="71">
        <f t="shared" si="24"/>
        <v>0</v>
      </c>
    </row>
    <row r="159" spans="1:83" outlineLevel="1">
      <c r="A159" s="204" t="s">
        <v>148</v>
      </c>
      <c r="B159" s="204" t="s">
        <v>24</v>
      </c>
      <c r="C159" s="199" t="s">
        <v>991</v>
      </c>
      <c r="D159" s="203" t="s">
        <v>27</v>
      </c>
      <c r="E159" s="205">
        <v>155.69999999999999</v>
      </c>
      <c r="F159" s="70"/>
      <c r="G159" s="71">
        <f t="shared" si="24"/>
        <v>0</v>
      </c>
    </row>
    <row r="160" spans="1:83" outlineLevel="1">
      <c r="A160" s="221"/>
      <c r="B160" s="222"/>
      <c r="C160" s="211" t="s">
        <v>990</v>
      </c>
      <c r="D160" s="20"/>
      <c r="E160" s="223"/>
      <c r="F160" s="224"/>
      <c r="G160" s="225"/>
      <c r="H160" s="2"/>
      <c r="I160" s="53"/>
      <c r="J160" s="53"/>
      <c r="K160" s="53"/>
      <c r="L160" s="53"/>
      <c r="M160" s="53"/>
      <c r="N160" s="53"/>
      <c r="O160" s="53"/>
      <c r="P160" s="53"/>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row>
    <row r="161" spans="1:83" outlineLevel="1">
      <c r="A161" s="204" t="s">
        <v>148</v>
      </c>
      <c r="B161" s="204" t="s">
        <v>25</v>
      </c>
      <c r="C161" s="199" t="s">
        <v>982</v>
      </c>
      <c r="D161" s="203" t="s">
        <v>27</v>
      </c>
      <c r="E161" s="205">
        <v>40.299999999999997</v>
      </c>
      <c r="F161" s="70"/>
      <c r="G161" s="71">
        <f t="shared" si="24"/>
        <v>0</v>
      </c>
    </row>
    <row r="162" spans="1:83" ht="12" customHeight="1" outlineLevel="1">
      <c r="A162" s="204" t="s">
        <v>148</v>
      </c>
      <c r="B162" s="204" t="s">
        <v>121</v>
      </c>
      <c r="C162" s="199" t="s">
        <v>991</v>
      </c>
      <c r="D162" s="203" t="s">
        <v>27</v>
      </c>
      <c r="E162" s="205">
        <v>40.299999999999997</v>
      </c>
      <c r="F162" s="70"/>
      <c r="G162" s="71">
        <f t="shared" si="24"/>
        <v>0</v>
      </c>
    </row>
    <row r="163" spans="1:83" outlineLevel="1">
      <c r="A163" s="221"/>
      <c r="B163" s="222"/>
      <c r="C163" s="211" t="s">
        <v>1007</v>
      </c>
      <c r="D163" s="20"/>
      <c r="E163" s="223"/>
      <c r="F163" s="224"/>
      <c r="G163" s="225"/>
      <c r="H163" s="2"/>
      <c r="I163" s="53"/>
      <c r="J163" s="53"/>
      <c r="K163" s="53"/>
      <c r="L163" s="53"/>
      <c r="M163" s="53"/>
      <c r="N163" s="53"/>
      <c r="O163" s="53"/>
      <c r="P163" s="53"/>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row>
    <row r="164" spans="1:83" outlineLevel="1">
      <c r="A164" s="204" t="s">
        <v>148</v>
      </c>
      <c r="B164" s="204" t="s">
        <v>122</v>
      </c>
      <c r="C164" s="199" t="s">
        <v>982</v>
      </c>
      <c r="D164" s="203" t="s">
        <v>27</v>
      </c>
      <c r="E164" s="205">
        <f>1.3*2.7</f>
        <v>3.5100000000000002</v>
      </c>
      <c r="F164" s="70"/>
      <c r="G164" s="71">
        <f t="shared" ref="G164:G165" si="25">E164*F164</f>
        <v>0</v>
      </c>
    </row>
    <row r="165" spans="1:83" ht="12" customHeight="1" outlineLevel="1">
      <c r="A165" s="204" t="s">
        <v>148</v>
      </c>
      <c r="B165" s="204" t="s">
        <v>123</v>
      </c>
      <c r="C165" s="199" t="s">
        <v>1027</v>
      </c>
      <c r="D165" s="203" t="s">
        <v>27</v>
      </c>
      <c r="E165" s="205">
        <v>3.5</v>
      </c>
      <c r="F165" s="70"/>
      <c r="G165" s="71">
        <f t="shared" si="25"/>
        <v>0</v>
      </c>
    </row>
    <row r="166" spans="1:83" outlineLevel="1">
      <c r="A166" s="221"/>
      <c r="B166" s="222"/>
      <c r="C166" s="211" t="s">
        <v>194</v>
      </c>
      <c r="D166" s="20"/>
      <c r="E166" s="223"/>
      <c r="F166" s="224"/>
      <c r="G166" s="225"/>
      <c r="H166" s="2"/>
      <c r="I166" s="53"/>
      <c r="J166" s="53"/>
      <c r="K166" s="53"/>
      <c r="L166" s="53"/>
      <c r="M166" s="53"/>
      <c r="N166" s="53"/>
      <c r="O166" s="53"/>
      <c r="P166" s="53"/>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row>
    <row r="167" spans="1:83" outlineLevel="1">
      <c r="A167" s="204" t="s">
        <v>148</v>
      </c>
      <c r="B167" s="204" t="s">
        <v>127</v>
      </c>
      <c r="C167" s="331" t="s">
        <v>1046</v>
      </c>
      <c r="D167" s="203" t="s">
        <v>27</v>
      </c>
      <c r="E167" s="205">
        <f>135.3+15.6+4.2</f>
        <v>155.1</v>
      </c>
      <c r="F167" s="70"/>
      <c r="G167" s="71">
        <f>E167*F167</f>
        <v>0</v>
      </c>
    </row>
    <row r="168" spans="1:83" outlineLevel="1">
      <c r="A168" s="204" t="s">
        <v>148</v>
      </c>
      <c r="B168" s="204" t="s">
        <v>128</v>
      </c>
      <c r="C168" s="331" t="s">
        <v>984</v>
      </c>
      <c r="D168" s="203" t="s">
        <v>27</v>
      </c>
      <c r="E168" s="205">
        <v>495.2</v>
      </c>
      <c r="F168" s="70"/>
      <c r="G168" s="71">
        <f>E168*F168</f>
        <v>0</v>
      </c>
    </row>
    <row r="169" spans="1:83" outlineLevel="1">
      <c r="A169" s="204" t="s">
        <v>148</v>
      </c>
      <c r="B169" s="204" t="s">
        <v>129</v>
      </c>
      <c r="C169" s="331" t="s">
        <v>985</v>
      </c>
      <c r="D169" s="203" t="s">
        <v>27</v>
      </c>
      <c r="E169" s="205">
        <v>180.3</v>
      </c>
      <c r="F169" s="70"/>
      <c r="G169" s="71">
        <f t="shared" ref="G169:G170" si="26">E169*F169</f>
        <v>0</v>
      </c>
    </row>
    <row r="170" spans="1:83" outlineLevel="1">
      <c r="A170" s="204" t="s">
        <v>148</v>
      </c>
      <c r="B170" s="204" t="s">
        <v>130</v>
      </c>
      <c r="C170" s="331" t="s">
        <v>989</v>
      </c>
      <c r="D170" s="203" t="s">
        <v>27</v>
      </c>
      <c r="E170" s="205">
        <v>133.5</v>
      </c>
      <c r="F170" s="70"/>
      <c r="G170" s="71">
        <f t="shared" si="26"/>
        <v>0</v>
      </c>
    </row>
    <row r="171" spans="1:83" outlineLevel="1">
      <c r="A171" s="204" t="s">
        <v>148</v>
      </c>
      <c r="B171" s="204" t="s">
        <v>131</v>
      </c>
      <c r="C171" s="331" t="s">
        <v>1026</v>
      </c>
      <c r="D171" s="203" t="s">
        <v>27</v>
      </c>
      <c r="E171" s="205">
        <v>19.2</v>
      </c>
      <c r="F171" s="70"/>
      <c r="G171" s="71">
        <f t="shared" ref="G171" si="27">E171*F171</f>
        <v>0</v>
      </c>
    </row>
    <row r="172" spans="1:83" s="59" customFormat="1">
      <c r="A172" s="176" t="s">
        <v>36</v>
      </c>
      <c r="B172" s="183"/>
      <c r="C172" s="55"/>
      <c r="D172" s="187"/>
      <c r="E172" s="188"/>
      <c r="F172" s="189"/>
      <c r="G172" s="226">
        <f>SUBTOTAL(9,G144:G171)</f>
        <v>0</v>
      </c>
      <c r="I172" s="60"/>
      <c r="J172" s="60"/>
      <c r="K172" s="60"/>
      <c r="L172" s="60"/>
      <c r="M172" s="60"/>
      <c r="N172" s="60"/>
      <c r="O172" s="60"/>
      <c r="P172" s="60"/>
    </row>
    <row r="173" spans="1:83" s="59" customFormat="1" outlineLevel="1">
      <c r="A173" s="176" t="s">
        <v>152</v>
      </c>
      <c r="B173" s="113"/>
      <c r="C173" s="200"/>
      <c r="D173" s="177"/>
      <c r="E173" s="219"/>
      <c r="F173" s="220"/>
      <c r="G173" s="227"/>
      <c r="H173" s="75"/>
      <c r="I173" s="120"/>
      <c r="J173" s="120"/>
      <c r="K173" s="120"/>
      <c r="L173" s="120"/>
      <c r="M173" s="120"/>
      <c r="N173" s="120"/>
      <c r="O173" s="120"/>
      <c r="P173" s="120"/>
      <c r="Q173" s="75"/>
      <c r="R173" s="75"/>
      <c r="S173" s="75"/>
      <c r="T173" s="75"/>
      <c r="U173" s="75"/>
      <c r="V173" s="75"/>
      <c r="W173" s="75"/>
      <c r="X173" s="75"/>
      <c r="Y173" s="75"/>
      <c r="Z173" s="75"/>
      <c r="AA173" s="75"/>
      <c r="AB173" s="75"/>
      <c r="AC173" s="75"/>
      <c r="AD173" s="75"/>
      <c r="AE173" s="75"/>
      <c r="AF173" s="75"/>
      <c r="AG173" s="75"/>
      <c r="AH173" s="75"/>
      <c r="AI173" s="75"/>
      <c r="AJ173" s="75"/>
      <c r="AK173" s="75"/>
      <c r="AL173" s="75"/>
      <c r="AM173" s="75"/>
      <c r="AN173" s="75"/>
      <c r="AO173" s="75"/>
      <c r="AP173" s="75"/>
      <c r="AQ173" s="75"/>
      <c r="AR173" s="75"/>
      <c r="AS173" s="75"/>
      <c r="AT173" s="75"/>
      <c r="AU173" s="75"/>
      <c r="AV173" s="75"/>
      <c r="AW173" s="75"/>
      <c r="AX173" s="75"/>
      <c r="AY173" s="75"/>
      <c r="AZ173" s="75"/>
      <c r="BA173" s="75"/>
      <c r="BB173" s="75"/>
      <c r="BC173" s="75"/>
      <c r="BD173" s="75"/>
      <c r="BE173" s="75"/>
      <c r="BF173" s="75"/>
      <c r="BG173" s="75"/>
      <c r="BH173" s="75"/>
      <c r="BI173" s="75"/>
      <c r="BJ173" s="75"/>
      <c r="BK173" s="75"/>
      <c r="BL173" s="75"/>
      <c r="BM173" s="75"/>
      <c r="BN173" s="75"/>
      <c r="BO173" s="75"/>
      <c r="BP173" s="75"/>
      <c r="BQ173" s="75"/>
      <c r="BR173" s="75"/>
      <c r="BS173" s="75"/>
      <c r="BT173" s="75"/>
      <c r="BU173" s="75"/>
      <c r="BV173" s="75"/>
      <c r="BW173" s="75"/>
      <c r="BX173" s="75"/>
      <c r="BY173" s="75"/>
      <c r="BZ173" s="75"/>
      <c r="CA173" s="75"/>
      <c r="CB173" s="75"/>
      <c r="CC173" s="75"/>
      <c r="CD173" s="75"/>
      <c r="CE173" s="75"/>
    </row>
    <row r="174" spans="1:83" ht="38.25" outlineLevel="1">
      <c r="A174" s="228"/>
      <c r="B174" s="229"/>
      <c r="C174" s="230" t="s">
        <v>153</v>
      </c>
      <c r="D174" s="231"/>
      <c r="E174" s="232"/>
      <c r="F174" s="233"/>
      <c r="G174" s="234"/>
    </row>
    <row r="175" spans="1:83" outlineLevel="1">
      <c r="A175" s="221"/>
      <c r="B175" s="222"/>
      <c r="C175" s="211" t="s">
        <v>1047</v>
      </c>
      <c r="D175" s="20"/>
      <c r="E175" s="223"/>
      <c r="F175" s="224"/>
      <c r="G175" s="225"/>
      <c r="H175" s="2"/>
      <c r="I175" s="53"/>
      <c r="J175" s="53"/>
      <c r="K175" s="53"/>
      <c r="L175" s="53"/>
      <c r="M175" s="53"/>
      <c r="N175" s="53"/>
      <c r="O175" s="53"/>
      <c r="P175" s="53"/>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row>
    <row r="176" spans="1:83" s="59" customFormat="1">
      <c r="A176" s="176" t="s">
        <v>154</v>
      </c>
      <c r="B176" s="183"/>
      <c r="C176" s="55"/>
      <c r="D176" s="187"/>
      <c r="E176" s="188"/>
      <c r="F176" s="189"/>
      <c r="G176" s="226">
        <f>SUBTOTAL(9,G175:G175)</f>
        <v>0</v>
      </c>
      <c r="I176" s="60"/>
      <c r="J176" s="60"/>
      <c r="K176" s="60"/>
      <c r="L176" s="60"/>
      <c r="M176" s="60"/>
      <c r="N176" s="60"/>
      <c r="O176" s="60"/>
      <c r="P176" s="60"/>
    </row>
    <row r="177" spans="1:16" s="59" customFormat="1" outlineLevel="1">
      <c r="A177" s="176" t="s">
        <v>163</v>
      </c>
      <c r="B177" s="332"/>
      <c r="C177" s="333"/>
      <c r="D177" s="177"/>
      <c r="E177" s="115"/>
      <c r="F177" s="210"/>
      <c r="G177" s="58"/>
      <c r="I177" s="60"/>
      <c r="J177" s="60"/>
      <c r="K177" s="60"/>
      <c r="L177" s="60"/>
      <c r="M177" s="60"/>
      <c r="N177" s="60"/>
      <c r="O177" s="60"/>
      <c r="P177" s="60"/>
    </row>
    <row r="178" spans="1:16" ht="69" customHeight="1" outlineLevel="1">
      <c r="A178" s="334"/>
      <c r="B178" s="26"/>
      <c r="C178" s="211" t="s">
        <v>1179</v>
      </c>
      <c r="D178" s="335"/>
      <c r="E178" s="336"/>
      <c r="F178" s="337"/>
      <c r="G178" s="338"/>
    </row>
    <row r="179" spans="1:16" outlineLevel="1">
      <c r="A179" s="334"/>
      <c r="B179" s="26"/>
      <c r="C179" s="211"/>
      <c r="D179" s="335"/>
      <c r="E179" s="336"/>
      <c r="F179" s="337"/>
      <c r="G179" s="338"/>
    </row>
    <row r="180" spans="1:16" ht="26.25" customHeight="1" outlineLevel="1">
      <c r="A180" s="427" t="s">
        <v>137</v>
      </c>
      <c r="B180" s="427" t="s">
        <v>720</v>
      </c>
      <c r="C180" s="471" t="s">
        <v>1183</v>
      </c>
      <c r="D180" s="427" t="s">
        <v>29</v>
      </c>
      <c r="E180" s="429">
        <v>1</v>
      </c>
      <c r="F180" s="419"/>
      <c r="G180" s="420">
        <f>E180*F180</f>
        <v>0</v>
      </c>
    </row>
    <row r="181" spans="1:16" ht="39.75" customHeight="1" outlineLevel="1">
      <c r="A181" s="427" t="s">
        <v>137</v>
      </c>
      <c r="B181" s="427" t="s">
        <v>721</v>
      </c>
      <c r="C181" s="471" t="s">
        <v>1184</v>
      </c>
      <c r="D181" s="427" t="s">
        <v>29</v>
      </c>
      <c r="E181" s="429">
        <v>1</v>
      </c>
      <c r="F181" s="419"/>
      <c r="G181" s="420">
        <f>E181*F181</f>
        <v>0</v>
      </c>
    </row>
    <row r="182" spans="1:16" ht="40.5" customHeight="1" outlineLevel="1">
      <c r="A182" s="427" t="s">
        <v>137</v>
      </c>
      <c r="B182" s="427" t="s">
        <v>722</v>
      </c>
      <c r="C182" s="471" t="s">
        <v>1185</v>
      </c>
      <c r="D182" s="427" t="s">
        <v>29</v>
      </c>
      <c r="E182" s="429">
        <v>1</v>
      </c>
      <c r="F182" s="419"/>
      <c r="G182" s="420">
        <f t="shared" ref="G182:G190" si="28">E182*F182</f>
        <v>0</v>
      </c>
    </row>
    <row r="183" spans="1:16" ht="38.25" outlineLevel="1">
      <c r="A183" s="427" t="s">
        <v>137</v>
      </c>
      <c r="B183" s="427" t="s">
        <v>723</v>
      </c>
      <c r="C183" s="471" t="s">
        <v>1186</v>
      </c>
      <c r="D183" s="427" t="s">
        <v>29</v>
      </c>
      <c r="E183" s="429">
        <v>1</v>
      </c>
      <c r="F183" s="419"/>
      <c r="G183" s="420">
        <f t="shared" si="28"/>
        <v>0</v>
      </c>
    </row>
    <row r="184" spans="1:16" ht="38.25" outlineLevel="1">
      <c r="A184" s="427" t="s">
        <v>137</v>
      </c>
      <c r="B184" s="427" t="s">
        <v>724</v>
      </c>
      <c r="C184" s="471" t="s">
        <v>1185</v>
      </c>
      <c r="D184" s="427" t="s">
        <v>29</v>
      </c>
      <c r="E184" s="429">
        <v>1</v>
      </c>
      <c r="F184" s="419"/>
      <c r="G184" s="420">
        <f t="shared" si="28"/>
        <v>0</v>
      </c>
    </row>
    <row r="185" spans="1:16" ht="38.25" outlineLevel="1">
      <c r="A185" s="427" t="s">
        <v>137</v>
      </c>
      <c r="B185" s="427" t="s">
        <v>725</v>
      </c>
      <c r="C185" s="471" t="s">
        <v>1187</v>
      </c>
      <c r="D185" s="427" t="s">
        <v>29</v>
      </c>
      <c r="E185" s="429">
        <v>1</v>
      </c>
      <c r="F185" s="419"/>
      <c r="G185" s="420">
        <f t="shared" si="28"/>
        <v>0</v>
      </c>
    </row>
    <row r="186" spans="1:16" ht="25.5" outlineLevel="1">
      <c r="A186" s="427" t="s">
        <v>137</v>
      </c>
      <c r="B186" s="427" t="s">
        <v>726</v>
      </c>
      <c r="C186" s="471" t="s">
        <v>1183</v>
      </c>
      <c r="D186" s="427" t="s">
        <v>29</v>
      </c>
      <c r="E186" s="429">
        <v>1</v>
      </c>
      <c r="F186" s="419"/>
      <c r="G186" s="420">
        <f t="shared" si="28"/>
        <v>0</v>
      </c>
    </row>
    <row r="187" spans="1:16" ht="25.5" outlineLevel="1">
      <c r="A187" s="204" t="s">
        <v>137</v>
      </c>
      <c r="B187" s="204" t="s">
        <v>727</v>
      </c>
      <c r="C187" s="339" t="s">
        <v>728</v>
      </c>
      <c r="D187" s="204" t="s">
        <v>29</v>
      </c>
      <c r="E187" s="308">
        <v>1</v>
      </c>
      <c r="F187" s="70"/>
      <c r="G187" s="71">
        <f t="shared" si="28"/>
        <v>0</v>
      </c>
    </row>
    <row r="188" spans="1:16" ht="38.25" outlineLevel="1">
      <c r="A188" s="204" t="s">
        <v>137</v>
      </c>
      <c r="B188" s="204" t="s">
        <v>730</v>
      </c>
      <c r="C188" s="339" t="s">
        <v>729</v>
      </c>
      <c r="D188" s="204" t="s">
        <v>29</v>
      </c>
      <c r="E188" s="308">
        <v>1</v>
      </c>
      <c r="F188" s="70"/>
      <c r="G188" s="71">
        <f t="shared" si="28"/>
        <v>0</v>
      </c>
    </row>
    <row r="189" spans="1:16" ht="38.25" outlineLevel="1">
      <c r="A189" s="204" t="s">
        <v>137</v>
      </c>
      <c r="B189" s="204" t="s">
        <v>731</v>
      </c>
      <c r="C189" s="339" t="s">
        <v>1106</v>
      </c>
      <c r="D189" s="204" t="s">
        <v>29</v>
      </c>
      <c r="E189" s="308">
        <v>1</v>
      </c>
      <c r="F189" s="70"/>
      <c r="G189" s="71">
        <f t="shared" si="28"/>
        <v>0</v>
      </c>
    </row>
    <row r="190" spans="1:16" ht="38.25" outlineLevel="1">
      <c r="A190" s="204" t="s">
        <v>137</v>
      </c>
      <c r="B190" s="204" t="s">
        <v>733</v>
      </c>
      <c r="C190" s="339" t="s">
        <v>732</v>
      </c>
      <c r="D190" s="204" t="s">
        <v>29</v>
      </c>
      <c r="E190" s="308">
        <v>1</v>
      </c>
      <c r="F190" s="70"/>
      <c r="G190" s="71">
        <f t="shared" si="28"/>
        <v>0</v>
      </c>
    </row>
    <row r="191" spans="1:16" ht="38.25" outlineLevel="1">
      <c r="A191" s="204" t="s">
        <v>137</v>
      </c>
      <c r="B191" s="204" t="s">
        <v>734</v>
      </c>
      <c r="C191" s="339" t="s">
        <v>735</v>
      </c>
      <c r="D191" s="204" t="s">
        <v>29</v>
      </c>
      <c r="E191" s="308">
        <v>1</v>
      </c>
      <c r="F191" s="70"/>
      <c r="G191" s="71">
        <f t="shared" ref="G191:G196" si="29">E191*F191</f>
        <v>0</v>
      </c>
    </row>
    <row r="192" spans="1:16" ht="40.5" customHeight="1" outlineLevel="1">
      <c r="A192" s="204" t="s">
        <v>137</v>
      </c>
      <c r="B192" s="204" t="s">
        <v>736</v>
      </c>
      <c r="C192" s="339" t="s">
        <v>737</v>
      </c>
      <c r="D192" s="204" t="s">
        <v>29</v>
      </c>
      <c r="E192" s="308">
        <v>1</v>
      </c>
      <c r="F192" s="70"/>
      <c r="G192" s="71">
        <f>E192*F192</f>
        <v>0</v>
      </c>
    </row>
    <row r="193" spans="1:16" ht="25.5" customHeight="1" outlineLevel="1">
      <c r="A193" s="204" t="s">
        <v>137</v>
      </c>
      <c r="B193" s="204" t="s">
        <v>738</v>
      </c>
      <c r="C193" s="339" t="s">
        <v>728</v>
      </c>
      <c r="D193" s="204" t="s">
        <v>29</v>
      </c>
      <c r="E193" s="308">
        <v>1</v>
      </c>
      <c r="F193" s="70"/>
      <c r="G193" s="71">
        <f>E193*F193</f>
        <v>0</v>
      </c>
    </row>
    <row r="194" spans="1:16" ht="25.5" outlineLevel="1">
      <c r="A194" s="204" t="s">
        <v>137</v>
      </c>
      <c r="B194" s="204" t="s">
        <v>739</v>
      </c>
      <c r="C194" s="339" t="s">
        <v>740</v>
      </c>
      <c r="D194" s="204" t="s">
        <v>29</v>
      </c>
      <c r="E194" s="308">
        <v>1</v>
      </c>
      <c r="F194" s="70"/>
      <c r="G194" s="71">
        <f>E194*F194</f>
        <v>0</v>
      </c>
    </row>
    <row r="195" spans="1:16" ht="38.25" outlineLevel="1">
      <c r="A195" s="204" t="s">
        <v>137</v>
      </c>
      <c r="B195" s="204" t="s">
        <v>741</v>
      </c>
      <c r="C195" s="339" t="s">
        <v>742</v>
      </c>
      <c r="D195" s="204" t="s">
        <v>29</v>
      </c>
      <c r="E195" s="308">
        <v>5</v>
      </c>
      <c r="F195" s="70"/>
      <c r="G195" s="71">
        <f t="shared" si="29"/>
        <v>0</v>
      </c>
    </row>
    <row r="196" spans="1:16" ht="25.5" outlineLevel="1">
      <c r="A196" s="204" t="s">
        <v>137</v>
      </c>
      <c r="B196" s="204" t="s">
        <v>743</v>
      </c>
      <c r="C196" s="339" t="s">
        <v>744</v>
      </c>
      <c r="D196" s="204" t="s">
        <v>29</v>
      </c>
      <c r="E196" s="308">
        <v>2</v>
      </c>
      <c r="F196" s="70"/>
      <c r="G196" s="71">
        <f t="shared" si="29"/>
        <v>0</v>
      </c>
    </row>
    <row r="197" spans="1:16" ht="38.25" outlineLevel="1">
      <c r="A197" s="204" t="s">
        <v>137</v>
      </c>
      <c r="B197" s="204" t="s">
        <v>745</v>
      </c>
      <c r="C197" s="339" t="s">
        <v>747</v>
      </c>
      <c r="D197" s="204" t="s">
        <v>29</v>
      </c>
      <c r="E197" s="308">
        <v>7</v>
      </c>
      <c r="F197" s="70"/>
      <c r="G197" s="71">
        <f t="shared" ref="G197:G199" si="30">E197*F197</f>
        <v>0</v>
      </c>
    </row>
    <row r="198" spans="1:16" ht="25.5" outlineLevel="1">
      <c r="A198" s="204" t="s">
        <v>137</v>
      </c>
      <c r="B198" s="204" t="s">
        <v>746</v>
      </c>
      <c r="C198" s="339" t="s">
        <v>748</v>
      </c>
      <c r="D198" s="204" t="s">
        <v>29</v>
      </c>
      <c r="E198" s="308">
        <v>10</v>
      </c>
      <c r="F198" s="70"/>
      <c r="G198" s="71">
        <f t="shared" si="30"/>
        <v>0</v>
      </c>
    </row>
    <row r="199" spans="1:16" outlineLevel="1">
      <c r="A199" s="427" t="s">
        <v>137</v>
      </c>
      <c r="B199" s="427"/>
      <c r="C199" s="471" t="s">
        <v>1188</v>
      </c>
      <c r="D199" s="427" t="s">
        <v>27</v>
      </c>
      <c r="E199" s="429">
        <v>70</v>
      </c>
      <c r="F199" s="419"/>
      <c r="G199" s="420">
        <f t="shared" si="30"/>
        <v>0</v>
      </c>
    </row>
    <row r="200" spans="1:16" s="59" customFormat="1">
      <c r="A200" s="340" t="s">
        <v>120</v>
      </c>
      <c r="B200" s="332"/>
      <c r="C200" s="333"/>
      <c r="D200" s="341"/>
      <c r="E200" s="342"/>
      <c r="F200" s="343"/>
      <c r="G200" s="344">
        <f>SUBTOTAL(9,G179:G199)</f>
        <v>0</v>
      </c>
      <c r="I200" s="60"/>
      <c r="J200" s="60"/>
      <c r="K200" s="60"/>
      <c r="L200" s="60"/>
      <c r="M200" s="60"/>
      <c r="N200" s="60"/>
      <c r="O200" s="60"/>
      <c r="P200" s="60"/>
    </row>
    <row r="201" spans="1:16" s="59" customFormat="1" outlineLevel="1">
      <c r="A201" s="176" t="s">
        <v>192</v>
      </c>
      <c r="B201" s="183"/>
      <c r="C201" s="200"/>
      <c r="D201" s="177"/>
      <c r="E201" s="115"/>
      <c r="F201" s="210"/>
      <c r="G201" s="58"/>
      <c r="I201" s="60"/>
      <c r="J201" s="60"/>
      <c r="K201" s="60"/>
      <c r="L201" s="60"/>
      <c r="M201" s="60"/>
      <c r="N201" s="60"/>
      <c r="O201" s="60"/>
      <c r="P201" s="60"/>
    </row>
    <row r="202" spans="1:16" s="121" customFormat="1" ht="64.5" customHeight="1" outlineLevel="1">
      <c r="A202" s="345"/>
      <c r="B202" s="346"/>
      <c r="C202" s="347" t="s">
        <v>164</v>
      </c>
      <c r="D202" s="348"/>
      <c r="E202" s="235"/>
      <c r="F202" s="236"/>
      <c r="G202" s="237"/>
      <c r="I202" s="39"/>
      <c r="J202" s="39"/>
      <c r="K202" s="39"/>
      <c r="L202" s="39"/>
      <c r="M202" s="39"/>
      <c r="N202" s="39"/>
      <c r="O202" s="39"/>
      <c r="P202" s="39"/>
    </row>
    <row r="203" spans="1:16" s="121" customFormat="1" outlineLevel="1">
      <c r="A203" s="345"/>
      <c r="B203" s="346"/>
      <c r="C203" s="347"/>
      <c r="D203" s="348"/>
      <c r="E203" s="235"/>
      <c r="F203" s="236"/>
      <c r="G203" s="237"/>
      <c r="I203" s="39"/>
      <c r="J203" s="39"/>
      <c r="K203" s="39"/>
      <c r="L203" s="39"/>
      <c r="M203" s="39"/>
      <c r="N203" s="39"/>
      <c r="O203" s="39"/>
      <c r="P203" s="39"/>
    </row>
    <row r="204" spans="1:16" ht="38.25" outlineLevel="1">
      <c r="A204" s="204" t="s">
        <v>138</v>
      </c>
      <c r="B204" s="204" t="s">
        <v>749</v>
      </c>
      <c r="C204" s="339" t="s">
        <v>776</v>
      </c>
      <c r="D204" s="204" t="s">
        <v>29</v>
      </c>
      <c r="E204" s="308">
        <v>1</v>
      </c>
      <c r="F204" s="70"/>
      <c r="G204" s="71">
        <f t="shared" ref="G204:G221" si="31">E204*F204</f>
        <v>0</v>
      </c>
    </row>
    <row r="205" spans="1:16" ht="42" customHeight="1" outlineLevel="1">
      <c r="A205" s="204" t="s">
        <v>138</v>
      </c>
      <c r="B205" s="204" t="s">
        <v>750</v>
      </c>
      <c r="C205" s="339" t="s">
        <v>777</v>
      </c>
      <c r="D205" s="204" t="s">
        <v>29</v>
      </c>
      <c r="E205" s="308">
        <v>1</v>
      </c>
      <c r="F205" s="70"/>
      <c r="G205" s="71">
        <f t="shared" si="31"/>
        <v>0</v>
      </c>
    </row>
    <row r="206" spans="1:16" ht="28.5" customHeight="1" outlineLevel="1">
      <c r="A206" s="204" t="s">
        <v>138</v>
      </c>
      <c r="B206" s="204" t="s">
        <v>751</v>
      </c>
      <c r="C206" s="339" t="s">
        <v>778</v>
      </c>
      <c r="D206" s="204" t="s">
        <v>29</v>
      </c>
      <c r="E206" s="308">
        <v>1</v>
      </c>
      <c r="F206" s="70"/>
      <c r="G206" s="71">
        <f t="shared" si="31"/>
        <v>0</v>
      </c>
    </row>
    <row r="207" spans="1:16" ht="38.25" outlineLevel="1">
      <c r="A207" s="204" t="s">
        <v>138</v>
      </c>
      <c r="B207" s="204" t="s">
        <v>752</v>
      </c>
      <c r="C207" s="339" t="s">
        <v>779</v>
      </c>
      <c r="D207" s="204" t="s">
        <v>29</v>
      </c>
      <c r="E207" s="308">
        <v>1</v>
      </c>
      <c r="F207" s="70"/>
      <c r="G207" s="71">
        <f t="shared" si="31"/>
        <v>0</v>
      </c>
    </row>
    <row r="208" spans="1:16" ht="27" customHeight="1" outlineLevel="1">
      <c r="A208" s="204" t="s">
        <v>138</v>
      </c>
      <c r="B208" s="204" t="s">
        <v>753</v>
      </c>
      <c r="C208" s="339" t="s">
        <v>780</v>
      </c>
      <c r="D208" s="204" t="s">
        <v>29</v>
      </c>
      <c r="E208" s="308">
        <v>1</v>
      </c>
      <c r="F208" s="70"/>
      <c r="G208" s="71">
        <f t="shared" si="31"/>
        <v>0</v>
      </c>
    </row>
    <row r="209" spans="1:7" ht="38.25" outlineLevel="1">
      <c r="A209" s="204" t="s">
        <v>138</v>
      </c>
      <c r="B209" s="204" t="s">
        <v>754</v>
      </c>
      <c r="C209" s="339" t="s">
        <v>781</v>
      </c>
      <c r="D209" s="204" t="s">
        <v>29</v>
      </c>
      <c r="E209" s="308">
        <v>1</v>
      </c>
      <c r="F209" s="70"/>
      <c r="G209" s="71">
        <f t="shared" si="31"/>
        <v>0</v>
      </c>
    </row>
    <row r="210" spans="1:7" ht="30" customHeight="1" outlineLevel="1">
      <c r="A210" s="204" t="s">
        <v>138</v>
      </c>
      <c r="B210" s="204" t="s">
        <v>755</v>
      </c>
      <c r="C210" s="339" t="s">
        <v>780</v>
      </c>
      <c r="D210" s="204" t="s">
        <v>29</v>
      </c>
      <c r="E210" s="308">
        <v>1</v>
      </c>
      <c r="F210" s="70"/>
      <c r="G210" s="71">
        <f t="shared" si="31"/>
        <v>0</v>
      </c>
    </row>
    <row r="211" spans="1:7" ht="38.25" outlineLevel="1">
      <c r="A211" s="204" t="s">
        <v>138</v>
      </c>
      <c r="B211" s="204" t="s">
        <v>756</v>
      </c>
      <c r="C211" s="339" t="s">
        <v>782</v>
      </c>
      <c r="D211" s="204" t="s">
        <v>29</v>
      </c>
      <c r="E211" s="308">
        <v>1</v>
      </c>
      <c r="F211" s="70"/>
      <c r="G211" s="71">
        <f t="shared" si="31"/>
        <v>0</v>
      </c>
    </row>
    <row r="212" spans="1:7" ht="27.75" customHeight="1" outlineLevel="1">
      <c r="A212" s="204" t="s">
        <v>138</v>
      </c>
      <c r="B212" s="204" t="s">
        <v>757</v>
      </c>
      <c r="C212" s="339" t="s">
        <v>783</v>
      </c>
      <c r="D212" s="204" t="s">
        <v>29</v>
      </c>
      <c r="E212" s="308">
        <v>1</v>
      </c>
      <c r="F212" s="70"/>
      <c r="G212" s="71">
        <f t="shared" si="31"/>
        <v>0</v>
      </c>
    </row>
    <row r="213" spans="1:7" ht="38.25" outlineLevel="1">
      <c r="A213" s="204" t="s">
        <v>138</v>
      </c>
      <c r="B213" s="204" t="s">
        <v>758</v>
      </c>
      <c r="C213" s="339" t="s">
        <v>784</v>
      </c>
      <c r="D213" s="204" t="s">
        <v>29</v>
      </c>
      <c r="E213" s="308">
        <v>1</v>
      </c>
      <c r="F213" s="70"/>
      <c r="G213" s="71">
        <f t="shared" si="31"/>
        <v>0</v>
      </c>
    </row>
    <row r="214" spans="1:7" ht="38.25" outlineLevel="1">
      <c r="A214" s="204" t="s">
        <v>138</v>
      </c>
      <c r="B214" s="204" t="s">
        <v>759</v>
      </c>
      <c r="C214" s="339" t="s">
        <v>785</v>
      </c>
      <c r="D214" s="204" t="s">
        <v>29</v>
      </c>
      <c r="E214" s="308">
        <v>1</v>
      </c>
      <c r="F214" s="70"/>
      <c r="G214" s="71">
        <f t="shared" si="31"/>
        <v>0</v>
      </c>
    </row>
    <row r="215" spans="1:7" ht="27.75" customHeight="1" outlineLevel="1">
      <c r="A215" s="204" t="s">
        <v>138</v>
      </c>
      <c r="B215" s="204" t="s">
        <v>760</v>
      </c>
      <c r="C215" s="339" t="s">
        <v>786</v>
      </c>
      <c r="D215" s="204" t="s">
        <v>29</v>
      </c>
      <c r="E215" s="308">
        <v>1</v>
      </c>
      <c r="F215" s="70"/>
      <c r="G215" s="71">
        <f t="shared" si="31"/>
        <v>0</v>
      </c>
    </row>
    <row r="216" spans="1:7" ht="25.5" outlineLevel="1">
      <c r="A216" s="204" t="s">
        <v>138</v>
      </c>
      <c r="B216" s="204" t="s">
        <v>761</v>
      </c>
      <c r="C216" s="339" t="s">
        <v>787</v>
      </c>
      <c r="D216" s="204" t="s">
        <v>29</v>
      </c>
      <c r="E216" s="308">
        <v>1</v>
      </c>
      <c r="F216" s="70"/>
      <c r="G216" s="71">
        <f t="shared" si="31"/>
        <v>0</v>
      </c>
    </row>
    <row r="217" spans="1:7" ht="38.25" outlineLevel="1">
      <c r="A217" s="204" t="s">
        <v>138</v>
      </c>
      <c r="B217" s="204" t="s">
        <v>762</v>
      </c>
      <c r="C217" s="339" t="s">
        <v>788</v>
      </c>
      <c r="D217" s="204" t="s">
        <v>29</v>
      </c>
      <c r="E217" s="308">
        <v>1</v>
      </c>
      <c r="F217" s="70"/>
      <c r="G217" s="71">
        <f t="shared" si="31"/>
        <v>0</v>
      </c>
    </row>
    <row r="218" spans="1:7" ht="38.25" outlineLevel="1">
      <c r="A218" s="204" t="s">
        <v>138</v>
      </c>
      <c r="B218" s="204" t="s">
        <v>763</v>
      </c>
      <c r="C218" s="339" t="s">
        <v>788</v>
      </c>
      <c r="D218" s="204" t="s">
        <v>29</v>
      </c>
      <c r="E218" s="308">
        <v>1</v>
      </c>
      <c r="F218" s="70"/>
      <c r="G218" s="71">
        <f t="shared" si="31"/>
        <v>0</v>
      </c>
    </row>
    <row r="219" spans="1:7" ht="38.25" outlineLevel="1">
      <c r="A219" s="204" t="s">
        <v>138</v>
      </c>
      <c r="B219" s="204" t="s">
        <v>764</v>
      </c>
      <c r="C219" s="339" t="s">
        <v>789</v>
      </c>
      <c r="D219" s="204" t="s">
        <v>29</v>
      </c>
      <c r="E219" s="308">
        <v>1</v>
      </c>
      <c r="F219" s="70"/>
      <c r="G219" s="71">
        <f t="shared" si="31"/>
        <v>0</v>
      </c>
    </row>
    <row r="220" spans="1:7" ht="25.5" outlineLevel="1">
      <c r="A220" s="204" t="s">
        <v>138</v>
      </c>
      <c r="B220" s="204" t="s">
        <v>765</v>
      </c>
      <c r="C220" s="339" t="s">
        <v>787</v>
      </c>
      <c r="D220" s="204" t="s">
        <v>29</v>
      </c>
      <c r="E220" s="308">
        <v>1</v>
      </c>
      <c r="F220" s="70"/>
      <c r="G220" s="71">
        <f t="shared" si="31"/>
        <v>0</v>
      </c>
    </row>
    <row r="221" spans="1:7" ht="31.5" customHeight="1" outlineLevel="1">
      <c r="A221" s="204" t="s">
        <v>138</v>
      </c>
      <c r="B221" s="204" t="s">
        <v>766</v>
      </c>
      <c r="C221" s="339" t="s">
        <v>790</v>
      </c>
      <c r="D221" s="204" t="s">
        <v>29</v>
      </c>
      <c r="E221" s="308">
        <v>1</v>
      </c>
      <c r="F221" s="70"/>
      <c r="G221" s="71">
        <f t="shared" si="31"/>
        <v>0</v>
      </c>
    </row>
    <row r="222" spans="1:7" ht="38.25" outlineLevel="1">
      <c r="A222" s="204" t="s">
        <v>138</v>
      </c>
      <c r="B222" s="204" t="s">
        <v>767</v>
      </c>
      <c r="C222" s="339" t="s">
        <v>788</v>
      </c>
      <c r="D222" s="204" t="s">
        <v>29</v>
      </c>
      <c r="E222" s="308">
        <v>1</v>
      </c>
      <c r="F222" s="70"/>
      <c r="G222" s="71">
        <f>E222*F222</f>
        <v>0</v>
      </c>
    </row>
    <row r="223" spans="1:7" ht="38.25" outlineLevel="1">
      <c r="A223" s="204" t="s">
        <v>138</v>
      </c>
      <c r="B223" s="204" t="s">
        <v>768</v>
      </c>
      <c r="C223" s="339" t="s">
        <v>788</v>
      </c>
      <c r="D223" s="204" t="s">
        <v>29</v>
      </c>
      <c r="E223" s="308">
        <v>1</v>
      </c>
      <c r="F223" s="70"/>
      <c r="G223" s="71">
        <f t="shared" ref="G223:G228" si="32">E223*F223</f>
        <v>0</v>
      </c>
    </row>
    <row r="224" spans="1:7" ht="38.25" outlineLevel="1">
      <c r="A224" s="204" t="s">
        <v>138</v>
      </c>
      <c r="B224" s="204" t="s">
        <v>769</v>
      </c>
      <c r="C224" s="339" t="s">
        <v>791</v>
      </c>
      <c r="D224" s="204" t="s">
        <v>29</v>
      </c>
      <c r="E224" s="308">
        <v>1</v>
      </c>
      <c r="F224" s="70"/>
      <c r="G224" s="71">
        <f t="shared" si="32"/>
        <v>0</v>
      </c>
    </row>
    <row r="225" spans="1:16" ht="38.25" outlineLevel="1">
      <c r="A225" s="204" t="s">
        <v>138</v>
      </c>
      <c r="B225" s="204" t="s">
        <v>770</v>
      </c>
      <c r="C225" s="339" t="s">
        <v>791</v>
      </c>
      <c r="D225" s="204" t="s">
        <v>29</v>
      </c>
      <c r="E225" s="308">
        <v>1</v>
      </c>
      <c r="F225" s="70"/>
      <c r="G225" s="71">
        <f t="shared" si="32"/>
        <v>0</v>
      </c>
    </row>
    <row r="226" spans="1:16" ht="38.25" outlineLevel="1">
      <c r="A226" s="204" t="s">
        <v>138</v>
      </c>
      <c r="B226" s="204" t="s">
        <v>771</v>
      </c>
      <c r="C226" s="339" t="s">
        <v>792</v>
      </c>
      <c r="D226" s="204" t="s">
        <v>29</v>
      </c>
      <c r="E226" s="308">
        <v>1</v>
      </c>
      <c r="F226" s="70"/>
      <c r="G226" s="71">
        <f t="shared" si="32"/>
        <v>0</v>
      </c>
    </row>
    <row r="227" spans="1:16" ht="38.25" outlineLevel="1">
      <c r="A227" s="204" t="s">
        <v>138</v>
      </c>
      <c r="B227" s="204" t="s">
        <v>772</v>
      </c>
      <c r="C227" s="339" t="s">
        <v>793</v>
      </c>
      <c r="D227" s="204" t="s">
        <v>29</v>
      </c>
      <c r="E227" s="308">
        <v>1</v>
      </c>
      <c r="F227" s="70"/>
      <c r="G227" s="71">
        <f t="shared" si="32"/>
        <v>0</v>
      </c>
    </row>
    <row r="228" spans="1:16" s="258" customFormat="1" ht="25.5" customHeight="1" outlineLevel="1">
      <c r="A228" s="204" t="s">
        <v>138</v>
      </c>
      <c r="B228" s="204" t="s">
        <v>773</v>
      </c>
      <c r="C228" s="339" t="s">
        <v>1107</v>
      </c>
      <c r="D228" s="204" t="s">
        <v>29</v>
      </c>
      <c r="E228" s="308">
        <v>1</v>
      </c>
      <c r="F228" s="70"/>
      <c r="G228" s="71">
        <f t="shared" si="32"/>
        <v>0</v>
      </c>
      <c r="I228" s="349"/>
      <c r="J228" s="349"/>
      <c r="K228" s="349"/>
      <c r="L228" s="349"/>
      <c r="M228" s="349"/>
      <c r="N228" s="349"/>
      <c r="O228" s="349"/>
      <c r="P228" s="349"/>
    </row>
    <row r="229" spans="1:16" ht="38.25" outlineLevel="1">
      <c r="A229" s="204" t="s">
        <v>138</v>
      </c>
      <c r="B229" s="204" t="s">
        <v>774</v>
      </c>
      <c r="C229" s="339" t="s">
        <v>794</v>
      </c>
      <c r="D229" s="204" t="s">
        <v>29</v>
      </c>
      <c r="E229" s="308">
        <v>1</v>
      </c>
      <c r="F229" s="70"/>
      <c r="G229" s="71">
        <f>E229*F229</f>
        <v>0</v>
      </c>
    </row>
    <row r="230" spans="1:16" ht="38.25" outlineLevel="1">
      <c r="A230" s="204" t="s">
        <v>138</v>
      </c>
      <c r="B230" s="204" t="s">
        <v>775</v>
      </c>
      <c r="C230" s="339" t="s">
        <v>805</v>
      </c>
      <c r="D230" s="204" t="s">
        <v>29</v>
      </c>
      <c r="E230" s="308">
        <v>1</v>
      </c>
      <c r="F230" s="70"/>
      <c r="G230" s="71">
        <f>E230*F230</f>
        <v>0</v>
      </c>
    </row>
    <row r="231" spans="1:16" ht="25.5" outlineLevel="1">
      <c r="A231" s="204" t="s">
        <v>138</v>
      </c>
      <c r="B231" s="204" t="s">
        <v>795</v>
      </c>
      <c r="C231" s="339" t="s">
        <v>783</v>
      </c>
      <c r="D231" s="204" t="s">
        <v>29</v>
      </c>
      <c r="E231" s="308">
        <v>1</v>
      </c>
      <c r="F231" s="70"/>
      <c r="G231" s="71">
        <f>E231*F231</f>
        <v>0</v>
      </c>
    </row>
    <row r="232" spans="1:16" s="358" customFormat="1" ht="25.5" outlineLevel="1">
      <c r="A232" s="204" t="s">
        <v>138</v>
      </c>
      <c r="B232" s="204" t="s">
        <v>796</v>
      </c>
      <c r="C232" s="367" t="s">
        <v>787</v>
      </c>
      <c r="D232" s="204" t="s">
        <v>29</v>
      </c>
      <c r="E232" s="308">
        <v>1</v>
      </c>
      <c r="F232" s="70"/>
      <c r="G232" s="71">
        <f t="shared" ref="G232:G238" si="33">E232*F232</f>
        <v>0</v>
      </c>
      <c r="I232" s="359"/>
      <c r="J232" s="359"/>
      <c r="K232" s="359"/>
      <c r="L232" s="359"/>
      <c r="M232" s="359"/>
      <c r="N232" s="359"/>
      <c r="O232" s="359"/>
      <c r="P232" s="359"/>
    </row>
    <row r="233" spans="1:16" s="358" customFormat="1" ht="38.25" outlineLevel="1">
      <c r="A233" s="204" t="s">
        <v>138</v>
      </c>
      <c r="B233" s="204" t="s">
        <v>797</v>
      </c>
      <c r="C233" s="367" t="s">
        <v>791</v>
      </c>
      <c r="D233" s="204" t="s">
        <v>29</v>
      </c>
      <c r="E233" s="308">
        <v>1</v>
      </c>
      <c r="F233" s="70"/>
      <c r="G233" s="71">
        <f t="shared" si="33"/>
        <v>0</v>
      </c>
      <c r="I233" s="359"/>
      <c r="J233" s="359"/>
      <c r="K233" s="359"/>
      <c r="L233" s="359"/>
      <c r="M233" s="359"/>
      <c r="N233" s="359"/>
      <c r="O233" s="359"/>
      <c r="P233" s="359"/>
    </row>
    <row r="234" spans="1:16" s="358" customFormat="1" ht="38.25" outlineLevel="1">
      <c r="A234" s="204" t="s">
        <v>138</v>
      </c>
      <c r="B234" s="204" t="s">
        <v>798</v>
      </c>
      <c r="C234" s="367" t="s">
        <v>791</v>
      </c>
      <c r="D234" s="204" t="s">
        <v>29</v>
      </c>
      <c r="E234" s="308">
        <v>1</v>
      </c>
      <c r="F234" s="70"/>
      <c r="G234" s="71">
        <f t="shared" si="33"/>
        <v>0</v>
      </c>
      <c r="I234" s="359"/>
      <c r="J234" s="359"/>
      <c r="K234" s="359"/>
      <c r="L234" s="359"/>
      <c r="M234" s="359"/>
      <c r="N234" s="359"/>
      <c r="O234" s="359"/>
      <c r="P234" s="359"/>
    </row>
    <row r="235" spans="1:16" s="358" customFormat="1" ht="38.25" outlineLevel="1">
      <c r="A235" s="204" t="s">
        <v>138</v>
      </c>
      <c r="B235" s="204" t="s">
        <v>799</v>
      </c>
      <c r="C235" s="367" t="s">
        <v>791</v>
      </c>
      <c r="D235" s="204" t="s">
        <v>29</v>
      </c>
      <c r="E235" s="308">
        <v>1</v>
      </c>
      <c r="F235" s="70"/>
      <c r="G235" s="71">
        <f t="shared" si="33"/>
        <v>0</v>
      </c>
      <c r="I235" s="359"/>
      <c r="J235" s="359"/>
      <c r="K235" s="359"/>
      <c r="L235" s="359"/>
      <c r="M235" s="359"/>
      <c r="N235" s="359"/>
      <c r="O235" s="359"/>
      <c r="P235" s="359"/>
    </row>
    <row r="236" spans="1:16" s="358" customFormat="1" ht="38.25" outlineLevel="1">
      <c r="A236" s="204" t="s">
        <v>138</v>
      </c>
      <c r="B236" s="204" t="s">
        <v>800</v>
      </c>
      <c r="C236" s="367" t="s">
        <v>791</v>
      </c>
      <c r="D236" s="204" t="s">
        <v>29</v>
      </c>
      <c r="E236" s="308">
        <v>1</v>
      </c>
      <c r="F236" s="70"/>
      <c r="G236" s="71">
        <f t="shared" si="33"/>
        <v>0</v>
      </c>
      <c r="I236" s="359"/>
      <c r="J236" s="359"/>
      <c r="K236" s="359"/>
      <c r="L236" s="359"/>
      <c r="M236" s="359"/>
      <c r="N236" s="359"/>
      <c r="O236" s="359"/>
      <c r="P236" s="359"/>
    </row>
    <row r="237" spans="1:16" s="358" customFormat="1" ht="25.5" outlineLevel="1">
      <c r="A237" s="204" t="s">
        <v>138</v>
      </c>
      <c r="B237" s="204" t="s">
        <v>801</v>
      </c>
      <c r="C237" s="367" t="s">
        <v>787</v>
      </c>
      <c r="D237" s="204" t="s">
        <v>29</v>
      </c>
      <c r="E237" s="308">
        <v>1</v>
      </c>
      <c r="F237" s="70"/>
      <c r="G237" s="71">
        <f t="shared" si="33"/>
        <v>0</v>
      </c>
      <c r="I237" s="359"/>
      <c r="J237" s="359"/>
      <c r="K237" s="359"/>
      <c r="L237" s="359"/>
      <c r="M237" s="359"/>
      <c r="N237" s="359"/>
      <c r="O237" s="359"/>
      <c r="P237" s="359"/>
    </row>
    <row r="238" spans="1:16" s="358" customFormat="1" ht="28.5" customHeight="1" outlineLevel="1">
      <c r="A238" s="204" t="s">
        <v>138</v>
      </c>
      <c r="B238" s="204" t="s">
        <v>802</v>
      </c>
      <c r="C238" s="367" t="s">
        <v>1163</v>
      </c>
      <c r="D238" s="204" t="s">
        <v>29</v>
      </c>
      <c r="E238" s="308">
        <v>1</v>
      </c>
      <c r="F238" s="70"/>
      <c r="G238" s="71">
        <f t="shared" si="33"/>
        <v>0</v>
      </c>
      <c r="I238" s="359"/>
      <c r="J238" s="359"/>
      <c r="K238" s="359"/>
      <c r="L238" s="359"/>
      <c r="M238" s="359"/>
      <c r="N238" s="359"/>
      <c r="O238" s="359"/>
      <c r="P238" s="359"/>
    </row>
    <row r="239" spans="1:16" s="358" customFormat="1" ht="25.5" outlineLevel="1">
      <c r="A239" s="204" t="s">
        <v>138</v>
      </c>
      <c r="B239" s="204" t="s">
        <v>803</v>
      </c>
      <c r="C239" s="367" t="s">
        <v>806</v>
      </c>
      <c r="D239" s="204" t="s">
        <v>29</v>
      </c>
      <c r="E239" s="308">
        <v>1</v>
      </c>
      <c r="F239" s="70"/>
      <c r="G239" s="71">
        <f t="shared" ref="G239:G241" si="34">E239*F239</f>
        <v>0</v>
      </c>
      <c r="I239" s="359"/>
      <c r="J239" s="359"/>
      <c r="K239" s="359"/>
      <c r="L239" s="359"/>
      <c r="M239" s="359"/>
      <c r="N239" s="359"/>
      <c r="O239" s="359"/>
      <c r="P239" s="359"/>
    </row>
    <row r="240" spans="1:16" s="358" customFormat="1" ht="27.75" customHeight="1" outlineLevel="1">
      <c r="A240" s="422" t="s">
        <v>138</v>
      </c>
      <c r="B240" s="422" t="s">
        <v>804</v>
      </c>
      <c r="C240" s="423" t="s">
        <v>1163</v>
      </c>
      <c r="D240" s="422" t="s">
        <v>29</v>
      </c>
      <c r="E240" s="424">
        <v>1</v>
      </c>
      <c r="F240" s="425"/>
      <c r="G240" s="426">
        <f t="shared" si="34"/>
        <v>0</v>
      </c>
      <c r="I240" s="359"/>
      <c r="J240" s="359"/>
      <c r="K240" s="359"/>
      <c r="L240" s="359"/>
      <c r="M240" s="359"/>
      <c r="N240" s="359"/>
      <c r="O240" s="359"/>
      <c r="P240" s="359"/>
    </row>
    <row r="241" spans="1:16" s="358" customFormat="1" ht="27.75" customHeight="1" outlineLevel="1">
      <c r="A241" s="427" t="s">
        <v>138</v>
      </c>
      <c r="B241" s="427" t="s">
        <v>1181</v>
      </c>
      <c r="C241" s="428" t="s">
        <v>1180</v>
      </c>
      <c r="D241" s="427" t="s">
        <v>27</v>
      </c>
      <c r="E241" s="429">
        <v>20</v>
      </c>
      <c r="F241" s="419"/>
      <c r="G241" s="420">
        <f t="shared" si="34"/>
        <v>0</v>
      </c>
      <c r="I241" s="359"/>
      <c r="J241" s="359"/>
      <c r="K241" s="359"/>
      <c r="L241" s="359"/>
      <c r="M241" s="359"/>
      <c r="N241" s="359"/>
      <c r="O241" s="359"/>
      <c r="P241" s="359"/>
    </row>
    <row r="242" spans="1:16" s="59" customFormat="1">
      <c r="A242" s="184" t="s">
        <v>193</v>
      </c>
      <c r="B242" s="185"/>
      <c r="C242" s="186"/>
      <c r="D242" s="187"/>
      <c r="E242" s="188"/>
      <c r="F242" s="189"/>
      <c r="G242" s="226">
        <f>SUBTOTAL(9,G204:G241)</f>
        <v>0</v>
      </c>
      <c r="I242" s="60"/>
      <c r="J242" s="60"/>
      <c r="K242" s="60"/>
      <c r="L242" s="60"/>
      <c r="M242" s="60"/>
      <c r="N242" s="60"/>
      <c r="O242" s="60"/>
      <c r="P242" s="60"/>
    </row>
    <row r="243" spans="1:16" s="59" customFormat="1" outlineLevel="1">
      <c r="A243" s="176" t="s">
        <v>2</v>
      </c>
      <c r="B243" s="183"/>
      <c r="C243" s="200"/>
      <c r="D243" s="350"/>
      <c r="E243" s="219"/>
      <c r="F243" s="220"/>
      <c r="G243" s="227"/>
      <c r="I243" s="60"/>
      <c r="J243" s="60"/>
      <c r="K243" s="60"/>
      <c r="L243" s="60"/>
      <c r="M243" s="60"/>
      <c r="N243" s="60"/>
      <c r="O243" s="60"/>
      <c r="P243" s="60"/>
    </row>
    <row r="244" spans="1:16" ht="25.5" outlineLevel="1">
      <c r="A244" s="213"/>
      <c r="B244" s="214"/>
      <c r="C244" s="211" t="s">
        <v>11</v>
      </c>
      <c r="D244" s="215"/>
      <c r="E244" s="216"/>
      <c r="F244" s="217"/>
      <c r="G244" s="218"/>
    </row>
    <row r="245" spans="1:16" s="358" customFormat="1" outlineLevel="1">
      <c r="A245" s="360"/>
      <c r="B245" s="361"/>
      <c r="C245" s="362" t="s">
        <v>6</v>
      </c>
      <c r="D245" s="353"/>
      <c r="E245" s="285"/>
      <c r="F245" s="375"/>
      <c r="G245" s="376"/>
      <c r="I245" s="359"/>
      <c r="J245" s="359"/>
      <c r="K245" s="359"/>
      <c r="L245" s="359"/>
      <c r="M245" s="359"/>
      <c r="N245" s="359"/>
      <c r="O245" s="359"/>
      <c r="P245" s="359"/>
    </row>
    <row r="246" spans="1:16" s="358" customFormat="1" outlineLevel="1">
      <c r="A246" s="281"/>
      <c r="B246" s="282"/>
      <c r="C246" s="363" t="s">
        <v>992</v>
      </c>
      <c r="D246" s="364"/>
      <c r="E246" s="365"/>
      <c r="F246" s="375"/>
      <c r="G246" s="376"/>
      <c r="I246" s="359"/>
      <c r="J246" s="359"/>
      <c r="K246" s="359"/>
      <c r="L246" s="359"/>
      <c r="M246" s="359"/>
      <c r="N246" s="359"/>
      <c r="O246" s="359"/>
      <c r="P246" s="359"/>
    </row>
    <row r="247" spans="1:16" s="358" customFormat="1" outlineLevel="1">
      <c r="A247" s="204" t="s">
        <v>151</v>
      </c>
      <c r="B247" s="204" t="s">
        <v>14</v>
      </c>
      <c r="C247" s="366" t="s">
        <v>993</v>
      </c>
      <c r="D247" s="203" t="s">
        <v>27</v>
      </c>
      <c r="E247" s="205">
        <f>2*6.8*19.85+2*5.75*6.7-(10*0.78*1.4)</f>
        <v>336.09000000000003</v>
      </c>
      <c r="F247" s="70"/>
      <c r="G247" s="71">
        <f t="shared" ref="G247:G252" si="35">E247*F247</f>
        <v>0</v>
      </c>
      <c r="I247" s="359"/>
      <c r="J247" s="359"/>
      <c r="K247" s="359"/>
      <c r="L247" s="359"/>
      <c r="M247" s="359"/>
      <c r="N247" s="359"/>
      <c r="O247" s="359"/>
      <c r="P247" s="359"/>
    </row>
    <row r="248" spans="1:16" s="358" customFormat="1" outlineLevel="1">
      <c r="A248" s="204" t="s">
        <v>151</v>
      </c>
      <c r="B248" s="204" t="s">
        <v>15</v>
      </c>
      <c r="C248" s="366" t="s">
        <v>994</v>
      </c>
      <c r="D248" s="203" t="s">
        <v>27</v>
      </c>
      <c r="E248" s="205">
        <f t="shared" ref="E248:E252" si="36">2*6.8*19.85+2*5.75*6.7-(10*0.78*1.4)</f>
        <v>336.09000000000003</v>
      </c>
      <c r="F248" s="198"/>
      <c r="G248" s="198">
        <f t="shared" si="35"/>
        <v>0</v>
      </c>
      <c r="I248" s="359"/>
      <c r="J248" s="359"/>
      <c r="K248" s="359"/>
      <c r="L248" s="359"/>
      <c r="M248" s="359"/>
      <c r="N248" s="359"/>
      <c r="O248" s="359"/>
      <c r="P248" s="359"/>
    </row>
    <row r="249" spans="1:16" s="358" customFormat="1" outlineLevel="1">
      <c r="A249" s="204" t="s">
        <v>151</v>
      </c>
      <c r="B249" s="204" t="s">
        <v>16</v>
      </c>
      <c r="C249" s="366" t="s">
        <v>995</v>
      </c>
      <c r="D249" s="203" t="s">
        <v>27</v>
      </c>
      <c r="E249" s="205">
        <f t="shared" si="36"/>
        <v>336.09000000000003</v>
      </c>
      <c r="F249" s="198"/>
      <c r="G249" s="198">
        <f t="shared" si="35"/>
        <v>0</v>
      </c>
      <c r="I249" s="359"/>
      <c r="J249" s="359"/>
      <c r="K249" s="359"/>
      <c r="L249" s="359"/>
      <c r="M249" s="359"/>
      <c r="N249" s="359"/>
      <c r="O249" s="359"/>
      <c r="P249" s="359"/>
    </row>
    <row r="250" spans="1:16" s="358" customFormat="1" outlineLevel="1">
      <c r="A250" s="204" t="s">
        <v>151</v>
      </c>
      <c r="B250" s="204" t="s">
        <v>17</v>
      </c>
      <c r="C250" s="366" t="s">
        <v>996</v>
      </c>
      <c r="D250" s="203" t="s">
        <v>27</v>
      </c>
      <c r="E250" s="205">
        <f t="shared" si="36"/>
        <v>336.09000000000003</v>
      </c>
      <c r="F250" s="198"/>
      <c r="G250" s="198">
        <f t="shared" si="35"/>
        <v>0</v>
      </c>
      <c r="I250" s="359"/>
      <c r="J250" s="359"/>
      <c r="K250" s="359"/>
      <c r="L250" s="359"/>
      <c r="M250" s="359"/>
      <c r="N250" s="359"/>
      <c r="O250" s="359"/>
      <c r="P250" s="359"/>
    </row>
    <row r="251" spans="1:16" s="358" customFormat="1" outlineLevel="1">
      <c r="A251" s="204" t="s">
        <v>151</v>
      </c>
      <c r="B251" s="204" t="s">
        <v>18</v>
      </c>
      <c r="C251" s="366" t="s">
        <v>998</v>
      </c>
      <c r="D251" s="203" t="s">
        <v>27</v>
      </c>
      <c r="E251" s="205">
        <f t="shared" si="36"/>
        <v>336.09000000000003</v>
      </c>
      <c r="F251" s="198"/>
      <c r="G251" s="198">
        <f t="shared" si="35"/>
        <v>0</v>
      </c>
      <c r="I251" s="359"/>
      <c r="J251" s="359"/>
      <c r="K251" s="359"/>
      <c r="L251" s="359"/>
      <c r="M251" s="359"/>
      <c r="N251" s="359"/>
      <c r="O251" s="359"/>
      <c r="P251" s="359"/>
    </row>
    <row r="252" spans="1:16" s="358" customFormat="1" outlineLevel="1">
      <c r="A252" s="204" t="s">
        <v>151</v>
      </c>
      <c r="B252" s="204" t="s">
        <v>19</v>
      </c>
      <c r="C252" s="366" t="s">
        <v>997</v>
      </c>
      <c r="D252" s="203" t="s">
        <v>27</v>
      </c>
      <c r="E252" s="205">
        <f t="shared" si="36"/>
        <v>336.09000000000003</v>
      </c>
      <c r="F252" s="198"/>
      <c r="G252" s="198">
        <f t="shared" si="35"/>
        <v>0</v>
      </c>
      <c r="I252" s="359"/>
      <c r="J252" s="359"/>
      <c r="K252" s="359"/>
      <c r="L252" s="359"/>
      <c r="M252" s="359"/>
      <c r="N252" s="359"/>
      <c r="O252" s="359"/>
      <c r="P252" s="359"/>
    </row>
    <row r="253" spans="1:16" s="358" customFormat="1" outlineLevel="1">
      <c r="A253" s="281"/>
      <c r="B253" s="282"/>
      <c r="C253" s="363" t="s">
        <v>999</v>
      </c>
      <c r="D253" s="364"/>
      <c r="E253" s="365"/>
      <c r="F253" s="375"/>
      <c r="G253" s="376"/>
      <c r="I253" s="359"/>
      <c r="J253" s="359"/>
      <c r="K253" s="359"/>
      <c r="L253" s="359"/>
      <c r="M253" s="359"/>
      <c r="N253" s="359"/>
      <c r="O253" s="359"/>
      <c r="P253" s="359"/>
    </row>
    <row r="254" spans="1:16" s="358" customFormat="1" outlineLevel="1">
      <c r="A254" s="204" t="s">
        <v>151</v>
      </c>
      <c r="B254" s="204" t="s">
        <v>20</v>
      </c>
      <c r="C254" s="366" t="s">
        <v>1000</v>
      </c>
      <c r="D254" s="203" t="s">
        <v>27</v>
      </c>
      <c r="E254" s="205">
        <f>8.7*2*28.7+2*8.7*1.05</f>
        <v>517.65</v>
      </c>
      <c r="F254" s="70"/>
      <c r="G254" s="198">
        <f t="shared" ref="G254:G264" si="37">E254*F254</f>
        <v>0</v>
      </c>
      <c r="I254" s="359"/>
      <c r="J254" s="359"/>
      <c r="K254" s="359"/>
      <c r="L254" s="359"/>
      <c r="M254" s="359"/>
      <c r="N254" s="359"/>
      <c r="O254" s="359"/>
      <c r="P254" s="359"/>
    </row>
    <row r="255" spans="1:16" s="358" customFormat="1" outlineLevel="1">
      <c r="A255" s="204" t="s">
        <v>151</v>
      </c>
      <c r="B255" s="204" t="s">
        <v>21</v>
      </c>
      <c r="C255" s="366" t="s">
        <v>1001</v>
      </c>
      <c r="D255" s="203" t="s">
        <v>27</v>
      </c>
      <c r="E255" s="205">
        <f t="shared" ref="E255:E256" si="38">8.7*2*28.7+2*8.7*1.05</f>
        <v>517.65</v>
      </c>
      <c r="F255" s="70"/>
      <c r="G255" s="198">
        <f t="shared" si="37"/>
        <v>0</v>
      </c>
      <c r="I255" s="359"/>
      <c r="J255" s="359"/>
      <c r="K255" s="359"/>
      <c r="L255" s="359"/>
      <c r="M255" s="359"/>
      <c r="N255" s="359"/>
      <c r="O255" s="359"/>
      <c r="P255" s="359"/>
    </row>
    <row r="256" spans="1:16" s="358" customFormat="1" outlineLevel="1">
      <c r="A256" s="204" t="s">
        <v>151</v>
      </c>
      <c r="B256" s="204" t="s">
        <v>22</v>
      </c>
      <c r="C256" s="366" t="s">
        <v>995</v>
      </c>
      <c r="D256" s="203" t="s">
        <v>27</v>
      </c>
      <c r="E256" s="205">
        <f t="shared" si="38"/>
        <v>517.65</v>
      </c>
      <c r="F256" s="70"/>
      <c r="G256" s="198">
        <f t="shared" si="37"/>
        <v>0</v>
      </c>
      <c r="I256" s="359"/>
      <c r="J256" s="359"/>
      <c r="K256" s="359"/>
      <c r="L256" s="359"/>
      <c r="M256" s="359"/>
      <c r="N256" s="359"/>
      <c r="O256" s="359"/>
      <c r="P256" s="359"/>
    </row>
    <row r="257" spans="1:16" s="358" customFormat="1" outlineLevel="1">
      <c r="A257" s="204" t="s">
        <v>151</v>
      </c>
      <c r="B257" s="204" t="s">
        <v>23</v>
      </c>
      <c r="C257" s="366" t="s">
        <v>996</v>
      </c>
      <c r="D257" s="203" t="s">
        <v>27</v>
      </c>
      <c r="E257" s="205">
        <f t="shared" ref="E257" si="39">8.7*2*28.7</f>
        <v>499.37999999999994</v>
      </c>
      <c r="F257" s="70"/>
      <c r="G257" s="198">
        <f t="shared" si="37"/>
        <v>0</v>
      </c>
      <c r="I257" s="359"/>
      <c r="J257" s="359"/>
      <c r="K257" s="359"/>
      <c r="L257" s="359"/>
      <c r="M257" s="359"/>
      <c r="N257" s="359"/>
      <c r="O257" s="359"/>
      <c r="P257" s="359"/>
    </row>
    <row r="258" spans="1:16" s="358" customFormat="1" outlineLevel="1">
      <c r="A258" s="204" t="s">
        <v>151</v>
      </c>
      <c r="B258" s="204" t="s">
        <v>24</v>
      </c>
      <c r="C258" s="366" t="s">
        <v>998</v>
      </c>
      <c r="D258" s="203" t="s">
        <v>27</v>
      </c>
      <c r="E258" s="205">
        <f>7.95*2*28.7</f>
        <v>456.33</v>
      </c>
      <c r="F258" s="70"/>
      <c r="G258" s="198">
        <f t="shared" si="37"/>
        <v>0</v>
      </c>
      <c r="I258" s="359"/>
      <c r="J258" s="359"/>
      <c r="K258" s="359"/>
      <c r="L258" s="359"/>
      <c r="M258" s="359"/>
      <c r="N258" s="359"/>
      <c r="O258" s="359"/>
      <c r="P258" s="359"/>
    </row>
    <row r="259" spans="1:16" s="358" customFormat="1" outlineLevel="1">
      <c r="A259" s="204" t="s">
        <v>151</v>
      </c>
      <c r="B259" s="204" t="s">
        <v>25</v>
      </c>
      <c r="C259" s="366" t="s">
        <v>997</v>
      </c>
      <c r="D259" s="203" t="s">
        <v>27</v>
      </c>
      <c r="E259" s="205">
        <f>7.95*2*28.7</f>
        <v>456.33</v>
      </c>
      <c r="F259" s="70"/>
      <c r="G259" s="198">
        <f t="shared" si="37"/>
        <v>0</v>
      </c>
      <c r="I259" s="359"/>
      <c r="J259" s="359"/>
      <c r="K259" s="359"/>
      <c r="L259" s="359"/>
      <c r="M259" s="359"/>
      <c r="N259" s="359"/>
      <c r="O259" s="359"/>
      <c r="P259" s="359"/>
    </row>
    <row r="260" spans="1:16" s="358" customFormat="1" outlineLevel="1">
      <c r="A260" s="281"/>
      <c r="B260" s="282"/>
      <c r="C260" s="363" t="s">
        <v>1002</v>
      </c>
      <c r="D260" s="364"/>
      <c r="E260" s="365"/>
      <c r="F260" s="375"/>
      <c r="G260" s="376"/>
      <c r="I260" s="359"/>
      <c r="J260" s="359"/>
      <c r="K260" s="359"/>
      <c r="L260" s="359"/>
      <c r="M260" s="359"/>
      <c r="N260" s="359"/>
      <c r="O260" s="359"/>
      <c r="P260" s="359"/>
    </row>
    <row r="261" spans="1:16" s="358" customFormat="1" outlineLevel="1">
      <c r="A261" s="204" t="s">
        <v>151</v>
      </c>
      <c r="B261" s="204" t="s">
        <v>121</v>
      </c>
      <c r="C261" s="366" t="s">
        <v>1003</v>
      </c>
      <c r="D261" s="203" t="s">
        <v>27</v>
      </c>
      <c r="E261" s="205">
        <f>21.48*5.08+2*0.17*21.48</f>
        <v>116.42160000000001</v>
      </c>
      <c r="F261" s="70"/>
      <c r="G261" s="198">
        <f t="shared" si="37"/>
        <v>0</v>
      </c>
      <c r="I261" s="359"/>
      <c r="J261" s="359"/>
      <c r="K261" s="359"/>
      <c r="L261" s="359"/>
      <c r="M261" s="359"/>
      <c r="N261" s="359"/>
      <c r="O261" s="359"/>
      <c r="P261" s="359"/>
    </row>
    <row r="262" spans="1:16" s="358" customFormat="1" outlineLevel="1">
      <c r="A262" s="204" t="s">
        <v>151</v>
      </c>
      <c r="B262" s="204" t="s">
        <v>122</v>
      </c>
      <c r="C262" s="366" t="s">
        <v>1004</v>
      </c>
      <c r="D262" s="203" t="s">
        <v>27</v>
      </c>
      <c r="E262" s="205">
        <f>21.48*5.08</f>
        <v>109.11840000000001</v>
      </c>
      <c r="F262" s="70"/>
      <c r="G262" s="198">
        <f t="shared" si="37"/>
        <v>0</v>
      </c>
      <c r="I262" s="359"/>
      <c r="J262" s="359"/>
      <c r="K262" s="359"/>
      <c r="L262" s="359"/>
      <c r="M262" s="359"/>
      <c r="N262" s="359"/>
      <c r="O262" s="359"/>
      <c r="P262" s="359"/>
    </row>
    <row r="263" spans="1:16" s="358" customFormat="1" outlineLevel="1">
      <c r="A263" s="204" t="s">
        <v>151</v>
      </c>
      <c r="B263" s="204" t="s">
        <v>123</v>
      </c>
      <c r="C263" s="366" t="s">
        <v>1005</v>
      </c>
      <c r="D263" s="203" t="s">
        <v>27</v>
      </c>
      <c r="E263" s="205">
        <f t="shared" ref="E263:E264" si="40">21.48*5.08</f>
        <v>109.11840000000001</v>
      </c>
      <c r="F263" s="70"/>
      <c r="G263" s="198">
        <f t="shared" si="37"/>
        <v>0</v>
      </c>
      <c r="I263" s="359"/>
      <c r="J263" s="359"/>
      <c r="K263" s="359"/>
      <c r="L263" s="359"/>
      <c r="M263" s="359"/>
      <c r="N263" s="359"/>
      <c r="O263" s="359"/>
      <c r="P263" s="359"/>
    </row>
    <row r="264" spans="1:16" s="358" customFormat="1" outlineLevel="1">
      <c r="A264" s="204" t="s">
        <v>151</v>
      </c>
      <c r="B264" s="204" t="s">
        <v>127</v>
      </c>
      <c r="C264" s="366" t="s">
        <v>1006</v>
      </c>
      <c r="D264" s="203" t="s">
        <v>27</v>
      </c>
      <c r="E264" s="205">
        <f t="shared" si="40"/>
        <v>109.11840000000001</v>
      </c>
      <c r="F264" s="70"/>
      <c r="G264" s="198">
        <f t="shared" si="37"/>
        <v>0</v>
      </c>
      <c r="I264" s="359"/>
      <c r="J264" s="359"/>
      <c r="K264" s="359"/>
      <c r="L264" s="359"/>
      <c r="M264" s="359"/>
      <c r="N264" s="359"/>
      <c r="O264" s="359"/>
      <c r="P264" s="359"/>
    </row>
    <row r="265" spans="1:16" s="59" customFormat="1">
      <c r="A265" s="176" t="s">
        <v>139</v>
      </c>
      <c r="B265" s="183"/>
      <c r="C265" s="55"/>
      <c r="D265" s="44"/>
      <c r="E265" s="56"/>
      <c r="F265" s="57"/>
      <c r="G265" s="58">
        <f>SUBTOTAL(9,G247:G264)</f>
        <v>0</v>
      </c>
      <c r="I265" s="60"/>
      <c r="J265" s="60"/>
      <c r="K265" s="60"/>
      <c r="L265" s="60"/>
      <c r="M265" s="60"/>
      <c r="N265" s="60"/>
      <c r="O265" s="60"/>
      <c r="P265" s="60"/>
    </row>
    <row r="266" spans="1:16" s="59" customFormat="1" outlineLevel="1">
      <c r="A266" s="176" t="s">
        <v>43</v>
      </c>
      <c r="B266" s="183"/>
      <c r="C266" s="55"/>
      <c r="D266" s="44"/>
      <c r="E266" s="56"/>
      <c r="F266" s="57"/>
      <c r="G266" s="58"/>
      <c r="I266" s="60"/>
      <c r="J266" s="60"/>
      <c r="K266" s="60"/>
      <c r="L266" s="60"/>
      <c r="M266" s="60"/>
      <c r="N266" s="60"/>
      <c r="O266" s="60"/>
      <c r="P266" s="60"/>
    </row>
    <row r="267" spans="1:16" ht="51" outlineLevel="1">
      <c r="A267" s="302"/>
      <c r="B267" s="303"/>
      <c r="C267" s="211" t="s">
        <v>175</v>
      </c>
      <c r="D267" s="303"/>
      <c r="E267" s="239"/>
      <c r="F267" s="212"/>
      <c r="G267" s="155"/>
    </row>
    <row r="268" spans="1:16" outlineLevel="1">
      <c r="A268" s="315"/>
      <c r="B268" s="316"/>
      <c r="C268" s="354" t="s">
        <v>968</v>
      </c>
      <c r="D268" s="355"/>
      <c r="E268" s="238"/>
      <c r="F268" s="224"/>
      <c r="G268" s="225"/>
    </row>
    <row r="269" spans="1:16" s="358" customFormat="1" outlineLevel="1">
      <c r="A269" s="204" t="s">
        <v>150</v>
      </c>
      <c r="B269" s="204" t="s">
        <v>957</v>
      </c>
      <c r="C269" s="356" t="s">
        <v>969</v>
      </c>
      <c r="D269" s="204" t="s">
        <v>296</v>
      </c>
      <c r="E269" s="308">
        <f>5*1.5</f>
        <v>7.5</v>
      </c>
      <c r="F269" s="70"/>
      <c r="G269" s="71">
        <f t="shared" ref="G269:G276" si="41">E269*F269</f>
        <v>0</v>
      </c>
      <c r="I269" s="359"/>
      <c r="J269" s="359"/>
      <c r="K269" s="359"/>
      <c r="L269" s="359"/>
      <c r="M269" s="359"/>
      <c r="N269" s="359"/>
      <c r="O269" s="359"/>
      <c r="P269" s="359"/>
    </row>
    <row r="270" spans="1:16" s="358" customFormat="1" outlineLevel="1">
      <c r="A270" s="204" t="s">
        <v>150</v>
      </c>
      <c r="B270" s="204" t="s">
        <v>958</v>
      </c>
      <c r="C270" s="356" t="s">
        <v>970</v>
      </c>
      <c r="D270" s="204" t="s">
        <v>296</v>
      </c>
      <c r="E270" s="308">
        <f>7*1.35</f>
        <v>9.4500000000000011</v>
      </c>
      <c r="F270" s="70"/>
      <c r="G270" s="71">
        <f t="shared" si="41"/>
        <v>0</v>
      </c>
      <c r="I270" s="359"/>
      <c r="J270" s="359"/>
      <c r="K270" s="359"/>
      <c r="L270" s="359"/>
      <c r="M270" s="359"/>
      <c r="N270" s="359"/>
      <c r="O270" s="359"/>
      <c r="P270" s="359"/>
    </row>
    <row r="271" spans="1:16" s="358" customFormat="1" outlineLevel="1">
      <c r="A271" s="204" t="s">
        <v>150</v>
      </c>
      <c r="B271" s="204" t="s">
        <v>959</v>
      </c>
      <c r="C271" s="356" t="s">
        <v>971</v>
      </c>
      <c r="D271" s="204" t="s">
        <v>296</v>
      </c>
      <c r="E271" s="308">
        <f>2*(5*4+2*2.8)</f>
        <v>51.2</v>
      </c>
      <c r="F271" s="70"/>
      <c r="G271" s="71">
        <f t="shared" si="41"/>
        <v>0</v>
      </c>
      <c r="I271" s="359"/>
      <c r="J271" s="359"/>
      <c r="K271" s="359"/>
      <c r="L271" s="359"/>
      <c r="M271" s="359"/>
      <c r="N271" s="359"/>
      <c r="O271" s="359"/>
      <c r="P271" s="359"/>
    </row>
    <row r="272" spans="1:16" s="358" customFormat="1" ht="25.5" outlineLevel="1">
      <c r="A272" s="204" t="s">
        <v>150</v>
      </c>
      <c r="B272" s="204" t="s">
        <v>960</v>
      </c>
      <c r="C272" s="356" t="s">
        <v>972</v>
      </c>
      <c r="D272" s="204" t="s">
        <v>296</v>
      </c>
      <c r="E272" s="308">
        <f>12*0.5</f>
        <v>6</v>
      </c>
      <c r="F272" s="70"/>
      <c r="G272" s="71">
        <f t="shared" si="41"/>
        <v>0</v>
      </c>
      <c r="I272" s="359"/>
      <c r="J272" s="359"/>
      <c r="K272" s="359"/>
      <c r="L272" s="359"/>
      <c r="M272" s="359"/>
      <c r="N272" s="359"/>
      <c r="O272" s="359"/>
      <c r="P272" s="359"/>
    </row>
    <row r="273" spans="1:16" s="358" customFormat="1" outlineLevel="1">
      <c r="A273" s="204" t="s">
        <v>150</v>
      </c>
      <c r="B273" s="204" t="s">
        <v>961</v>
      </c>
      <c r="C273" s="356" t="s">
        <v>973</v>
      </c>
      <c r="D273" s="204" t="s">
        <v>296</v>
      </c>
      <c r="E273" s="308">
        <f>2*4</f>
        <v>8</v>
      </c>
      <c r="F273" s="70"/>
      <c r="G273" s="71">
        <f t="shared" si="41"/>
        <v>0</v>
      </c>
      <c r="I273" s="359"/>
      <c r="J273" s="359"/>
      <c r="K273" s="359"/>
      <c r="L273" s="359"/>
      <c r="M273" s="359"/>
      <c r="N273" s="359"/>
      <c r="O273" s="359"/>
      <c r="P273" s="359"/>
    </row>
    <row r="274" spans="1:16" s="358" customFormat="1" outlineLevel="1">
      <c r="A274" s="204" t="s">
        <v>150</v>
      </c>
      <c r="B274" s="204" t="s">
        <v>962</v>
      </c>
      <c r="C274" s="356" t="s">
        <v>975</v>
      </c>
      <c r="D274" s="204" t="s">
        <v>296</v>
      </c>
      <c r="E274" s="308">
        <f>12*1.6</f>
        <v>19.200000000000003</v>
      </c>
      <c r="F274" s="70"/>
      <c r="G274" s="71">
        <f t="shared" si="41"/>
        <v>0</v>
      </c>
      <c r="I274" s="359"/>
      <c r="J274" s="359"/>
      <c r="K274" s="359"/>
      <c r="L274" s="359"/>
      <c r="M274" s="359"/>
      <c r="N274" s="359"/>
      <c r="O274" s="359"/>
      <c r="P274" s="359"/>
    </row>
    <row r="275" spans="1:16" s="358" customFormat="1" outlineLevel="1">
      <c r="A275" s="204" t="s">
        <v>150</v>
      </c>
      <c r="B275" s="204" t="s">
        <v>963</v>
      </c>
      <c r="C275" s="356" t="s">
        <v>976</v>
      </c>
      <c r="D275" s="204" t="s">
        <v>296</v>
      </c>
      <c r="E275" s="308">
        <v>28.8</v>
      </c>
      <c r="F275" s="70"/>
      <c r="G275" s="71">
        <f t="shared" si="41"/>
        <v>0</v>
      </c>
      <c r="I275" s="359"/>
      <c r="J275" s="359"/>
      <c r="K275" s="359"/>
      <c r="L275" s="359"/>
      <c r="M275" s="359"/>
      <c r="N275" s="359"/>
      <c r="O275" s="359"/>
      <c r="P275" s="359"/>
    </row>
    <row r="276" spans="1:16" s="358" customFormat="1" outlineLevel="1">
      <c r="A276" s="204" t="s">
        <v>150</v>
      </c>
      <c r="B276" s="204" t="s">
        <v>964</v>
      </c>
      <c r="C276" s="356" t="s">
        <v>977</v>
      </c>
      <c r="D276" s="204" t="s">
        <v>296</v>
      </c>
      <c r="E276" s="308">
        <f>2*25.9</f>
        <v>51.8</v>
      </c>
      <c r="F276" s="70"/>
      <c r="G276" s="71">
        <f t="shared" si="41"/>
        <v>0</v>
      </c>
      <c r="I276" s="359"/>
      <c r="J276" s="359"/>
      <c r="K276" s="359"/>
      <c r="L276" s="359"/>
      <c r="M276" s="359"/>
      <c r="N276" s="359"/>
      <c r="O276" s="359"/>
      <c r="P276" s="359"/>
    </row>
    <row r="277" spans="1:16" s="358" customFormat="1" ht="25.5" outlineLevel="1">
      <c r="A277" s="204" t="s">
        <v>150</v>
      </c>
      <c r="B277" s="204" t="s">
        <v>965</v>
      </c>
      <c r="C277" s="356" t="s">
        <v>978</v>
      </c>
      <c r="D277" s="204" t="s">
        <v>296</v>
      </c>
      <c r="E277" s="308">
        <v>28</v>
      </c>
      <c r="F277" s="70"/>
      <c r="G277" s="71">
        <f>E277*F277</f>
        <v>0</v>
      </c>
      <c r="I277" s="359"/>
      <c r="J277" s="359"/>
      <c r="K277" s="359"/>
      <c r="L277" s="359"/>
      <c r="M277" s="359"/>
      <c r="N277" s="359"/>
      <c r="O277" s="359"/>
      <c r="P277" s="359"/>
    </row>
    <row r="278" spans="1:16" s="358" customFormat="1" ht="25.5" outlineLevel="1">
      <c r="A278" s="204" t="s">
        <v>150</v>
      </c>
      <c r="B278" s="204" t="s">
        <v>966</v>
      </c>
      <c r="C278" s="356" t="s">
        <v>1126</v>
      </c>
      <c r="D278" s="204" t="s">
        <v>296</v>
      </c>
      <c r="E278" s="308">
        <f>2*30.26</f>
        <v>60.52</v>
      </c>
      <c r="F278" s="70"/>
      <c r="G278" s="71">
        <f>E278*F278</f>
        <v>0</v>
      </c>
      <c r="I278" s="359"/>
      <c r="J278" s="359"/>
      <c r="K278" s="359"/>
      <c r="L278" s="359"/>
      <c r="M278" s="359"/>
      <c r="N278" s="359"/>
      <c r="O278" s="359"/>
      <c r="P278" s="359"/>
    </row>
    <row r="279" spans="1:16" s="358" customFormat="1" ht="25.5" outlineLevel="1">
      <c r="A279" s="204" t="s">
        <v>150</v>
      </c>
      <c r="B279" s="204" t="s">
        <v>967</v>
      </c>
      <c r="C279" s="356" t="s">
        <v>974</v>
      </c>
      <c r="D279" s="204" t="s">
        <v>296</v>
      </c>
      <c r="E279" s="308">
        <f>4*8.84</f>
        <v>35.36</v>
      </c>
      <c r="F279" s="70"/>
      <c r="G279" s="71">
        <f>E279*F279</f>
        <v>0</v>
      </c>
      <c r="I279" s="359"/>
      <c r="J279" s="359"/>
      <c r="K279" s="359"/>
      <c r="L279" s="359"/>
      <c r="M279" s="359"/>
      <c r="N279" s="359"/>
      <c r="O279" s="359"/>
      <c r="P279" s="359"/>
    </row>
    <row r="280" spans="1:16" s="358" customFormat="1" outlineLevel="1">
      <c r="A280" s="204" t="s">
        <v>150</v>
      </c>
      <c r="B280" s="204" t="s">
        <v>1122</v>
      </c>
      <c r="C280" s="356" t="s">
        <v>1124</v>
      </c>
      <c r="D280" s="204" t="s">
        <v>296</v>
      </c>
      <c r="E280" s="308">
        <v>7.1</v>
      </c>
      <c r="F280" s="70"/>
      <c r="G280" s="71">
        <f t="shared" ref="G280:G281" si="42">E280*F280</f>
        <v>0</v>
      </c>
      <c r="I280" s="359"/>
      <c r="J280" s="359"/>
      <c r="K280" s="359"/>
      <c r="L280" s="359"/>
      <c r="M280" s="359"/>
      <c r="N280" s="359"/>
      <c r="O280" s="359"/>
      <c r="P280" s="359"/>
    </row>
    <row r="281" spans="1:16" s="358" customFormat="1" ht="13.5" customHeight="1" outlineLevel="1">
      <c r="A281" s="204" t="s">
        <v>150</v>
      </c>
      <c r="B281" s="204" t="s">
        <v>1123</v>
      </c>
      <c r="C281" s="356" t="s">
        <v>1125</v>
      </c>
      <c r="D281" s="204" t="s">
        <v>296</v>
      </c>
      <c r="E281" s="308">
        <f>2*4.5</f>
        <v>9</v>
      </c>
      <c r="F281" s="70"/>
      <c r="G281" s="71">
        <f t="shared" si="42"/>
        <v>0</v>
      </c>
      <c r="I281" s="359"/>
      <c r="J281" s="359"/>
      <c r="K281" s="359"/>
      <c r="L281" s="359"/>
      <c r="M281" s="359"/>
      <c r="N281" s="359"/>
      <c r="O281" s="359"/>
      <c r="P281" s="359"/>
    </row>
    <row r="282" spans="1:16" s="59" customFormat="1">
      <c r="A282" s="176" t="s">
        <v>44</v>
      </c>
      <c r="B282" s="183"/>
      <c r="C282" s="55"/>
      <c r="D282" s="44"/>
      <c r="E282" s="56"/>
      <c r="F282" s="57"/>
      <c r="G282" s="58">
        <f>SUBTOTAL(9,G269:G281)</f>
        <v>0</v>
      </c>
      <c r="I282" s="60"/>
      <c r="J282" s="60"/>
      <c r="K282" s="60"/>
      <c r="L282" s="60"/>
      <c r="M282" s="60"/>
      <c r="N282" s="60"/>
      <c r="O282" s="60"/>
      <c r="P282" s="60"/>
    </row>
    <row r="283" spans="1:16" s="59" customFormat="1" outlineLevel="1">
      <c r="A283" s="176" t="s">
        <v>45</v>
      </c>
      <c r="B283" s="183"/>
      <c r="C283" s="200"/>
      <c r="D283" s="177"/>
      <c r="E283" s="115"/>
      <c r="F283" s="210"/>
      <c r="G283" s="58"/>
      <c r="I283" s="60"/>
      <c r="J283" s="60"/>
      <c r="K283" s="60"/>
      <c r="L283" s="60"/>
      <c r="M283" s="60"/>
      <c r="N283" s="60"/>
      <c r="O283" s="60"/>
      <c r="P283" s="60"/>
    </row>
    <row r="284" spans="1:16" ht="51" outlineLevel="1">
      <c r="A284" s="351"/>
      <c r="B284" s="352"/>
      <c r="C284" s="211" t="s">
        <v>174</v>
      </c>
      <c r="D284" s="20"/>
      <c r="E284" s="151"/>
      <c r="F284" s="212"/>
      <c r="G284" s="318"/>
    </row>
    <row r="285" spans="1:16" s="358" customFormat="1" outlineLevel="1">
      <c r="A285" s="204" t="s">
        <v>149</v>
      </c>
      <c r="B285" s="204" t="s">
        <v>14</v>
      </c>
      <c r="C285" s="356" t="s">
        <v>1111</v>
      </c>
      <c r="D285" s="204" t="s">
        <v>296</v>
      </c>
      <c r="E285" s="308">
        <v>11.7</v>
      </c>
      <c r="F285" s="70"/>
      <c r="G285" s="71">
        <f t="shared" ref="G285:G290" si="43">E285*F285</f>
        <v>0</v>
      </c>
      <c r="I285" s="359"/>
      <c r="J285" s="359"/>
      <c r="K285" s="359"/>
      <c r="L285" s="359"/>
      <c r="M285" s="359"/>
      <c r="N285" s="359"/>
      <c r="O285" s="359"/>
      <c r="P285" s="359"/>
    </row>
    <row r="286" spans="1:16" s="358" customFormat="1" outlineLevel="1">
      <c r="A286" s="204" t="s">
        <v>149</v>
      </c>
      <c r="B286" s="204" t="s">
        <v>15</v>
      </c>
      <c r="C286" s="356" t="s">
        <v>1109</v>
      </c>
      <c r="D286" s="204" t="s">
        <v>296</v>
      </c>
      <c r="E286" s="308">
        <v>10</v>
      </c>
      <c r="F286" s="70"/>
      <c r="G286" s="71">
        <f t="shared" si="43"/>
        <v>0</v>
      </c>
      <c r="I286" s="359"/>
      <c r="J286" s="359"/>
      <c r="K286" s="359"/>
      <c r="L286" s="359"/>
      <c r="M286" s="359"/>
      <c r="N286" s="359"/>
      <c r="O286" s="359"/>
      <c r="P286" s="359"/>
    </row>
    <row r="287" spans="1:16" s="358" customFormat="1" outlineLevel="1">
      <c r="A287" s="204" t="s">
        <v>149</v>
      </c>
      <c r="B287" s="204" t="s">
        <v>16</v>
      </c>
      <c r="C287" s="356" t="s">
        <v>1112</v>
      </c>
      <c r="D287" s="204" t="s">
        <v>296</v>
      </c>
      <c r="E287" s="308">
        <f>11.6+6*0.8</f>
        <v>16.399999999999999</v>
      </c>
      <c r="F287" s="70"/>
      <c r="G287" s="71">
        <f t="shared" si="43"/>
        <v>0</v>
      </c>
      <c r="I287" s="359"/>
      <c r="J287" s="359"/>
      <c r="K287" s="359"/>
      <c r="L287" s="359"/>
      <c r="M287" s="359"/>
      <c r="N287" s="359"/>
      <c r="O287" s="359"/>
      <c r="P287" s="359"/>
    </row>
    <row r="288" spans="1:16" s="358" customFormat="1" outlineLevel="1">
      <c r="A288" s="204" t="s">
        <v>149</v>
      </c>
      <c r="B288" s="204" t="s">
        <v>17</v>
      </c>
      <c r="C288" s="356" t="s">
        <v>1110</v>
      </c>
      <c r="D288" s="204" t="s">
        <v>296</v>
      </c>
      <c r="E288" s="308">
        <v>6.6</v>
      </c>
      <c r="F288" s="70"/>
      <c r="G288" s="71">
        <f t="shared" si="43"/>
        <v>0</v>
      </c>
      <c r="I288" s="359"/>
      <c r="J288" s="359"/>
      <c r="K288" s="359"/>
      <c r="L288" s="359"/>
      <c r="M288" s="359"/>
      <c r="N288" s="359"/>
      <c r="O288" s="359"/>
      <c r="P288" s="359"/>
    </row>
    <row r="289" spans="1:16" s="358" customFormat="1" outlineLevel="1">
      <c r="A289" s="427" t="s">
        <v>149</v>
      </c>
      <c r="B289" s="427" t="s">
        <v>18</v>
      </c>
      <c r="C289" s="430" t="s">
        <v>1182</v>
      </c>
      <c r="D289" s="427" t="s">
        <v>204</v>
      </c>
      <c r="E289" s="429">
        <v>1</v>
      </c>
      <c r="F289" s="419"/>
      <c r="G289" s="420">
        <f t="shared" si="43"/>
        <v>0</v>
      </c>
      <c r="I289" s="359"/>
      <c r="J289" s="359"/>
      <c r="K289" s="359"/>
      <c r="L289" s="359"/>
      <c r="M289" s="359"/>
      <c r="N289" s="359"/>
      <c r="O289" s="359"/>
      <c r="P289" s="359"/>
    </row>
    <row r="290" spans="1:16" s="358" customFormat="1" outlineLevel="1">
      <c r="A290" s="204" t="s">
        <v>149</v>
      </c>
      <c r="B290" s="204" t="s">
        <v>19</v>
      </c>
      <c r="C290" s="356" t="s">
        <v>1129</v>
      </c>
      <c r="D290" s="204" t="s">
        <v>296</v>
      </c>
      <c r="E290" s="308">
        <v>5.8</v>
      </c>
      <c r="F290" s="70"/>
      <c r="G290" s="71">
        <f t="shared" si="43"/>
        <v>0</v>
      </c>
      <c r="I290" s="359"/>
      <c r="J290" s="359"/>
      <c r="K290" s="359"/>
      <c r="L290" s="359"/>
      <c r="M290" s="359"/>
      <c r="N290" s="359"/>
      <c r="O290" s="359"/>
      <c r="P290" s="359"/>
    </row>
    <row r="291" spans="1:16" s="59" customFormat="1">
      <c r="A291" s="176" t="s">
        <v>46</v>
      </c>
      <c r="B291" s="183"/>
      <c r="C291" s="55"/>
      <c r="D291" s="44"/>
      <c r="E291" s="56"/>
      <c r="F291" s="57"/>
      <c r="G291" s="58">
        <f>SUBTOTAL(9,G285:G290)</f>
        <v>0</v>
      </c>
      <c r="I291" s="60"/>
      <c r="J291" s="60"/>
      <c r="K291" s="60"/>
      <c r="L291" s="60"/>
      <c r="M291" s="60"/>
      <c r="N291" s="60"/>
      <c r="O291" s="60"/>
      <c r="P291" s="60"/>
    </row>
    <row r="292" spans="1:16" s="59" customFormat="1" outlineLevel="1">
      <c r="A292" s="176" t="s">
        <v>33</v>
      </c>
      <c r="B292" s="183"/>
      <c r="C292" s="200"/>
      <c r="D292" s="177"/>
      <c r="E292" s="201"/>
      <c r="F292" s="202"/>
      <c r="G292" s="58"/>
      <c r="I292" s="60"/>
      <c r="J292" s="60"/>
      <c r="K292" s="60"/>
      <c r="L292" s="60"/>
      <c r="M292" s="60"/>
      <c r="N292" s="60"/>
      <c r="O292" s="60"/>
      <c r="P292" s="60"/>
    </row>
    <row r="293" spans="1:16" outlineLevel="1">
      <c r="A293" s="67" t="s">
        <v>22</v>
      </c>
      <c r="B293" s="67" t="s">
        <v>14</v>
      </c>
      <c r="C293" s="339" t="s">
        <v>1166</v>
      </c>
      <c r="D293" s="204" t="s">
        <v>204</v>
      </c>
      <c r="E293" s="308">
        <v>1</v>
      </c>
      <c r="F293" s="70"/>
      <c r="G293" s="71">
        <f t="shared" ref="G293:G294" si="44">E293*F293</f>
        <v>0</v>
      </c>
    </row>
    <row r="294" spans="1:16" outlineLevel="1">
      <c r="A294" s="67" t="s">
        <v>22</v>
      </c>
      <c r="B294" s="67" t="s">
        <v>15</v>
      </c>
      <c r="C294" s="339" t="s">
        <v>1167</v>
      </c>
      <c r="D294" s="204" t="s">
        <v>204</v>
      </c>
      <c r="E294" s="308">
        <v>1</v>
      </c>
      <c r="F294" s="70"/>
      <c r="G294" s="71">
        <f t="shared" si="44"/>
        <v>0</v>
      </c>
    </row>
    <row r="295" spans="1:16" s="59" customFormat="1" outlineLevel="1">
      <c r="A295" s="176"/>
      <c r="B295" s="183"/>
      <c r="C295" s="200"/>
      <c r="D295" s="177"/>
      <c r="E295" s="201"/>
      <c r="F295" s="202"/>
      <c r="G295" s="58"/>
      <c r="I295" s="60"/>
      <c r="J295" s="60"/>
      <c r="K295" s="60"/>
      <c r="L295" s="60"/>
      <c r="M295" s="60"/>
      <c r="N295" s="60"/>
      <c r="O295" s="60"/>
      <c r="P295" s="60"/>
    </row>
    <row r="296" spans="1:16" ht="38.25" outlineLevel="1">
      <c r="A296" s="67" t="s">
        <v>22</v>
      </c>
      <c r="B296" s="67" t="s">
        <v>16</v>
      </c>
      <c r="C296" s="339" t="s">
        <v>165</v>
      </c>
      <c r="D296" s="204" t="s">
        <v>27</v>
      </c>
      <c r="E296" s="308">
        <v>983.3</v>
      </c>
      <c r="F296" s="70"/>
      <c r="G296" s="71">
        <f>E296*F296</f>
        <v>0</v>
      </c>
    </row>
    <row r="297" spans="1:16" s="59" customFormat="1">
      <c r="A297" s="176" t="s">
        <v>34</v>
      </c>
      <c r="B297" s="183"/>
      <c r="C297" s="55"/>
      <c r="D297" s="44"/>
      <c r="E297" s="56"/>
      <c r="F297" s="116"/>
      <c r="G297" s="58">
        <f>SUBTOTAL(9,G293:G296)</f>
        <v>0</v>
      </c>
      <c r="I297" s="60"/>
      <c r="J297" s="60"/>
      <c r="K297" s="60"/>
      <c r="L297" s="60"/>
      <c r="M297" s="60"/>
      <c r="N297" s="60"/>
      <c r="O297" s="60"/>
      <c r="P297" s="60"/>
    </row>
    <row r="298" spans="1:16" s="59" customFormat="1" collapsed="1">
      <c r="A298" s="176" t="s">
        <v>172</v>
      </c>
      <c r="B298" s="183"/>
      <c r="C298" s="55"/>
      <c r="D298" s="44"/>
      <c r="E298" s="56"/>
      <c r="F298" s="116"/>
      <c r="G298" s="58">
        <f>SUBTOTAL(9,G3:G297)</f>
        <v>0</v>
      </c>
      <c r="I298" s="60"/>
      <c r="J298" s="60"/>
      <c r="K298" s="60"/>
      <c r="L298" s="60"/>
      <c r="M298" s="60"/>
      <c r="N298" s="60"/>
      <c r="O298" s="60"/>
      <c r="P298" s="60"/>
    </row>
  </sheetData>
  <dataConsolidate/>
  <mergeCells count="5">
    <mergeCell ref="A1:B2"/>
    <mergeCell ref="F1:G1"/>
    <mergeCell ref="D1:D2"/>
    <mergeCell ref="C1:C2"/>
    <mergeCell ref="E1:E2"/>
  </mergeCells>
  <phoneticPr fontId="10" type="noConversion"/>
  <printOptions horizontalCentered="1"/>
  <pageMargins left="0.39370078740157483" right="0.39370078740157483" top="0.98425196850393704" bottom="0.98425196850393704" header="0.51181102362204722" footer="0.51181102362204722"/>
  <pageSetup paperSize="9" scale="75" fitToHeight="78" orientation="portrait" r:id="rId1"/>
  <headerFooter scaleWithDoc="0" alignWithMargins="0">
    <oddHeader>&amp;R&amp;"Arial Narrow CE,Kurzíva"&amp;8Stavební úpravy stávající tělocvičny a přístavba nové tělocvičny ZŠ Smečno</oddHeader>
    <oddFooter>&amp;L&amp;"Arial Narrow CE,Kurzíva"&amp;8DOKUMENTACE PRO PROVEDENÍ STAVBY&amp;R&amp;"Arial Narrow CE,Kurzíva"&amp;8&amp;A  &amp;P/&amp;N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tabColor theme="2" tint="-0.499984740745262"/>
  </sheetPr>
  <dimension ref="A1:DG93"/>
  <sheetViews>
    <sheetView view="pageBreakPreview" zoomScaleSheetLayoutView="100" workbookViewId="0">
      <pane ySplit="3" topLeftCell="A4" activePane="bottomLeft" state="frozen"/>
      <selection activeCell="P11" sqref="P11:P12"/>
      <selection pane="bottomLeft" activeCell="F19" sqref="F19"/>
    </sheetView>
  </sheetViews>
  <sheetFormatPr defaultRowHeight="12.75" outlineLevelRow="1"/>
  <cols>
    <col min="1" max="2" width="4.28515625" style="2" customWidth="1"/>
    <col min="3" max="3" width="59.42578125" style="3" customWidth="1"/>
    <col min="4" max="4" width="9.140625" style="2"/>
    <col min="5" max="5" width="10.7109375" style="4" customWidth="1"/>
    <col min="6" max="7" width="10.140625" style="5" customWidth="1"/>
    <col min="8" max="8" width="11.85546875" style="1" customWidth="1"/>
    <col min="9" max="111" width="9.140625" style="1"/>
    <col min="112" max="16384" width="9.140625" style="2"/>
  </cols>
  <sheetData>
    <row r="1" spans="1:111" s="75" customFormat="1" ht="12.75" customHeight="1">
      <c r="A1" s="439" t="s">
        <v>30</v>
      </c>
      <c r="B1" s="440"/>
      <c r="C1" s="449" t="s">
        <v>31</v>
      </c>
      <c r="D1" s="445" t="s">
        <v>26</v>
      </c>
      <c r="E1" s="448" t="s">
        <v>12</v>
      </c>
      <c r="F1" s="443" t="s">
        <v>42</v>
      </c>
      <c r="G1" s="444"/>
      <c r="H1" s="59"/>
      <c r="I1" s="59"/>
      <c r="J1" s="59"/>
      <c r="K1" s="59"/>
      <c r="L1" s="59"/>
      <c r="M1" s="59"/>
      <c r="N1" s="59"/>
      <c r="O1" s="59"/>
      <c r="P1" s="59"/>
      <c r="Q1" s="59"/>
      <c r="R1" s="59"/>
      <c r="S1" s="59"/>
      <c r="T1" s="59"/>
      <c r="U1" s="59"/>
      <c r="V1" s="59"/>
      <c r="W1" s="59"/>
      <c r="X1" s="59"/>
      <c r="Y1" s="59"/>
      <c r="Z1" s="59"/>
      <c r="AA1" s="59"/>
      <c r="AB1" s="59"/>
      <c r="AC1" s="59"/>
      <c r="AD1" s="59"/>
      <c r="AE1" s="59"/>
      <c r="AF1" s="59"/>
      <c r="AG1" s="59"/>
      <c r="AH1" s="59"/>
      <c r="AI1" s="59"/>
      <c r="AJ1" s="59"/>
      <c r="AK1" s="59"/>
      <c r="AL1" s="59"/>
      <c r="AM1" s="59"/>
      <c r="AN1" s="59"/>
      <c r="AO1" s="59"/>
      <c r="AP1" s="59"/>
      <c r="AQ1" s="59"/>
      <c r="AR1" s="59"/>
      <c r="AS1" s="59"/>
      <c r="AT1" s="59"/>
      <c r="AU1" s="59"/>
      <c r="AV1" s="59"/>
      <c r="AW1" s="59"/>
      <c r="AX1" s="59"/>
      <c r="AY1" s="59"/>
      <c r="AZ1" s="59"/>
      <c r="BA1" s="59"/>
      <c r="BB1" s="59"/>
      <c r="BC1" s="59"/>
      <c r="BD1" s="59"/>
      <c r="BE1" s="59"/>
      <c r="BF1" s="59"/>
      <c r="BG1" s="59"/>
      <c r="BH1" s="59"/>
      <c r="BI1" s="59"/>
      <c r="BJ1" s="59"/>
      <c r="BK1" s="59"/>
      <c r="BL1" s="59"/>
      <c r="BM1" s="59"/>
      <c r="BN1" s="59"/>
      <c r="BO1" s="59"/>
      <c r="BP1" s="59"/>
      <c r="BQ1" s="59"/>
      <c r="BR1" s="59"/>
      <c r="BS1" s="59"/>
      <c r="BT1" s="59"/>
      <c r="BU1" s="59"/>
      <c r="BV1" s="59"/>
      <c r="BW1" s="59"/>
      <c r="BX1" s="59"/>
      <c r="BY1" s="59"/>
      <c r="BZ1" s="59"/>
      <c r="CA1" s="59"/>
      <c r="CB1" s="59"/>
      <c r="CC1" s="59"/>
      <c r="CD1" s="59"/>
      <c r="CE1" s="59"/>
      <c r="CF1" s="59"/>
      <c r="CG1" s="59"/>
      <c r="CH1" s="59"/>
      <c r="CI1" s="59"/>
      <c r="CJ1" s="59"/>
      <c r="CK1" s="59"/>
      <c r="CL1" s="59"/>
      <c r="CM1" s="59"/>
      <c r="CN1" s="59"/>
      <c r="CO1" s="59"/>
      <c r="CP1" s="59"/>
      <c r="CQ1" s="59"/>
      <c r="CR1" s="59"/>
      <c r="CS1" s="59"/>
      <c r="CT1" s="59"/>
      <c r="CU1" s="59"/>
      <c r="CV1" s="59"/>
      <c r="CW1" s="59"/>
      <c r="CX1" s="59"/>
      <c r="CY1" s="59"/>
      <c r="CZ1" s="59"/>
      <c r="DA1" s="59"/>
      <c r="DB1" s="59"/>
      <c r="DC1" s="59"/>
      <c r="DD1" s="59"/>
      <c r="DE1" s="59"/>
      <c r="DF1" s="59"/>
      <c r="DG1" s="59"/>
    </row>
    <row r="2" spans="1:111" s="75" customFormat="1">
      <c r="A2" s="441"/>
      <c r="B2" s="442"/>
      <c r="C2" s="450"/>
      <c r="D2" s="445"/>
      <c r="E2" s="448"/>
      <c r="F2" s="156" t="s">
        <v>13</v>
      </c>
      <c r="G2" s="156" t="s">
        <v>39</v>
      </c>
      <c r="H2" s="59"/>
      <c r="I2" s="59"/>
      <c r="J2" s="59"/>
      <c r="K2" s="59"/>
      <c r="L2" s="59"/>
      <c r="M2" s="59"/>
      <c r="N2" s="59"/>
      <c r="O2" s="59"/>
      <c r="P2" s="59"/>
      <c r="Q2" s="59"/>
      <c r="R2" s="59"/>
      <c r="S2" s="59"/>
      <c r="T2" s="59"/>
      <c r="U2" s="59"/>
      <c r="V2" s="59"/>
      <c r="W2" s="59"/>
      <c r="X2" s="59"/>
      <c r="Y2" s="59"/>
      <c r="Z2" s="59"/>
      <c r="AA2" s="59"/>
      <c r="AB2" s="59"/>
      <c r="AC2" s="59"/>
      <c r="AD2" s="59"/>
      <c r="AE2" s="59"/>
      <c r="AF2" s="59"/>
      <c r="AG2" s="59"/>
      <c r="AH2" s="59"/>
      <c r="AI2" s="59"/>
      <c r="AJ2" s="59"/>
      <c r="AK2" s="59"/>
      <c r="AL2" s="59"/>
      <c r="AM2" s="59"/>
      <c r="AN2" s="59"/>
      <c r="AO2" s="59"/>
      <c r="AP2" s="59"/>
      <c r="AQ2" s="59"/>
      <c r="AR2" s="59"/>
      <c r="AS2" s="59"/>
      <c r="AT2" s="59"/>
      <c r="AU2" s="59"/>
      <c r="AV2" s="59"/>
      <c r="AW2" s="59"/>
      <c r="AX2" s="59"/>
      <c r="AY2" s="59"/>
      <c r="AZ2" s="59"/>
      <c r="BA2" s="59"/>
      <c r="BB2" s="59"/>
      <c r="BC2" s="59"/>
      <c r="BD2" s="59"/>
      <c r="BE2" s="59"/>
      <c r="BF2" s="59"/>
      <c r="BG2" s="59"/>
      <c r="BH2" s="59"/>
      <c r="BI2" s="59"/>
      <c r="BJ2" s="59"/>
      <c r="BK2" s="59"/>
      <c r="BL2" s="59"/>
      <c r="BM2" s="59"/>
      <c r="BN2" s="59"/>
      <c r="BO2" s="59"/>
      <c r="BP2" s="59"/>
      <c r="BQ2" s="59"/>
      <c r="BR2" s="59"/>
      <c r="BS2" s="59"/>
      <c r="BT2" s="59"/>
      <c r="BU2" s="59"/>
      <c r="BV2" s="59"/>
      <c r="BW2" s="59"/>
      <c r="BX2" s="59"/>
      <c r="BY2" s="59"/>
      <c r="BZ2" s="59"/>
      <c r="CA2" s="59"/>
      <c r="CB2" s="59"/>
      <c r="CC2" s="59"/>
      <c r="CD2" s="59"/>
      <c r="CE2" s="59"/>
      <c r="CF2" s="59"/>
      <c r="CG2" s="59"/>
      <c r="CH2" s="59"/>
      <c r="CI2" s="59"/>
      <c r="CJ2" s="59"/>
      <c r="CK2" s="59"/>
      <c r="CL2" s="59"/>
      <c r="CM2" s="59"/>
      <c r="CN2" s="59"/>
      <c r="CO2" s="59"/>
      <c r="CP2" s="59"/>
      <c r="CQ2" s="59"/>
      <c r="CR2" s="59"/>
      <c r="CS2" s="59"/>
      <c r="CT2" s="59"/>
      <c r="CU2" s="59"/>
      <c r="CV2" s="59"/>
      <c r="CW2" s="59"/>
      <c r="CX2" s="59"/>
      <c r="CY2" s="59"/>
      <c r="CZ2" s="59"/>
      <c r="DA2" s="59"/>
      <c r="DB2" s="59"/>
      <c r="DC2" s="59"/>
      <c r="DD2" s="59"/>
      <c r="DE2" s="59"/>
      <c r="DF2" s="59"/>
      <c r="DG2" s="59"/>
    </row>
    <row r="3" spans="1:111" s="75" customFormat="1">
      <c r="A3" s="104" t="s">
        <v>179</v>
      </c>
      <c r="B3" s="105"/>
      <c r="C3" s="106"/>
      <c r="D3" s="44"/>
      <c r="E3" s="56"/>
      <c r="F3" s="57"/>
      <c r="G3" s="58"/>
      <c r="H3" s="59"/>
      <c r="I3" s="59"/>
      <c r="J3" s="59"/>
      <c r="K3" s="59"/>
      <c r="L3" s="59"/>
      <c r="M3" s="59"/>
      <c r="N3" s="59"/>
      <c r="O3" s="59"/>
      <c r="P3" s="59"/>
      <c r="Q3" s="59"/>
      <c r="R3" s="59"/>
      <c r="S3" s="59"/>
      <c r="T3" s="59"/>
      <c r="U3" s="59"/>
      <c r="V3" s="59"/>
      <c r="W3" s="59"/>
      <c r="X3" s="59"/>
      <c r="Y3" s="59"/>
      <c r="Z3" s="59"/>
      <c r="AA3" s="59"/>
      <c r="AB3" s="59"/>
      <c r="AC3" s="59"/>
      <c r="AD3" s="59"/>
      <c r="AE3" s="59"/>
      <c r="AF3" s="59"/>
      <c r="AG3" s="59"/>
      <c r="AH3" s="59"/>
      <c r="AI3" s="59"/>
      <c r="AJ3" s="59"/>
      <c r="AK3" s="59"/>
      <c r="AL3" s="59"/>
      <c r="AM3" s="59"/>
      <c r="AN3" s="59"/>
      <c r="AO3" s="59"/>
      <c r="AP3" s="59"/>
      <c r="AQ3" s="59"/>
      <c r="AR3" s="59"/>
      <c r="AS3" s="59"/>
      <c r="AT3" s="59"/>
      <c r="AU3" s="59"/>
      <c r="AV3" s="59"/>
      <c r="AW3" s="59"/>
      <c r="AX3" s="59"/>
      <c r="AY3" s="59"/>
      <c r="AZ3" s="59"/>
      <c r="BA3" s="59"/>
      <c r="BB3" s="59"/>
      <c r="BC3" s="59"/>
      <c r="BD3" s="59"/>
      <c r="BE3" s="59"/>
      <c r="BF3" s="59"/>
      <c r="BG3" s="59"/>
      <c r="BH3" s="59"/>
      <c r="BI3" s="59"/>
      <c r="BJ3" s="59"/>
      <c r="BK3" s="59"/>
      <c r="BL3" s="59"/>
      <c r="BM3" s="59"/>
      <c r="BN3" s="59"/>
      <c r="BO3" s="59"/>
      <c r="BP3" s="59"/>
      <c r="BQ3" s="59"/>
      <c r="BR3" s="59"/>
      <c r="BS3" s="59"/>
      <c r="BT3" s="59"/>
      <c r="BU3" s="59"/>
      <c r="BV3" s="59"/>
      <c r="BW3" s="59"/>
      <c r="BX3" s="59"/>
      <c r="BY3" s="59"/>
      <c r="BZ3" s="59"/>
      <c r="CA3" s="59"/>
      <c r="CB3" s="59"/>
      <c r="CC3" s="59"/>
      <c r="CD3" s="59"/>
      <c r="CE3" s="59"/>
      <c r="CF3" s="59"/>
      <c r="CG3" s="59"/>
      <c r="CH3" s="59"/>
      <c r="CI3" s="59"/>
      <c r="CJ3" s="59"/>
      <c r="CK3" s="59"/>
      <c r="CL3" s="59"/>
      <c r="CM3" s="59"/>
      <c r="CN3" s="59"/>
      <c r="CO3" s="59"/>
      <c r="CP3" s="59"/>
      <c r="CQ3" s="59"/>
      <c r="CR3" s="59"/>
      <c r="CS3" s="59"/>
      <c r="CT3" s="59"/>
      <c r="CU3" s="59"/>
      <c r="CV3" s="59"/>
      <c r="CW3" s="59"/>
      <c r="CX3" s="59"/>
      <c r="CY3" s="59"/>
      <c r="CZ3" s="59"/>
      <c r="DA3" s="59"/>
      <c r="DB3" s="59"/>
      <c r="DC3" s="59"/>
      <c r="DD3" s="59"/>
      <c r="DE3" s="59"/>
      <c r="DF3" s="59"/>
      <c r="DG3" s="59"/>
    </row>
    <row r="4" spans="1:111" s="75" customFormat="1" outlineLevel="1">
      <c r="A4" s="104" t="s">
        <v>166</v>
      </c>
      <c r="B4" s="105"/>
      <c r="C4" s="55"/>
      <c r="D4" s="44"/>
      <c r="E4" s="56"/>
      <c r="F4" s="57"/>
      <c r="G4" s="181"/>
      <c r="H4" s="59"/>
      <c r="I4" s="59"/>
      <c r="J4" s="59"/>
      <c r="K4" s="59"/>
      <c r="L4" s="59"/>
      <c r="M4" s="59"/>
      <c r="N4" s="59"/>
      <c r="O4" s="59"/>
      <c r="P4" s="59"/>
      <c r="Q4" s="59"/>
      <c r="R4" s="59"/>
      <c r="S4" s="59"/>
      <c r="T4" s="59"/>
      <c r="U4" s="59"/>
      <c r="V4" s="59"/>
      <c r="W4" s="59"/>
      <c r="X4" s="59"/>
      <c r="Y4" s="59"/>
      <c r="Z4" s="59"/>
      <c r="AA4" s="59"/>
      <c r="AB4" s="59"/>
      <c r="AC4" s="59"/>
      <c r="AD4" s="59"/>
      <c r="AE4" s="59"/>
      <c r="AF4" s="59"/>
      <c r="AG4" s="59"/>
      <c r="AH4" s="59"/>
      <c r="AI4" s="59"/>
      <c r="AJ4" s="59"/>
      <c r="AK4" s="59"/>
      <c r="AL4" s="59"/>
      <c r="AM4" s="59"/>
      <c r="AN4" s="59"/>
      <c r="AO4" s="59"/>
      <c r="AP4" s="59"/>
      <c r="AQ4" s="59"/>
      <c r="AR4" s="59"/>
      <c r="AS4" s="59"/>
      <c r="AT4" s="59"/>
      <c r="AU4" s="59"/>
      <c r="AV4" s="59"/>
      <c r="AW4" s="59"/>
      <c r="AX4" s="59"/>
      <c r="AY4" s="59"/>
      <c r="AZ4" s="59"/>
      <c r="BA4" s="59"/>
      <c r="BB4" s="59"/>
      <c r="BC4" s="59"/>
      <c r="BD4" s="59"/>
      <c r="BE4" s="59"/>
      <c r="BF4" s="59"/>
      <c r="BG4" s="59"/>
      <c r="BH4" s="59"/>
      <c r="BI4" s="59"/>
      <c r="BJ4" s="59"/>
      <c r="BK4" s="59"/>
      <c r="BL4" s="59"/>
      <c r="BM4" s="59"/>
      <c r="BN4" s="59"/>
      <c r="BO4" s="59"/>
      <c r="BP4" s="59"/>
      <c r="BQ4" s="59"/>
      <c r="BR4" s="59"/>
      <c r="BS4" s="59"/>
      <c r="BT4" s="59"/>
      <c r="BU4" s="59"/>
      <c r="BV4" s="59"/>
      <c r="BW4" s="59"/>
      <c r="BX4" s="59"/>
      <c r="BY4" s="59"/>
      <c r="BZ4" s="59"/>
      <c r="CA4" s="59"/>
      <c r="CB4" s="59"/>
      <c r="CC4" s="59"/>
      <c r="CD4" s="59"/>
      <c r="CE4" s="59"/>
      <c r="CF4" s="59"/>
      <c r="CG4" s="59"/>
      <c r="CH4" s="59"/>
      <c r="CI4" s="59"/>
      <c r="CJ4" s="59"/>
      <c r="CK4" s="59"/>
      <c r="CL4" s="59"/>
      <c r="CM4" s="59"/>
      <c r="CN4" s="59"/>
      <c r="CO4" s="59"/>
      <c r="CP4" s="59"/>
      <c r="CQ4" s="59"/>
      <c r="CR4" s="59"/>
      <c r="CS4" s="59"/>
      <c r="CT4" s="59"/>
      <c r="CU4" s="59"/>
      <c r="CV4" s="59"/>
      <c r="CW4" s="59"/>
      <c r="CX4" s="59"/>
      <c r="CY4" s="59"/>
      <c r="CZ4" s="59"/>
      <c r="DA4" s="59"/>
      <c r="DB4" s="59"/>
      <c r="DC4" s="59"/>
      <c r="DD4" s="59"/>
      <c r="DE4" s="59"/>
      <c r="DF4" s="59"/>
      <c r="DG4" s="59"/>
    </row>
    <row r="5" spans="1:111" ht="51" outlineLevel="1">
      <c r="A5" s="62"/>
      <c r="B5" s="63"/>
      <c r="C5" s="61" t="s">
        <v>168</v>
      </c>
      <c r="D5" s="63"/>
      <c r="E5" s="63"/>
      <c r="F5" s="64"/>
      <c r="G5" s="65"/>
      <c r="DG5" s="107"/>
    </row>
    <row r="6" spans="1:111" ht="13.5" outlineLevel="1">
      <c r="A6" s="67" t="s">
        <v>14</v>
      </c>
      <c r="B6" s="67" t="s">
        <v>14</v>
      </c>
      <c r="C6" s="68" t="s">
        <v>705</v>
      </c>
      <c r="D6" s="67" t="s">
        <v>47</v>
      </c>
      <c r="E6" s="69">
        <f>(28.7*0.5*0.1)+(11.9*0.6*0.1)+3*(2.2*2.8*0.1)+(39.4*1.2*0.1)+(42.3*1*0.1)</f>
        <v>12.954999999999998</v>
      </c>
      <c r="F6" s="70"/>
      <c r="G6" s="71">
        <f>E6*F6</f>
        <v>0</v>
      </c>
      <c r="J6" s="108"/>
    </row>
    <row r="7" spans="1:111" ht="13.5" outlineLevel="1">
      <c r="A7" s="67" t="s">
        <v>14</v>
      </c>
      <c r="B7" s="67" t="s">
        <v>15</v>
      </c>
      <c r="C7" s="68" t="s">
        <v>703</v>
      </c>
      <c r="D7" s="67" t="s">
        <v>47</v>
      </c>
      <c r="E7" s="69">
        <f>(537.1*0.15)+(29.6*0.12)+(39.4*0.13)+3*(0.43*2.3)+(0.73*15.6)+(30.7*0.15)+(8.4*0.06)+(208*0.15)</f>
        <v>139.90300000000002</v>
      </c>
      <c r="F7" s="70"/>
      <c r="G7" s="71">
        <f t="shared" ref="G7:G15" si="0">E7*F7</f>
        <v>0</v>
      </c>
      <c r="J7" s="108"/>
    </row>
    <row r="8" spans="1:111" ht="13.5" outlineLevel="1">
      <c r="A8" s="67" t="s">
        <v>14</v>
      </c>
      <c r="B8" s="67" t="s">
        <v>16</v>
      </c>
      <c r="C8" s="68" t="s">
        <v>704</v>
      </c>
      <c r="D8" s="67" t="s">
        <v>47</v>
      </c>
      <c r="E8" s="69">
        <f>(0.5*0.5*28.7)+(0.4*0.5*2.4)+(0.7*1.2*42.33)+(0.7*1*31.68)+(0.7*0.6*11.84)</f>
        <v>70.36099999999999</v>
      </c>
      <c r="F8" s="70"/>
      <c r="G8" s="71">
        <f>E8*F8</f>
        <v>0</v>
      </c>
      <c r="J8" s="108"/>
    </row>
    <row r="9" spans="1:111" ht="13.5" outlineLevel="1">
      <c r="A9" s="67" t="s">
        <v>14</v>
      </c>
      <c r="B9" s="67" t="s">
        <v>17</v>
      </c>
      <c r="C9" s="68" t="s">
        <v>707</v>
      </c>
      <c r="D9" s="67" t="s">
        <v>47</v>
      </c>
      <c r="E9" s="69">
        <f>3*(2.8*2.2*1.1)</f>
        <v>20.328000000000003</v>
      </c>
      <c r="F9" s="70"/>
      <c r="G9" s="71">
        <f t="shared" si="0"/>
        <v>0</v>
      </c>
      <c r="J9" s="108"/>
    </row>
    <row r="10" spans="1:111" ht="13.5" outlineLevel="1">
      <c r="A10" s="67" t="s">
        <v>14</v>
      </c>
      <c r="B10" s="67" t="s">
        <v>18</v>
      </c>
      <c r="C10" s="68" t="s">
        <v>706</v>
      </c>
      <c r="D10" s="67" t="s">
        <v>47</v>
      </c>
      <c r="E10" s="69">
        <f>2*(0.2*0.9*23.95)+2*(0.15*0.9*23.95)+(0.2*0.9*8.5)+(0.25*1.01*8.5)</f>
        <v>18.764749999999999</v>
      </c>
      <c r="F10" s="70"/>
      <c r="G10" s="71">
        <f t="shared" si="0"/>
        <v>0</v>
      </c>
      <c r="J10" s="108"/>
    </row>
    <row r="11" spans="1:111" ht="13.5" outlineLevel="1">
      <c r="A11" s="67" t="s">
        <v>14</v>
      </c>
      <c r="B11" s="67" t="s">
        <v>19</v>
      </c>
      <c r="C11" s="68" t="s">
        <v>1113</v>
      </c>
      <c r="D11" s="67" t="s">
        <v>47</v>
      </c>
      <c r="E11" s="69">
        <f>0.95*1.5+0.83*1.5+0.7*1.5</f>
        <v>3.7199999999999998</v>
      </c>
      <c r="F11" s="70"/>
      <c r="G11" s="71">
        <f>E11*F11</f>
        <v>0</v>
      </c>
      <c r="J11" s="108"/>
    </row>
    <row r="12" spans="1:111" ht="13.5" outlineLevel="1">
      <c r="A12" s="67" t="s">
        <v>14</v>
      </c>
      <c r="B12" s="67" t="s">
        <v>20</v>
      </c>
      <c r="C12" s="68" t="s">
        <v>1114</v>
      </c>
      <c r="D12" s="67" t="s">
        <v>47</v>
      </c>
      <c r="E12" s="69">
        <f>0.8*3</f>
        <v>2.4000000000000004</v>
      </c>
      <c r="F12" s="70"/>
      <c r="G12" s="71">
        <f>E12*F12</f>
        <v>0</v>
      </c>
      <c r="J12" s="108"/>
    </row>
    <row r="13" spans="1:111" ht="13.5" outlineLevel="1">
      <c r="A13" s="67" t="s">
        <v>14</v>
      </c>
      <c r="B13" s="67" t="s">
        <v>21</v>
      </c>
      <c r="C13" s="68" t="s">
        <v>1072</v>
      </c>
      <c r="D13" s="67" t="s">
        <v>47</v>
      </c>
      <c r="E13" s="69">
        <f>12*0.4*0.4*5.8</f>
        <v>11.136000000000001</v>
      </c>
      <c r="F13" s="70"/>
      <c r="G13" s="71">
        <f>E13*F13</f>
        <v>0</v>
      </c>
      <c r="J13" s="108"/>
    </row>
    <row r="14" spans="1:111" outlineLevel="1">
      <c r="A14" s="67" t="s">
        <v>14</v>
      </c>
      <c r="B14" s="67" t="s">
        <v>22</v>
      </c>
      <c r="C14" s="68" t="s">
        <v>1073</v>
      </c>
      <c r="D14" s="67" t="s">
        <v>47</v>
      </c>
      <c r="E14" s="69">
        <f>16*0.4*1.25</f>
        <v>8</v>
      </c>
      <c r="F14" s="70"/>
      <c r="G14" s="71">
        <f t="shared" si="0"/>
        <v>0</v>
      </c>
    </row>
    <row r="15" spans="1:111" outlineLevel="1">
      <c r="A15" s="67" t="s">
        <v>14</v>
      </c>
      <c r="B15" s="67" t="s">
        <v>23</v>
      </c>
      <c r="C15" s="68" t="s">
        <v>1074</v>
      </c>
      <c r="D15" s="67" t="s">
        <v>47</v>
      </c>
      <c r="E15" s="69">
        <f>92.2*0.4*0.4</f>
        <v>14.752000000000002</v>
      </c>
      <c r="F15" s="70"/>
      <c r="G15" s="71">
        <f t="shared" si="0"/>
        <v>0</v>
      </c>
    </row>
    <row r="16" spans="1:111" ht="13.5" outlineLevel="1">
      <c r="A16" s="67" t="s">
        <v>14</v>
      </c>
      <c r="B16" s="67" t="s">
        <v>24</v>
      </c>
      <c r="C16" s="68" t="s">
        <v>1075</v>
      </c>
      <c r="D16" s="67" t="s">
        <v>47</v>
      </c>
      <c r="E16" s="69">
        <f>(21.5*5*0.08)+(195*0.08)</f>
        <v>24.2</v>
      </c>
      <c r="F16" s="70"/>
      <c r="G16" s="71">
        <f t="shared" ref="G16" si="1">E16*F16</f>
        <v>0</v>
      </c>
      <c r="J16" s="108"/>
    </row>
    <row r="17" spans="1:111" ht="63.75" outlineLevel="1">
      <c r="A17" s="62"/>
      <c r="B17" s="63"/>
      <c r="C17" s="61" t="s">
        <v>3</v>
      </c>
      <c r="D17" s="63"/>
      <c r="E17" s="63"/>
      <c r="F17" s="64"/>
      <c r="G17" s="65"/>
      <c r="DG17" s="107"/>
    </row>
    <row r="18" spans="1:111" outlineLevel="1">
      <c r="A18" s="67" t="s">
        <v>14</v>
      </c>
      <c r="B18" s="182">
        <v>12</v>
      </c>
      <c r="C18" s="68" t="s">
        <v>1069</v>
      </c>
      <c r="D18" s="67" t="s">
        <v>27</v>
      </c>
      <c r="E18" s="69">
        <f>144.5*0.8+(3*10*1.2)+(90.6*0.3)+(15.6*3.2)+(111.9*0.9)</f>
        <v>329.41000000000008</v>
      </c>
      <c r="F18" s="70"/>
      <c r="G18" s="71">
        <f>E18*F18</f>
        <v>0</v>
      </c>
    </row>
    <row r="19" spans="1:111" outlineLevel="1">
      <c r="A19" s="67" t="s">
        <v>14</v>
      </c>
      <c r="B19" s="182">
        <v>13</v>
      </c>
      <c r="C19" s="68" t="s">
        <v>1070</v>
      </c>
      <c r="D19" s="67" t="s">
        <v>27</v>
      </c>
      <c r="E19" s="69">
        <f>E18</f>
        <v>329.41000000000008</v>
      </c>
      <c r="F19" s="70"/>
      <c r="G19" s="71">
        <f>E19*F19</f>
        <v>0</v>
      </c>
    </row>
    <row r="20" spans="1:111" outlineLevel="1">
      <c r="A20" s="67" t="s">
        <v>14</v>
      </c>
      <c r="B20" s="182">
        <v>14</v>
      </c>
      <c r="C20" s="68" t="s">
        <v>1117</v>
      </c>
      <c r="D20" s="67" t="s">
        <v>27</v>
      </c>
      <c r="E20" s="69">
        <f>2*6.6*1.5+6.5*1.5+3*0.6</f>
        <v>31.349999999999998</v>
      </c>
      <c r="F20" s="70"/>
      <c r="G20" s="71">
        <f t="shared" ref="G20:G29" si="2">E20*F20</f>
        <v>0</v>
      </c>
    </row>
    <row r="21" spans="1:111" outlineLevel="1">
      <c r="A21" s="67" t="s">
        <v>14</v>
      </c>
      <c r="B21" s="182">
        <v>15</v>
      </c>
      <c r="C21" s="68" t="s">
        <v>1118</v>
      </c>
      <c r="D21" s="67" t="s">
        <v>27</v>
      </c>
      <c r="E21" s="69">
        <f>E20</f>
        <v>31.349999999999998</v>
      </c>
      <c r="F21" s="70"/>
      <c r="G21" s="71">
        <f t="shared" si="2"/>
        <v>0</v>
      </c>
    </row>
    <row r="22" spans="1:111" outlineLevel="1">
      <c r="A22" s="67" t="s">
        <v>14</v>
      </c>
      <c r="B22" s="182">
        <v>16</v>
      </c>
      <c r="C22" s="68" t="s">
        <v>1119</v>
      </c>
      <c r="D22" s="67" t="s">
        <v>27</v>
      </c>
      <c r="E22" s="69">
        <f>2*0.6+1.8*3</f>
        <v>6.6000000000000005</v>
      </c>
      <c r="F22" s="70"/>
      <c r="G22" s="71">
        <f t="shared" ref="G22:G23" si="3">E22*F22</f>
        <v>0</v>
      </c>
    </row>
    <row r="23" spans="1:111" outlineLevel="1">
      <c r="A23" s="67" t="s">
        <v>14</v>
      </c>
      <c r="B23" s="182">
        <v>17</v>
      </c>
      <c r="C23" s="68" t="s">
        <v>1120</v>
      </c>
      <c r="D23" s="67" t="s">
        <v>27</v>
      </c>
      <c r="E23" s="69">
        <f>E22</f>
        <v>6.6000000000000005</v>
      </c>
      <c r="F23" s="70"/>
      <c r="G23" s="71">
        <f t="shared" si="3"/>
        <v>0</v>
      </c>
    </row>
    <row r="24" spans="1:111" outlineLevel="1">
      <c r="A24" s="67" t="s">
        <v>14</v>
      </c>
      <c r="B24" s="182">
        <v>18</v>
      </c>
      <c r="C24" s="68" t="s">
        <v>1076</v>
      </c>
      <c r="D24" s="67" t="s">
        <v>27</v>
      </c>
      <c r="E24" s="69">
        <f>12*1.6*5.8</f>
        <v>111.36000000000001</v>
      </c>
      <c r="F24" s="70"/>
      <c r="G24" s="71">
        <f t="shared" si="2"/>
        <v>0</v>
      </c>
    </row>
    <row r="25" spans="1:111" outlineLevel="1">
      <c r="A25" s="67" t="s">
        <v>14</v>
      </c>
      <c r="B25" s="182">
        <v>19</v>
      </c>
      <c r="C25" s="68" t="s">
        <v>1077</v>
      </c>
      <c r="D25" s="67" t="s">
        <v>27</v>
      </c>
      <c r="E25" s="69">
        <f>E24</f>
        <v>111.36000000000001</v>
      </c>
      <c r="F25" s="70"/>
      <c r="G25" s="71">
        <f t="shared" si="2"/>
        <v>0</v>
      </c>
    </row>
    <row r="26" spans="1:111" outlineLevel="1">
      <c r="A26" s="67" t="s">
        <v>14</v>
      </c>
      <c r="B26" s="182">
        <v>20</v>
      </c>
      <c r="C26" s="68" t="s">
        <v>1078</v>
      </c>
      <c r="D26" s="67" t="s">
        <v>27</v>
      </c>
      <c r="E26" s="69">
        <f>2.9*16+0.4*0.4*2</f>
        <v>46.72</v>
      </c>
      <c r="F26" s="70"/>
      <c r="G26" s="71">
        <f t="shared" si="2"/>
        <v>0</v>
      </c>
    </row>
    <row r="27" spans="1:111" outlineLevel="1">
      <c r="A27" s="67" t="s">
        <v>14</v>
      </c>
      <c r="B27" s="182">
        <v>21</v>
      </c>
      <c r="C27" s="68" t="s">
        <v>1079</v>
      </c>
      <c r="D27" s="67" t="s">
        <v>27</v>
      </c>
      <c r="E27" s="69">
        <f>E26</f>
        <v>46.72</v>
      </c>
      <c r="F27" s="70"/>
      <c r="G27" s="71">
        <f t="shared" si="2"/>
        <v>0</v>
      </c>
    </row>
    <row r="28" spans="1:111" outlineLevel="1">
      <c r="A28" s="67" t="s">
        <v>14</v>
      </c>
      <c r="B28" s="182">
        <v>22</v>
      </c>
      <c r="C28" s="68" t="s">
        <v>1080</v>
      </c>
      <c r="D28" s="67" t="s">
        <v>27</v>
      </c>
      <c r="E28" s="69">
        <f>92.2*1.2</f>
        <v>110.64</v>
      </c>
      <c r="F28" s="70"/>
      <c r="G28" s="71">
        <f t="shared" si="2"/>
        <v>0</v>
      </c>
    </row>
    <row r="29" spans="1:111" outlineLevel="1">
      <c r="A29" s="67" t="s">
        <v>14</v>
      </c>
      <c r="B29" s="182">
        <v>23</v>
      </c>
      <c r="C29" s="68" t="s">
        <v>1081</v>
      </c>
      <c r="D29" s="67" t="s">
        <v>27</v>
      </c>
      <c r="E29" s="69">
        <f>E28</f>
        <v>110.64</v>
      </c>
      <c r="F29" s="70"/>
      <c r="G29" s="71">
        <f t="shared" si="2"/>
        <v>0</v>
      </c>
    </row>
    <row r="30" spans="1:111" outlineLevel="1">
      <c r="A30" s="67" t="s">
        <v>14</v>
      </c>
      <c r="B30" s="182">
        <v>24</v>
      </c>
      <c r="C30" s="68" t="s">
        <v>1082</v>
      </c>
      <c r="D30" s="67" t="s">
        <v>27</v>
      </c>
      <c r="E30" s="69">
        <f>65.4*0.05+53*0.05</f>
        <v>5.9200000000000008</v>
      </c>
      <c r="F30" s="70"/>
      <c r="G30" s="71">
        <f>E30*F30</f>
        <v>0</v>
      </c>
    </row>
    <row r="31" spans="1:111" outlineLevel="1">
      <c r="A31" s="67" t="s">
        <v>14</v>
      </c>
      <c r="B31" s="182">
        <v>25</v>
      </c>
      <c r="C31" s="68" t="s">
        <v>1083</v>
      </c>
      <c r="D31" s="67" t="s">
        <v>27</v>
      </c>
      <c r="E31" s="69">
        <f>E30</f>
        <v>5.9200000000000008</v>
      </c>
      <c r="F31" s="70"/>
      <c r="G31" s="71">
        <f>E31*F31</f>
        <v>0</v>
      </c>
    </row>
    <row r="32" spans="1:111" ht="25.5" outlineLevel="1">
      <c r="A32" s="62"/>
      <c r="B32" s="63"/>
      <c r="C32" s="61" t="s">
        <v>668</v>
      </c>
      <c r="D32" s="63"/>
      <c r="E32" s="63"/>
      <c r="F32" s="64"/>
      <c r="G32" s="65"/>
      <c r="DG32" s="66"/>
    </row>
    <row r="33" spans="1:111" outlineLevel="1">
      <c r="A33" s="67" t="s">
        <v>14</v>
      </c>
      <c r="B33" s="67" t="s">
        <v>201</v>
      </c>
      <c r="C33" s="68" t="s">
        <v>699</v>
      </c>
      <c r="D33" s="67" t="s">
        <v>580</v>
      </c>
      <c r="E33" s="69">
        <f>123.2+388.1</f>
        <v>511.3</v>
      </c>
      <c r="F33" s="70"/>
      <c r="G33" s="71">
        <f t="shared" ref="G33:G36" si="4">E33*F33</f>
        <v>0</v>
      </c>
      <c r="H33" s="46"/>
      <c r="DE33" s="2"/>
      <c r="DF33" s="2"/>
      <c r="DG33" s="2"/>
    </row>
    <row r="34" spans="1:111" outlineLevel="1">
      <c r="A34" s="67" t="s">
        <v>14</v>
      </c>
      <c r="B34" s="67" t="s">
        <v>202</v>
      </c>
      <c r="C34" s="68" t="s">
        <v>700</v>
      </c>
      <c r="D34" s="67" t="s">
        <v>580</v>
      </c>
      <c r="E34" s="69">
        <f>23.98+83.3</f>
        <v>107.28</v>
      </c>
      <c r="F34" s="70"/>
      <c r="G34" s="71">
        <f t="shared" si="4"/>
        <v>0</v>
      </c>
      <c r="H34" s="46"/>
      <c r="DE34" s="2"/>
      <c r="DF34" s="2"/>
      <c r="DG34" s="2"/>
    </row>
    <row r="35" spans="1:111" outlineLevel="1">
      <c r="A35" s="67" t="s">
        <v>14</v>
      </c>
      <c r="B35" s="67" t="s">
        <v>910</v>
      </c>
      <c r="C35" s="68" t="s">
        <v>698</v>
      </c>
      <c r="D35" s="67" t="s">
        <v>580</v>
      </c>
      <c r="E35" s="69">
        <f>122.5+127.9</f>
        <v>250.4</v>
      </c>
      <c r="F35" s="70"/>
      <c r="G35" s="71">
        <f t="shared" si="4"/>
        <v>0</v>
      </c>
      <c r="H35" s="46"/>
      <c r="DE35" s="2"/>
      <c r="DF35" s="2"/>
      <c r="DG35" s="2"/>
    </row>
    <row r="36" spans="1:111" outlineLevel="1">
      <c r="A36" s="67" t="s">
        <v>14</v>
      </c>
      <c r="B36" s="67" t="s">
        <v>911</v>
      </c>
      <c r="C36" s="68" t="s">
        <v>1085</v>
      </c>
      <c r="D36" s="67" t="s">
        <v>580</v>
      </c>
      <c r="E36" s="69">
        <v>817.2</v>
      </c>
      <c r="F36" s="70"/>
      <c r="G36" s="71">
        <f t="shared" si="4"/>
        <v>0</v>
      </c>
      <c r="H36" s="46"/>
      <c r="DE36" s="2"/>
      <c r="DF36" s="2"/>
      <c r="DG36" s="2"/>
    </row>
    <row r="37" spans="1:111" outlineLevel="1">
      <c r="A37" s="67" t="s">
        <v>14</v>
      </c>
      <c r="B37" s="67" t="s">
        <v>912</v>
      </c>
      <c r="C37" s="68" t="s">
        <v>697</v>
      </c>
      <c r="D37" s="67" t="s">
        <v>580</v>
      </c>
      <c r="E37" s="69">
        <f>127.9+212.4+907.8+654.1+78.4</f>
        <v>1980.6</v>
      </c>
      <c r="F37" s="70"/>
      <c r="G37" s="71">
        <f t="shared" ref="G37:G43" si="5">E37*F37</f>
        <v>0</v>
      </c>
      <c r="H37" s="46"/>
      <c r="DE37" s="2"/>
      <c r="DF37" s="2"/>
      <c r="DG37" s="2"/>
    </row>
    <row r="38" spans="1:111" outlineLevel="1">
      <c r="A38" s="67" t="s">
        <v>14</v>
      </c>
      <c r="B38" s="67" t="s">
        <v>913</v>
      </c>
      <c r="C38" s="68" t="s">
        <v>1086</v>
      </c>
      <c r="D38" s="67" t="s">
        <v>580</v>
      </c>
      <c r="E38" s="69">
        <v>400</v>
      </c>
      <c r="F38" s="70"/>
      <c r="G38" s="71">
        <f t="shared" si="5"/>
        <v>0</v>
      </c>
      <c r="H38" s="46"/>
      <c r="DE38" s="2"/>
      <c r="DF38" s="2"/>
      <c r="DG38" s="2"/>
    </row>
    <row r="39" spans="1:111" outlineLevel="1">
      <c r="A39" s="67" t="s">
        <v>14</v>
      </c>
      <c r="B39" s="67" t="s">
        <v>914</v>
      </c>
      <c r="C39" s="68" t="s">
        <v>1087</v>
      </c>
      <c r="D39" s="67" t="s">
        <v>580</v>
      </c>
      <c r="E39" s="69">
        <v>1146.3</v>
      </c>
      <c r="F39" s="70"/>
      <c r="G39" s="71">
        <f t="shared" si="5"/>
        <v>0</v>
      </c>
      <c r="H39" s="46"/>
      <c r="DE39" s="2"/>
      <c r="DF39" s="2"/>
      <c r="DG39" s="2"/>
    </row>
    <row r="40" spans="1:111" outlineLevel="1">
      <c r="A40" s="67" t="s">
        <v>14</v>
      </c>
      <c r="B40" s="67" t="s">
        <v>915</v>
      </c>
      <c r="C40" s="68" t="s">
        <v>1174</v>
      </c>
      <c r="D40" s="67" t="s">
        <v>580</v>
      </c>
      <c r="E40" s="69">
        <f>229.3+2518.5</f>
        <v>2747.8</v>
      </c>
      <c r="F40" s="70"/>
      <c r="G40" s="71">
        <f t="shared" si="5"/>
        <v>0</v>
      </c>
      <c r="DE40" s="2"/>
      <c r="DF40" s="2"/>
      <c r="DG40" s="2"/>
    </row>
    <row r="41" spans="1:111" outlineLevel="1">
      <c r="A41" s="67" t="s">
        <v>14</v>
      </c>
      <c r="B41" s="67" t="s">
        <v>916</v>
      </c>
      <c r="C41" s="68" t="s">
        <v>696</v>
      </c>
      <c r="D41" s="67" t="s">
        <v>580</v>
      </c>
      <c r="E41" s="69">
        <f>40.4+105.3+55+682.7</f>
        <v>883.40000000000009</v>
      </c>
      <c r="F41" s="70"/>
      <c r="G41" s="71">
        <f t="shared" si="5"/>
        <v>0</v>
      </c>
      <c r="DE41" s="2"/>
      <c r="DF41" s="2"/>
      <c r="DG41" s="2"/>
    </row>
    <row r="42" spans="1:111" outlineLevel="1">
      <c r="A42" s="67" t="s">
        <v>14</v>
      </c>
      <c r="B42" s="67" t="s">
        <v>917</v>
      </c>
      <c r="C42" s="68" t="s">
        <v>1115</v>
      </c>
      <c r="D42" s="67" t="s">
        <v>580</v>
      </c>
      <c r="E42" s="69">
        <f>20+108+24.1</f>
        <v>152.1</v>
      </c>
      <c r="F42" s="70"/>
      <c r="G42" s="71">
        <f t="shared" si="5"/>
        <v>0</v>
      </c>
      <c r="DE42" s="2"/>
      <c r="DF42" s="2"/>
      <c r="DG42" s="2"/>
    </row>
    <row r="43" spans="1:111" outlineLevel="1">
      <c r="A43" s="67" t="s">
        <v>14</v>
      </c>
      <c r="B43" s="67" t="s">
        <v>918</v>
      </c>
      <c r="C43" s="68" t="s">
        <v>1116</v>
      </c>
      <c r="D43" s="67" t="s">
        <v>580</v>
      </c>
      <c r="E43" s="69">
        <f>171.9+0.19</f>
        <v>172.09</v>
      </c>
      <c r="F43" s="70"/>
      <c r="G43" s="71">
        <f t="shared" si="5"/>
        <v>0</v>
      </c>
      <c r="DE43" s="2"/>
      <c r="DF43" s="2"/>
      <c r="DG43" s="2"/>
    </row>
    <row r="44" spans="1:111" outlineLevel="1">
      <c r="A44" s="67" t="s">
        <v>14</v>
      </c>
      <c r="B44" s="67" t="s">
        <v>919</v>
      </c>
      <c r="C44" s="68" t="s">
        <v>1173</v>
      </c>
      <c r="D44" s="67" t="s">
        <v>580</v>
      </c>
      <c r="E44" s="69">
        <f>E11*0.15*1000</f>
        <v>557.99999999999989</v>
      </c>
      <c r="F44" s="70"/>
      <c r="G44" s="71">
        <f t="shared" ref="G44:G45" si="6">E44*F44</f>
        <v>0</v>
      </c>
      <c r="DE44" s="2"/>
      <c r="DF44" s="2"/>
      <c r="DG44" s="2"/>
    </row>
    <row r="45" spans="1:111" outlineLevel="1">
      <c r="A45" s="67" t="s">
        <v>14</v>
      </c>
      <c r="B45" s="67" t="s">
        <v>920</v>
      </c>
      <c r="C45" s="68" t="s">
        <v>1173</v>
      </c>
      <c r="D45" s="67" t="s">
        <v>580</v>
      </c>
      <c r="E45" s="69">
        <f>E12*0.15*1000</f>
        <v>360.00000000000006</v>
      </c>
      <c r="F45" s="70"/>
      <c r="G45" s="71">
        <f t="shared" si="6"/>
        <v>0</v>
      </c>
      <c r="DE45" s="2"/>
      <c r="DF45" s="2"/>
      <c r="DG45" s="2"/>
    </row>
    <row r="46" spans="1:111" s="75" customFormat="1">
      <c r="A46" s="104" t="s">
        <v>167</v>
      </c>
      <c r="B46" s="105"/>
      <c r="C46" s="55"/>
      <c r="D46" s="44"/>
      <c r="E46" s="56"/>
      <c r="F46" s="57"/>
      <c r="G46" s="58">
        <f>SUBTOTAL(9,G6:G45)</f>
        <v>0</v>
      </c>
      <c r="H46" s="59"/>
      <c r="I46" s="59"/>
      <c r="J46" s="59"/>
      <c r="K46" s="59"/>
      <c r="L46" s="59"/>
      <c r="M46" s="59"/>
      <c r="N46" s="59"/>
      <c r="O46" s="59"/>
      <c r="P46" s="59"/>
      <c r="Q46" s="59"/>
      <c r="R46" s="59"/>
      <c r="S46" s="59"/>
      <c r="T46" s="59"/>
      <c r="U46" s="59"/>
      <c r="V46" s="59"/>
      <c r="W46" s="59"/>
      <c r="X46" s="59"/>
      <c r="Y46" s="59"/>
      <c r="Z46" s="59"/>
      <c r="AA46" s="59"/>
      <c r="AB46" s="59"/>
      <c r="AC46" s="59"/>
      <c r="AD46" s="59"/>
      <c r="AE46" s="59"/>
      <c r="AF46" s="59"/>
      <c r="AG46" s="59"/>
      <c r="AH46" s="59"/>
      <c r="AI46" s="59"/>
      <c r="AJ46" s="59"/>
      <c r="AK46" s="59"/>
      <c r="AL46" s="59"/>
      <c r="AM46" s="59"/>
      <c r="AN46" s="59"/>
      <c r="AO46" s="59"/>
      <c r="AP46" s="59"/>
      <c r="AQ46" s="59"/>
      <c r="AR46" s="59"/>
      <c r="AS46" s="59"/>
      <c r="AT46" s="59"/>
      <c r="AU46" s="59"/>
      <c r="AV46" s="59"/>
      <c r="AW46" s="59"/>
      <c r="AX46" s="59"/>
      <c r="AY46" s="59"/>
      <c r="AZ46" s="59"/>
      <c r="BA46" s="59"/>
      <c r="BB46" s="59"/>
      <c r="BC46" s="59"/>
      <c r="BD46" s="59"/>
      <c r="BE46" s="59"/>
      <c r="BF46" s="59"/>
      <c r="BG46" s="59"/>
      <c r="BH46" s="59"/>
      <c r="BI46" s="59"/>
      <c r="BJ46" s="59"/>
      <c r="BK46" s="59"/>
      <c r="BL46" s="59"/>
      <c r="BM46" s="59"/>
      <c r="BN46" s="59"/>
      <c r="BO46" s="59"/>
      <c r="BP46" s="59"/>
      <c r="BQ46" s="59"/>
      <c r="BR46" s="59"/>
      <c r="BS46" s="59"/>
      <c r="BT46" s="59"/>
      <c r="BU46" s="59"/>
      <c r="BV46" s="59"/>
      <c r="BW46" s="59"/>
      <c r="BX46" s="59"/>
      <c r="BY46" s="59"/>
      <c r="BZ46" s="59"/>
      <c r="CA46" s="59"/>
      <c r="CB46" s="59"/>
      <c r="CC46" s="59"/>
      <c r="CD46" s="59"/>
      <c r="CE46" s="59"/>
      <c r="CF46" s="59"/>
      <c r="CG46" s="59"/>
      <c r="CH46" s="59"/>
      <c r="CI46" s="59"/>
      <c r="CJ46" s="59"/>
      <c r="CK46" s="59"/>
      <c r="CL46" s="59"/>
      <c r="CM46" s="59"/>
      <c r="CN46" s="59"/>
      <c r="CO46" s="59"/>
      <c r="CP46" s="59"/>
      <c r="CQ46" s="59"/>
      <c r="CR46" s="59"/>
      <c r="CS46" s="59"/>
      <c r="CT46" s="59"/>
      <c r="CU46" s="59"/>
      <c r="CV46" s="59"/>
      <c r="CW46" s="59"/>
      <c r="CX46" s="59"/>
      <c r="CY46" s="59"/>
      <c r="CZ46" s="59"/>
      <c r="DA46" s="59"/>
      <c r="DB46" s="59"/>
      <c r="DC46" s="59"/>
      <c r="DD46" s="59"/>
    </row>
    <row r="47" spans="1:111" s="75" customFormat="1" outlineLevel="1">
      <c r="A47" s="104" t="s">
        <v>695</v>
      </c>
      <c r="B47" s="105"/>
      <c r="C47" s="105"/>
      <c r="D47" s="105"/>
      <c r="E47" s="105"/>
      <c r="F47" s="109"/>
      <c r="G47" s="110"/>
      <c r="H47" s="59"/>
      <c r="I47" s="59"/>
      <c r="J47" s="59"/>
      <c r="K47" s="59"/>
      <c r="L47" s="59"/>
      <c r="M47" s="59"/>
      <c r="N47" s="59"/>
      <c r="O47" s="59"/>
      <c r="P47" s="59"/>
      <c r="Q47" s="59"/>
      <c r="R47" s="59"/>
      <c r="S47" s="59"/>
      <c r="T47" s="59"/>
      <c r="U47" s="59"/>
      <c r="V47" s="59"/>
      <c r="W47" s="59"/>
      <c r="X47" s="59"/>
      <c r="Y47" s="59"/>
      <c r="Z47" s="59"/>
      <c r="AA47" s="59"/>
      <c r="AB47" s="59"/>
      <c r="AC47" s="59"/>
      <c r="AD47" s="59"/>
      <c r="AE47" s="59"/>
      <c r="AF47" s="59"/>
      <c r="AG47" s="59"/>
      <c r="AH47" s="59"/>
      <c r="AI47" s="59"/>
      <c r="AJ47" s="59"/>
      <c r="AK47" s="59"/>
      <c r="AL47" s="59"/>
      <c r="AM47" s="59"/>
      <c r="AN47" s="59"/>
      <c r="AO47" s="59"/>
      <c r="AP47" s="59"/>
      <c r="AQ47" s="59"/>
      <c r="AR47" s="59"/>
      <c r="AS47" s="59"/>
      <c r="AT47" s="59"/>
      <c r="AU47" s="59"/>
      <c r="AV47" s="59"/>
      <c r="AW47" s="59"/>
      <c r="AX47" s="59"/>
      <c r="AY47" s="59"/>
      <c r="AZ47" s="59"/>
      <c r="BA47" s="59"/>
      <c r="BB47" s="59"/>
      <c r="BC47" s="59"/>
      <c r="BD47" s="59"/>
      <c r="BE47" s="59"/>
      <c r="BF47" s="59"/>
      <c r="BG47" s="59"/>
      <c r="BH47" s="59"/>
      <c r="BI47" s="59"/>
      <c r="BJ47" s="59"/>
      <c r="BK47" s="59"/>
      <c r="BL47" s="59"/>
      <c r="BM47" s="59"/>
      <c r="BN47" s="59"/>
      <c r="BO47" s="59"/>
      <c r="BP47" s="59"/>
      <c r="BQ47" s="59"/>
      <c r="BR47" s="59"/>
      <c r="BS47" s="59"/>
      <c r="BT47" s="59"/>
      <c r="BU47" s="59"/>
      <c r="BV47" s="59"/>
      <c r="BW47" s="59"/>
      <c r="BX47" s="59"/>
      <c r="BY47" s="59"/>
      <c r="BZ47" s="59"/>
      <c r="CA47" s="59"/>
      <c r="CB47" s="59"/>
      <c r="CC47" s="59"/>
      <c r="CD47" s="59"/>
      <c r="CE47" s="59"/>
      <c r="CF47" s="59"/>
      <c r="CG47" s="59"/>
      <c r="CH47" s="59"/>
      <c r="CI47" s="59"/>
      <c r="CJ47" s="59"/>
      <c r="CK47" s="59"/>
      <c r="CL47" s="59"/>
      <c r="CM47" s="59"/>
      <c r="CN47" s="59"/>
      <c r="CO47" s="59"/>
      <c r="CP47" s="59"/>
      <c r="CQ47" s="59"/>
      <c r="CR47" s="59"/>
      <c r="CS47" s="59"/>
      <c r="CT47" s="59"/>
      <c r="CU47" s="59"/>
      <c r="CV47" s="59"/>
      <c r="CW47" s="59"/>
      <c r="CX47" s="59"/>
      <c r="CY47" s="59"/>
      <c r="CZ47" s="59"/>
      <c r="DA47" s="59"/>
      <c r="DB47" s="59"/>
      <c r="DC47" s="59"/>
      <c r="DD47" s="111"/>
    </row>
    <row r="48" spans="1:111" ht="13.5" customHeight="1" outlineLevel="1">
      <c r="A48" s="62"/>
      <c r="B48" s="63"/>
      <c r="C48" s="61" t="s">
        <v>670</v>
      </c>
      <c r="D48" s="63"/>
      <c r="E48" s="63"/>
      <c r="F48" s="64"/>
      <c r="G48" s="65"/>
      <c r="DG48" s="107"/>
    </row>
    <row r="49" spans="1:111" ht="13.5" customHeight="1" outlineLevel="1">
      <c r="A49" s="62"/>
      <c r="B49" s="63"/>
      <c r="C49" s="61" t="s">
        <v>676</v>
      </c>
      <c r="D49" s="63"/>
      <c r="E49" s="63"/>
      <c r="F49" s="64"/>
      <c r="G49" s="65"/>
      <c r="DG49" s="66"/>
    </row>
    <row r="50" spans="1:111" outlineLevel="1">
      <c r="A50" s="67" t="s">
        <v>15</v>
      </c>
      <c r="B50" s="67" t="s">
        <v>14</v>
      </c>
      <c r="C50" s="68" t="s">
        <v>671</v>
      </c>
      <c r="D50" s="67" t="s">
        <v>580</v>
      </c>
      <c r="E50" s="69">
        <v>169.2</v>
      </c>
      <c r="F50" s="70"/>
      <c r="G50" s="71">
        <f t="shared" ref="G50:G65" si="7">E50*F50</f>
        <v>0</v>
      </c>
      <c r="H50" s="43"/>
    </row>
    <row r="51" spans="1:111" outlineLevel="1">
      <c r="A51" s="67" t="s">
        <v>15</v>
      </c>
      <c r="B51" s="67" t="s">
        <v>15</v>
      </c>
      <c r="C51" s="68" t="s">
        <v>672</v>
      </c>
      <c r="D51" s="67" t="s">
        <v>580</v>
      </c>
      <c r="E51" s="69">
        <v>497.3</v>
      </c>
      <c r="F51" s="70"/>
      <c r="G51" s="71">
        <f t="shared" si="7"/>
        <v>0</v>
      </c>
      <c r="H51" s="43"/>
    </row>
    <row r="52" spans="1:111" outlineLevel="1">
      <c r="A52" s="67" t="s">
        <v>15</v>
      </c>
      <c r="B52" s="67" t="s">
        <v>16</v>
      </c>
      <c r="C52" s="68" t="s">
        <v>673</v>
      </c>
      <c r="D52" s="67" t="s">
        <v>580</v>
      </c>
      <c r="E52" s="69">
        <v>1070.5</v>
      </c>
      <c r="F52" s="70"/>
      <c r="G52" s="71">
        <f t="shared" si="7"/>
        <v>0</v>
      </c>
      <c r="H52" s="43"/>
    </row>
    <row r="53" spans="1:111" outlineLevel="1">
      <c r="A53" s="67" t="s">
        <v>15</v>
      </c>
      <c r="B53" s="67" t="s">
        <v>17</v>
      </c>
      <c r="C53" s="68" t="s">
        <v>674</v>
      </c>
      <c r="D53" s="67" t="s">
        <v>580</v>
      </c>
      <c r="E53" s="69">
        <v>250</v>
      </c>
      <c r="F53" s="70"/>
      <c r="G53" s="71">
        <f t="shared" si="7"/>
        <v>0</v>
      </c>
      <c r="H53" s="43"/>
    </row>
    <row r="54" spans="1:111" outlineLevel="1">
      <c r="A54" s="67" t="s">
        <v>15</v>
      </c>
      <c r="B54" s="67" t="s">
        <v>18</v>
      </c>
      <c r="C54" s="68" t="s">
        <v>677</v>
      </c>
      <c r="D54" s="67" t="s">
        <v>580</v>
      </c>
      <c r="E54" s="69">
        <v>99.6</v>
      </c>
      <c r="F54" s="70"/>
      <c r="G54" s="71">
        <f t="shared" si="7"/>
        <v>0</v>
      </c>
      <c r="H54" s="43"/>
    </row>
    <row r="55" spans="1:111" outlineLevel="1">
      <c r="A55" s="67" t="s">
        <v>15</v>
      </c>
      <c r="B55" s="67" t="s">
        <v>19</v>
      </c>
      <c r="C55" s="68" t="s">
        <v>678</v>
      </c>
      <c r="D55" s="67" t="s">
        <v>580</v>
      </c>
      <c r="E55" s="69">
        <v>41.3</v>
      </c>
      <c r="F55" s="70"/>
      <c r="G55" s="71">
        <f t="shared" si="7"/>
        <v>0</v>
      </c>
      <c r="H55" s="43"/>
    </row>
    <row r="56" spans="1:111" outlineLevel="1">
      <c r="A56" s="67" t="s">
        <v>15</v>
      </c>
      <c r="B56" s="67" t="s">
        <v>20</v>
      </c>
      <c r="C56" s="68" t="s">
        <v>679</v>
      </c>
      <c r="D56" s="67" t="s">
        <v>580</v>
      </c>
      <c r="E56" s="69">
        <v>90.1</v>
      </c>
      <c r="F56" s="70"/>
      <c r="G56" s="71">
        <f t="shared" si="7"/>
        <v>0</v>
      </c>
      <c r="H56" s="43"/>
    </row>
    <row r="57" spans="1:111" outlineLevel="1">
      <c r="A57" s="67" t="s">
        <v>15</v>
      </c>
      <c r="B57" s="67" t="s">
        <v>21</v>
      </c>
      <c r="C57" s="68" t="s">
        <v>680</v>
      </c>
      <c r="D57" s="67" t="s">
        <v>580</v>
      </c>
      <c r="E57" s="69">
        <v>109.1</v>
      </c>
      <c r="F57" s="70"/>
      <c r="G57" s="71">
        <f t="shared" si="7"/>
        <v>0</v>
      </c>
      <c r="H57" s="43"/>
    </row>
    <row r="58" spans="1:111" outlineLevel="1">
      <c r="A58" s="67" t="s">
        <v>15</v>
      </c>
      <c r="B58" s="67" t="s">
        <v>22</v>
      </c>
      <c r="C58" s="68" t="s">
        <v>681</v>
      </c>
      <c r="D58" s="67" t="s">
        <v>580</v>
      </c>
      <c r="E58" s="69">
        <v>59.4</v>
      </c>
      <c r="F58" s="70"/>
      <c r="G58" s="71">
        <f t="shared" si="7"/>
        <v>0</v>
      </c>
      <c r="H58" s="43"/>
    </row>
    <row r="59" spans="1:111" ht="13.5" customHeight="1" outlineLevel="1">
      <c r="A59" s="62"/>
      <c r="B59" s="63"/>
      <c r="C59" s="61" t="s">
        <v>675</v>
      </c>
      <c r="D59" s="63"/>
      <c r="E59" s="63"/>
      <c r="F59" s="64"/>
      <c r="G59" s="65"/>
      <c r="DG59" s="66"/>
    </row>
    <row r="60" spans="1:111" outlineLevel="1">
      <c r="A60" s="67" t="s">
        <v>15</v>
      </c>
      <c r="B60" s="67" t="s">
        <v>23</v>
      </c>
      <c r="C60" s="68" t="s">
        <v>682</v>
      </c>
      <c r="D60" s="67" t="s">
        <v>580</v>
      </c>
      <c r="E60" s="69">
        <v>51.6</v>
      </c>
      <c r="F60" s="70"/>
      <c r="G60" s="71">
        <f t="shared" si="7"/>
        <v>0</v>
      </c>
      <c r="H60" s="43"/>
    </row>
    <row r="61" spans="1:111" outlineLevel="1">
      <c r="A61" s="67" t="s">
        <v>15</v>
      </c>
      <c r="B61" s="67" t="s">
        <v>24</v>
      </c>
      <c r="C61" s="68" t="s">
        <v>683</v>
      </c>
      <c r="D61" s="67" t="s">
        <v>580</v>
      </c>
      <c r="E61" s="69">
        <v>156.80000000000001</v>
      </c>
      <c r="F61" s="70"/>
      <c r="G61" s="71">
        <f t="shared" si="7"/>
        <v>0</v>
      </c>
      <c r="H61" s="43"/>
    </row>
    <row r="62" spans="1:111" outlineLevel="1">
      <c r="A62" s="67" t="s">
        <v>15</v>
      </c>
      <c r="B62" s="67" t="s">
        <v>25</v>
      </c>
      <c r="C62" s="68" t="s">
        <v>684</v>
      </c>
      <c r="D62" s="67" t="s">
        <v>580</v>
      </c>
      <c r="E62" s="69">
        <v>750.2</v>
      </c>
      <c r="F62" s="70"/>
      <c r="G62" s="71">
        <f t="shared" si="7"/>
        <v>0</v>
      </c>
      <c r="H62" s="43"/>
    </row>
    <row r="63" spans="1:111" outlineLevel="1">
      <c r="A63" s="67" t="s">
        <v>15</v>
      </c>
      <c r="B63" s="67" t="s">
        <v>121</v>
      </c>
      <c r="C63" s="68" t="s">
        <v>685</v>
      </c>
      <c r="D63" s="67" t="s">
        <v>580</v>
      </c>
      <c r="E63" s="69">
        <v>93.6</v>
      </c>
      <c r="F63" s="70"/>
      <c r="G63" s="71">
        <f t="shared" si="7"/>
        <v>0</v>
      </c>
      <c r="H63" s="43"/>
    </row>
    <row r="64" spans="1:111" outlineLevel="1">
      <c r="A64" s="67" t="s">
        <v>15</v>
      </c>
      <c r="B64" s="67" t="s">
        <v>122</v>
      </c>
      <c r="C64" s="68" t="s">
        <v>686</v>
      </c>
      <c r="D64" s="67" t="s">
        <v>580</v>
      </c>
      <c r="E64" s="69">
        <v>87.7</v>
      </c>
      <c r="F64" s="70"/>
      <c r="G64" s="71">
        <f t="shared" si="7"/>
        <v>0</v>
      </c>
      <c r="H64" s="43"/>
    </row>
    <row r="65" spans="1:111" outlineLevel="1">
      <c r="A65" s="67" t="s">
        <v>15</v>
      </c>
      <c r="B65" s="67" t="s">
        <v>123</v>
      </c>
      <c r="C65" s="68" t="s">
        <v>687</v>
      </c>
      <c r="D65" s="67" t="s">
        <v>580</v>
      </c>
      <c r="E65" s="69">
        <v>2553.6</v>
      </c>
      <c r="F65" s="70"/>
      <c r="G65" s="71">
        <f t="shared" si="7"/>
        <v>0</v>
      </c>
      <c r="H65" s="43"/>
    </row>
    <row r="66" spans="1:111" outlineLevel="1">
      <c r="A66" s="67" t="s">
        <v>15</v>
      </c>
      <c r="B66" s="67" t="s">
        <v>127</v>
      </c>
      <c r="C66" s="68" t="s">
        <v>688</v>
      </c>
      <c r="D66" s="67" t="s">
        <v>580</v>
      </c>
      <c r="E66" s="69">
        <v>1037.5999999999999</v>
      </c>
      <c r="F66" s="70"/>
      <c r="G66" s="71">
        <f>E66*F66</f>
        <v>0</v>
      </c>
      <c r="H66" s="43"/>
    </row>
    <row r="67" spans="1:111" outlineLevel="1">
      <c r="A67" s="67" t="s">
        <v>15</v>
      </c>
      <c r="B67" s="67" t="s">
        <v>128</v>
      </c>
      <c r="C67" s="68" t="s">
        <v>689</v>
      </c>
      <c r="D67" s="67" t="s">
        <v>580</v>
      </c>
      <c r="E67" s="69">
        <v>2787.9</v>
      </c>
      <c r="F67" s="70"/>
      <c r="G67" s="71">
        <f>E67*F67</f>
        <v>0</v>
      </c>
    </row>
    <row r="68" spans="1:111" outlineLevel="1">
      <c r="A68" s="67" t="s">
        <v>15</v>
      </c>
      <c r="B68" s="67" t="s">
        <v>129</v>
      </c>
      <c r="C68" s="272" t="s">
        <v>1088</v>
      </c>
      <c r="D68" s="67" t="s">
        <v>580</v>
      </c>
      <c r="E68" s="69">
        <v>24.05</v>
      </c>
      <c r="F68" s="70"/>
      <c r="G68" s="71">
        <f>E68*F68</f>
        <v>0</v>
      </c>
    </row>
    <row r="69" spans="1:111" outlineLevel="1">
      <c r="A69" s="67" t="s">
        <v>15</v>
      </c>
      <c r="B69" s="67" t="s">
        <v>130</v>
      </c>
      <c r="C69" s="272" t="s">
        <v>690</v>
      </c>
      <c r="D69" s="67" t="s">
        <v>580</v>
      </c>
      <c r="E69" s="69">
        <v>153.6</v>
      </c>
      <c r="F69" s="70"/>
      <c r="G69" s="71">
        <f t="shared" ref="G69:G73" si="8">E69*F69</f>
        <v>0</v>
      </c>
    </row>
    <row r="70" spans="1:111" outlineLevel="1">
      <c r="A70" s="67" t="s">
        <v>15</v>
      </c>
      <c r="B70" s="67" t="s">
        <v>131</v>
      </c>
      <c r="C70" s="272" t="s">
        <v>690</v>
      </c>
      <c r="D70" s="67" t="s">
        <v>580</v>
      </c>
      <c r="E70" s="69">
        <v>153.6</v>
      </c>
      <c r="F70" s="70"/>
      <c r="G70" s="71">
        <f t="shared" si="8"/>
        <v>0</v>
      </c>
    </row>
    <row r="71" spans="1:111" outlineLevel="1">
      <c r="A71" s="67" t="s">
        <v>15</v>
      </c>
      <c r="B71" s="67" t="s">
        <v>132</v>
      </c>
      <c r="C71" s="272" t="s">
        <v>691</v>
      </c>
      <c r="D71" s="67" t="s">
        <v>580</v>
      </c>
      <c r="E71" s="69">
        <v>307.2</v>
      </c>
      <c r="F71" s="70"/>
      <c r="G71" s="71">
        <f t="shared" si="8"/>
        <v>0</v>
      </c>
    </row>
    <row r="72" spans="1:111" outlineLevel="1">
      <c r="A72" s="67" t="s">
        <v>15</v>
      </c>
      <c r="B72" s="67" t="s">
        <v>133</v>
      </c>
      <c r="C72" s="272" t="s">
        <v>1089</v>
      </c>
      <c r="D72" s="67" t="s">
        <v>580</v>
      </c>
      <c r="E72" s="69">
        <v>18.25</v>
      </c>
      <c r="F72" s="70"/>
      <c r="G72" s="71">
        <f t="shared" si="8"/>
        <v>0</v>
      </c>
    </row>
    <row r="73" spans="1:111" outlineLevel="1">
      <c r="A73" s="67" t="s">
        <v>15</v>
      </c>
      <c r="B73" s="67" t="s">
        <v>198</v>
      </c>
      <c r="C73" s="272" t="s">
        <v>1090</v>
      </c>
      <c r="D73" s="67" t="s">
        <v>580</v>
      </c>
      <c r="E73" s="69">
        <v>17.850000000000001</v>
      </c>
      <c r="F73" s="70"/>
      <c r="G73" s="71">
        <f t="shared" si="8"/>
        <v>0</v>
      </c>
    </row>
    <row r="74" spans="1:111" outlineLevel="1">
      <c r="A74" s="67" t="s">
        <v>15</v>
      </c>
      <c r="B74" s="67" t="s">
        <v>199</v>
      </c>
      <c r="C74" s="272" t="s">
        <v>692</v>
      </c>
      <c r="D74" s="67" t="s">
        <v>580</v>
      </c>
      <c r="E74" s="69">
        <v>147.85</v>
      </c>
      <c r="F74" s="70"/>
      <c r="G74" s="71">
        <f t="shared" ref="G74:G77" si="9">E74*F74</f>
        <v>0</v>
      </c>
    </row>
    <row r="75" spans="1:111" outlineLevel="1">
      <c r="A75" s="67" t="s">
        <v>15</v>
      </c>
      <c r="B75" s="67" t="s">
        <v>200</v>
      </c>
      <c r="C75" s="272" t="s">
        <v>693</v>
      </c>
      <c r="D75" s="67" t="s">
        <v>580</v>
      </c>
      <c r="E75" s="69">
        <v>33</v>
      </c>
      <c r="F75" s="70"/>
      <c r="G75" s="71">
        <f t="shared" si="9"/>
        <v>0</v>
      </c>
    </row>
    <row r="76" spans="1:111" outlineLevel="1">
      <c r="A76" s="67" t="s">
        <v>15</v>
      </c>
      <c r="B76" s="67" t="s">
        <v>201</v>
      </c>
      <c r="C76" s="272" t="s">
        <v>694</v>
      </c>
      <c r="D76" s="67" t="s">
        <v>580</v>
      </c>
      <c r="E76" s="69">
        <v>17.2</v>
      </c>
      <c r="F76" s="70"/>
      <c r="G76" s="71">
        <f t="shared" si="9"/>
        <v>0</v>
      </c>
    </row>
    <row r="77" spans="1:111" outlineLevel="1">
      <c r="A77" s="67" t="s">
        <v>15</v>
      </c>
      <c r="B77" s="67" t="s">
        <v>202</v>
      </c>
      <c r="C77" s="272" t="s">
        <v>1091</v>
      </c>
      <c r="D77" s="67" t="s">
        <v>580</v>
      </c>
      <c r="E77" s="69">
        <v>63.8</v>
      </c>
      <c r="F77" s="70"/>
      <c r="G77" s="71">
        <f t="shared" si="9"/>
        <v>0</v>
      </c>
    </row>
    <row r="78" spans="1:111" s="75" customFormat="1">
      <c r="A78" s="273" t="s">
        <v>669</v>
      </c>
      <c r="B78" s="76"/>
      <c r="C78" s="112"/>
      <c r="D78" s="113"/>
      <c r="E78" s="114"/>
      <c r="F78" s="115"/>
      <c r="G78" s="58">
        <f>SUBTOTAL(9,G50:G77)</f>
        <v>0</v>
      </c>
      <c r="H78" s="59"/>
      <c r="I78" s="59"/>
      <c r="J78" s="59"/>
      <c r="K78" s="59"/>
      <c r="L78" s="59"/>
      <c r="M78" s="59"/>
      <c r="N78" s="59"/>
      <c r="O78" s="59"/>
      <c r="P78" s="59"/>
      <c r="Q78" s="59"/>
      <c r="R78" s="59"/>
      <c r="S78" s="59"/>
      <c r="T78" s="59"/>
      <c r="U78" s="59"/>
      <c r="V78" s="59"/>
      <c r="W78" s="59"/>
      <c r="X78" s="59"/>
      <c r="Y78" s="59"/>
      <c r="Z78" s="59"/>
      <c r="AA78" s="59"/>
      <c r="AB78" s="59"/>
      <c r="AC78" s="59"/>
      <c r="AD78" s="59"/>
      <c r="AE78" s="59"/>
      <c r="AF78" s="59"/>
      <c r="AG78" s="59"/>
      <c r="AH78" s="59"/>
      <c r="AI78" s="59"/>
      <c r="AJ78" s="59"/>
      <c r="AK78" s="59"/>
      <c r="AL78" s="59"/>
      <c r="AM78" s="59"/>
      <c r="AN78" s="59"/>
      <c r="AO78" s="59"/>
      <c r="AP78" s="59"/>
      <c r="AQ78" s="59"/>
      <c r="AR78" s="59"/>
      <c r="AS78" s="59"/>
      <c r="AT78" s="59"/>
      <c r="AU78" s="59"/>
      <c r="AV78" s="59"/>
      <c r="AW78" s="59"/>
      <c r="AX78" s="59"/>
      <c r="AY78" s="59"/>
      <c r="AZ78" s="59"/>
      <c r="BA78" s="59"/>
      <c r="BB78" s="59"/>
      <c r="BC78" s="59"/>
      <c r="BD78" s="59"/>
      <c r="BE78" s="59"/>
      <c r="BF78" s="59"/>
      <c r="BG78" s="59"/>
      <c r="BH78" s="59"/>
      <c r="BI78" s="59"/>
      <c r="BJ78" s="59"/>
      <c r="BK78" s="59"/>
      <c r="BL78" s="59"/>
      <c r="BM78" s="59"/>
      <c r="BN78" s="59"/>
      <c r="BO78" s="59"/>
      <c r="BP78" s="59"/>
      <c r="BQ78" s="59"/>
      <c r="BR78" s="59"/>
      <c r="BS78" s="59"/>
      <c r="BT78" s="59"/>
      <c r="BU78" s="59"/>
      <c r="BV78" s="59"/>
      <c r="BW78" s="59"/>
      <c r="BX78" s="59"/>
      <c r="BY78" s="59"/>
      <c r="BZ78" s="59"/>
      <c r="CA78" s="59"/>
      <c r="CB78" s="59"/>
      <c r="CC78" s="59"/>
      <c r="CD78" s="59"/>
      <c r="CE78" s="59"/>
      <c r="CF78" s="59"/>
      <c r="CG78" s="59"/>
      <c r="CH78" s="59"/>
      <c r="CI78" s="59"/>
      <c r="CJ78" s="59"/>
      <c r="CK78" s="59"/>
      <c r="CL78" s="59"/>
      <c r="CM78" s="59"/>
      <c r="CN78" s="59"/>
      <c r="CO78" s="59"/>
      <c r="CP78" s="59"/>
      <c r="CQ78" s="59"/>
      <c r="CR78" s="59"/>
      <c r="CS78" s="59"/>
      <c r="CT78" s="59"/>
      <c r="CU78" s="59"/>
      <c r="CV78" s="59"/>
      <c r="CW78" s="59"/>
      <c r="CX78" s="59"/>
      <c r="CY78" s="59"/>
      <c r="CZ78" s="59"/>
      <c r="DA78" s="59"/>
      <c r="DB78" s="59"/>
      <c r="DC78" s="59"/>
      <c r="DD78" s="59"/>
      <c r="DE78" s="59"/>
      <c r="DF78" s="59"/>
      <c r="DG78" s="111"/>
    </row>
    <row r="79" spans="1:111" s="75" customFormat="1" outlineLevel="1">
      <c r="A79" s="104" t="s">
        <v>708</v>
      </c>
      <c r="B79" s="105"/>
      <c r="C79" s="105"/>
      <c r="D79" s="105"/>
      <c r="E79" s="105"/>
      <c r="F79" s="109"/>
      <c r="G79" s="110"/>
      <c r="H79" s="59"/>
      <c r="I79" s="59"/>
      <c r="J79" s="59"/>
      <c r="K79" s="59"/>
      <c r="L79" s="59"/>
      <c r="M79" s="59"/>
      <c r="N79" s="59"/>
      <c r="O79" s="59"/>
      <c r="P79" s="59"/>
      <c r="Q79" s="59"/>
      <c r="R79" s="59"/>
      <c r="S79" s="59"/>
      <c r="T79" s="59"/>
      <c r="U79" s="59"/>
      <c r="V79" s="59"/>
      <c r="W79" s="59"/>
      <c r="X79" s="59"/>
      <c r="Y79" s="59"/>
      <c r="Z79" s="59"/>
      <c r="AA79" s="59"/>
      <c r="AB79" s="59"/>
      <c r="AC79" s="59"/>
      <c r="AD79" s="59"/>
      <c r="AE79" s="59"/>
      <c r="AF79" s="59"/>
      <c r="AG79" s="59"/>
      <c r="AH79" s="59"/>
      <c r="AI79" s="59"/>
      <c r="AJ79" s="59"/>
      <c r="AK79" s="59"/>
      <c r="AL79" s="59"/>
      <c r="AM79" s="59"/>
      <c r="AN79" s="59"/>
      <c r="AO79" s="59"/>
      <c r="AP79" s="59"/>
      <c r="AQ79" s="59"/>
      <c r="AR79" s="59"/>
      <c r="AS79" s="59"/>
      <c r="AT79" s="59"/>
      <c r="AU79" s="59"/>
      <c r="AV79" s="59"/>
      <c r="AW79" s="59"/>
      <c r="AX79" s="59"/>
      <c r="AY79" s="59"/>
      <c r="AZ79" s="59"/>
      <c r="BA79" s="59"/>
      <c r="BB79" s="59"/>
      <c r="BC79" s="59"/>
      <c r="BD79" s="59"/>
      <c r="BE79" s="59"/>
      <c r="BF79" s="59"/>
      <c r="BG79" s="59"/>
      <c r="BH79" s="59"/>
      <c r="BI79" s="59"/>
      <c r="BJ79" s="59"/>
      <c r="BK79" s="59"/>
      <c r="BL79" s="59"/>
      <c r="BM79" s="59"/>
      <c r="BN79" s="59"/>
      <c r="BO79" s="59"/>
      <c r="BP79" s="59"/>
      <c r="BQ79" s="59"/>
      <c r="BR79" s="59"/>
      <c r="BS79" s="59"/>
      <c r="BT79" s="59"/>
      <c r="BU79" s="59"/>
      <c r="BV79" s="59"/>
      <c r="BW79" s="59"/>
      <c r="BX79" s="59"/>
      <c r="BY79" s="59"/>
      <c r="BZ79" s="59"/>
      <c r="CA79" s="59"/>
      <c r="CB79" s="59"/>
      <c r="CC79" s="59"/>
      <c r="CD79" s="59"/>
      <c r="CE79" s="59"/>
      <c r="CF79" s="59"/>
      <c r="CG79" s="59"/>
      <c r="CH79" s="59"/>
      <c r="CI79" s="59"/>
      <c r="CJ79" s="59"/>
      <c r="CK79" s="59"/>
      <c r="CL79" s="59"/>
      <c r="CM79" s="59"/>
      <c r="CN79" s="59"/>
      <c r="CO79" s="59"/>
      <c r="CP79" s="59"/>
      <c r="CQ79" s="59"/>
      <c r="CR79" s="59"/>
      <c r="CS79" s="59"/>
      <c r="CT79" s="59"/>
      <c r="CU79" s="59"/>
      <c r="CV79" s="59"/>
      <c r="CW79" s="59"/>
      <c r="CX79" s="59"/>
      <c r="CY79" s="59"/>
      <c r="CZ79" s="59"/>
      <c r="DA79" s="59"/>
      <c r="DB79" s="59"/>
      <c r="DC79" s="59"/>
      <c r="DD79" s="111"/>
    </row>
    <row r="80" spans="1:111" s="75" customFormat="1">
      <c r="A80" s="273"/>
      <c r="B80" s="76"/>
      <c r="C80" s="256" t="s">
        <v>710</v>
      </c>
      <c r="D80" s="113"/>
      <c r="E80" s="114"/>
      <c r="F80" s="115"/>
      <c r="G80" s="58"/>
      <c r="H80" s="59"/>
      <c r="I80" s="59"/>
      <c r="J80" s="59"/>
      <c r="K80" s="59"/>
      <c r="L80" s="59"/>
      <c r="M80" s="59"/>
      <c r="N80" s="59"/>
      <c r="O80" s="59"/>
      <c r="P80" s="59"/>
      <c r="Q80" s="59"/>
      <c r="R80" s="59"/>
      <c r="S80" s="59"/>
      <c r="T80" s="59"/>
      <c r="U80" s="59"/>
      <c r="V80" s="59"/>
      <c r="W80" s="59"/>
      <c r="X80" s="59"/>
      <c r="Y80" s="59"/>
      <c r="Z80" s="59"/>
      <c r="AA80" s="59"/>
      <c r="AB80" s="59"/>
      <c r="AC80" s="59"/>
      <c r="AD80" s="59"/>
      <c r="AE80" s="59"/>
      <c r="AF80" s="59"/>
      <c r="AG80" s="59"/>
      <c r="AH80" s="59"/>
      <c r="AI80" s="59"/>
      <c r="AJ80" s="59"/>
      <c r="AK80" s="59"/>
      <c r="AL80" s="59"/>
      <c r="AM80" s="59"/>
      <c r="AN80" s="59"/>
      <c r="AO80" s="59"/>
      <c r="AP80" s="59"/>
      <c r="AQ80" s="59"/>
      <c r="AR80" s="59"/>
      <c r="AS80" s="59"/>
      <c r="AT80" s="59"/>
      <c r="AU80" s="59"/>
      <c r="AV80" s="59"/>
      <c r="AW80" s="59"/>
      <c r="AX80" s="59"/>
      <c r="AY80" s="59"/>
      <c r="AZ80" s="59"/>
      <c r="BA80" s="59"/>
      <c r="BB80" s="59"/>
      <c r="BC80" s="59"/>
      <c r="BD80" s="59"/>
      <c r="BE80" s="59"/>
      <c r="BF80" s="59"/>
      <c r="BG80" s="59"/>
      <c r="BH80" s="59"/>
      <c r="BI80" s="59"/>
      <c r="BJ80" s="59"/>
      <c r="BK80" s="59"/>
      <c r="BL80" s="59"/>
      <c r="BM80" s="59"/>
      <c r="BN80" s="59"/>
      <c r="BO80" s="59"/>
      <c r="BP80" s="59"/>
      <c r="BQ80" s="59"/>
      <c r="BR80" s="59"/>
      <c r="BS80" s="59"/>
      <c r="BT80" s="59"/>
      <c r="BU80" s="59"/>
      <c r="BV80" s="59"/>
      <c r="BW80" s="59"/>
      <c r="BX80" s="59"/>
      <c r="BY80" s="59"/>
      <c r="BZ80" s="59"/>
      <c r="CA80" s="59"/>
      <c r="CB80" s="59"/>
      <c r="CC80" s="59"/>
      <c r="CD80" s="59"/>
      <c r="CE80" s="59"/>
      <c r="CF80" s="59"/>
      <c r="CG80" s="59"/>
      <c r="CH80" s="59"/>
      <c r="CI80" s="59"/>
      <c r="CJ80" s="59"/>
      <c r="CK80" s="59"/>
      <c r="CL80" s="59"/>
      <c r="CM80" s="59"/>
      <c r="CN80" s="59"/>
      <c r="CO80" s="59"/>
      <c r="CP80" s="59"/>
      <c r="CQ80" s="59"/>
      <c r="CR80" s="59"/>
      <c r="CS80" s="59"/>
      <c r="CT80" s="59"/>
      <c r="CU80" s="59"/>
      <c r="CV80" s="59"/>
      <c r="CW80" s="59"/>
      <c r="CX80" s="59"/>
      <c r="CY80" s="59"/>
      <c r="CZ80" s="59"/>
      <c r="DA80" s="59"/>
      <c r="DB80" s="59"/>
      <c r="DC80" s="59"/>
      <c r="DD80" s="59"/>
      <c r="DE80" s="59"/>
      <c r="DF80" s="59"/>
      <c r="DG80" s="119"/>
    </row>
    <row r="81" spans="1:111" ht="25.5" outlineLevel="1">
      <c r="A81" s="67" t="s">
        <v>16</v>
      </c>
      <c r="B81" s="67" t="s">
        <v>14</v>
      </c>
      <c r="C81" s="68" t="s">
        <v>716</v>
      </c>
      <c r="D81" s="67" t="s">
        <v>47</v>
      </c>
      <c r="E81" s="69">
        <f>6*18.7*0.2</f>
        <v>22.439999999999998</v>
      </c>
      <c r="F81" s="70"/>
      <c r="G81" s="71">
        <f t="shared" ref="G81:G84" si="10">E81*F81</f>
        <v>0</v>
      </c>
      <c r="H81" s="43"/>
    </row>
    <row r="82" spans="1:111" outlineLevel="1">
      <c r="A82" s="67" t="s">
        <v>16</v>
      </c>
      <c r="B82" s="67" t="s">
        <v>15</v>
      </c>
      <c r="C82" s="68" t="s">
        <v>713</v>
      </c>
      <c r="D82" s="67" t="s">
        <v>47</v>
      </c>
      <c r="E82" s="69">
        <f>14*0.24*0.14*4.3</f>
        <v>2.0227200000000001</v>
      </c>
      <c r="F82" s="70"/>
      <c r="G82" s="71">
        <f t="shared" si="10"/>
        <v>0</v>
      </c>
      <c r="H82" s="43"/>
    </row>
    <row r="83" spans="1:111" outlineLevel="1">
      <c r="A83" s="67" t="s">
        <v>16</v>
      </c>
      <c r="B83" s="67" t="s">
        <v>16</v>
      </c>
      <c r="C83" s="68" t="s">
        <v>714</v>
      </c>
      <c r="D83" s="67" t="s">
        <v>47</v>
      </c>
      <c r="E83" s="69">
        <f>51*0.14*0.2*4.3</f>
        <v>6.1404000000000005</v>
      </c>
      <c r="F83" s="70"/>
      <c r="G83" s="71">
        <f t="shared" si="10"/>
        <v>0</v>
      </c>
      <c r="H83" s="43"/>
    </row>
    <row r="84" spans="1:111" outlineLevel="1">
      <c r="A84" s="67" t="s">
        <v>16</v>
      </c>
      <c r="B84" s="67" t="s">
        <v>17</v>
      </c>
      <c r="C84" s="68" t="s">
        <v>715</v>
      </c>
      <c r="D84" s="67" t="s">
        <v>47</v>
      </c>
      <c r="E84" s="69">
        <f>26*0.14*0.2*3.2</f>
        <v>2.3296000000000006</v>
      </c>
      <c r="F84" s="70"/>
      <c r="G84" s="71">
        <f t="shared" si="10"/>
        <v>0</v>
      </c>
      <c r="H84" s="43"/>
    </row>
    <row r="85" spans="1:111" outlineLevel="1">
      <c r="A85" s="67" t="s">
        <v>16</v>
      </c>
      <c r="B85" s="67" t="s">
        <v>18</v>
      </c>
      <c r="C85" s="68" t="s">
        <v>1092</v>
      </c>
      <c r="D85" s="67" t="s">
        <v>296</v>
      </c>
      <c r="E85" s="69">
        <v>83.2</v>
      </c>
      <c r="F85" s="70"/>
      <c r="G85" s="71">
        <f t="shared" ref="G85:G86" si="11">E85*F85</f>
        <v>0</v>
      </c>
      <c r="H85" s="43"/>
    </row>
    <row r="86" spans="1:111" outlineLevel="1">
      <c r="A86" s="67" t="s">
        <v>16</v>
      </c>
      <c r="B86" s="67" t="s">
        <v>19</v>
      </c>
      <c r="C86" s="68" t="s">
        <v>1093</v>
      </c>
      <c r="D86" s="67" t="s">
        <v>296</v>
      </c>
      <c r="E86" s="69">
        <v>41.6</v>
      </c>
      <c r="F86" s="70"/>
      <c r="G86" s="71">
        <f t="shared" si="11"/>
        <v>0</v>
      </c>
      <c r="H86" s="43"/>
    </row>
    <row r="87" spans="1:111" outlineLevel="1">
      <c r="A87" s="67" t="s">
        <v>16</v>
      </c>
      <c r="B87" s="67" t="s">
        <v>20</v>
      </c>
      <c r="C87" s="68" t="s">
        <v>712</v>
      </c>
      <c r="D87" s="67" t="s">
        <v>207</v>
      </c>
      <c r="E87" s="69">
        <f>6*26</f>
        <v>156</v>
      </c>
      <c r="F87" s="70"/>
      <c r="G87" s="71">
        <f t="shared" ref="G87:G88" si="12">E87*F87</f>
        <v>0</v>
      </c>
      <c r="H87" s="43"/>
    </row>
    <row r="88" spans="1:111" s="259" customFormat="1" outlineLevel="1">
      <c r="A88" s="67" t="s">
        <v>16</v>
      </c>
      <c r="B88" s="67" t="s">
        <v>21</v>
      </c>
      <c r="C88" s="68" t="s">
        <v>711</v>
      </c>
      <c r="D88" s="67" t="s">
        <v>207</v>
      </c>
      <c r="E88" s="69">
        <f>32+22</f>
        <v>54</v>
      </c>
      <c r="F88" s="70"/>
      <c r="G88" s="71">
        <f t="shared" si="12"/>
        <v>0</v>
      </c>
      <c r="H88" s="257"/>
      <c r="I88" s="258"/>
      <c r="J88" s="258"/>
      <c r="K88" s="258"/>
      <c r="L88" s="258"/>
      <c r="M88" s="258"/>
      <c r="N88" s="258"/>
      <c r="O88" s="258"/>
      <c r="P88" s="258"/>
      <c r="Q88" s="258"/>
      <c r="R88" s="258"/>
      <c r="S88" s="258"/>
      <c r="T88" s="258"/>
      <c r="U88" s="258"/>
      <c r="V88" s="258"/>
      <c r="W88" s="258"/>
      <c r="X88" s="258"/>
      <c r="Y88" s="258"/>
      <c r="Z88" s="258"/>
      <c r="AA88" s="258"/>
      <c r="AB88" s="258"/>
      <c r="AC88" s="258"/>
      <c r="AD88" s="258"/>
      <c r="AE88" s="258"/>
      <c r="AF88" s="258"/>
      <c r="AG88" s="258"/>
      <c r="AH88" s="258"/>
      <c r="AI88" s="258"/>
      <c r="AJ88" s="258"/>
      <c r="AK88" s="258"/>
      <c r="AL88" s="258"/>
      <c r="AM88" s="258"/>
      <c r="AN88" s="258"/>
      <c r="AO88" s="258"/>
      <c r="AP88" s="258"/>
      <c r="AQ88" s="258"/>
      <c r="AR88" s="258"/>
      <c r="AS88" s="258"/>
      <c r="AT88" s="258"/>
      <c r="AU88" s="258"/>
      <c r="AV88" s="258"/>
      <c r="AW88" s="258"/>
      <c r="AX88" s="258"/>
      <c r="AY88" s="258"/>
      <c r="AZ88" s="258"/>
      <c r="BA88" s="258"/>
      <c r="BB88" s="258"/>
      <c r="BC88" s="258"/>
      <c r="BD88" s="258"/>
      <c r="BE88" s="258"/>
      <c r="BF88" s="258"/>
      <c r="BG88" s="258"/>
      <c r="BH88" s="258"/>
      <c r="BI88" s="258"/>
      <c r="BJ88" s="258"/>
      <c r="BK88" s="258"/>
      <c r="BL88" s="258"/>
      <c r="BM88" s="258"/>
      <c r="BN88" s="258"/>
      <c r="BO88" s="258"/>
      <c r="BP88" s="258"/>
      <c r="BQ88" s="258"/>
      <c r="BR88" s="258"/>
      <c r="BS88" s="258"/>
      <c r="BT88" s="258"/>
      <c r="BU88" s="258"/>
      <c r="BV88" s="258"/>
      <c r="BW88" s="258"/>
      <c r="BX88" s="258"/>
      <c r="BY88" s="258"/>
      <c r="BZ88" s="258"/>
      <c r="CA88" s="258"/>
      <c r="CB88" s="258"/>
      <c r="CC88" s="258"/>
      <c r="CD88" s="258"/>
      <c r="CE88" s="258"/>
      <c r="CF88" s="258"/>
      <c r="CG88" s="258"/>
      <c r="CH88" s="258"/>
      <c r="CI88" s="258"/>
      <c r="CJ88" s="258"/>
      <c r="CK88" s="258"/>
      <c r="CL88" s="258"/>
      <c r="CM88" s="258"/>
      <c r="CN88" s="258"/>
      <c r="CO88" s="258"/>
      <c r="CP88" s="258"/>
      <c r="CQ88" s="258"/>
      <c r="CR88" s="258"/>
      <c r="CS88" s="258"/>
      <c r="CT88" s="258"/>
      <c r="CU88" s="258"/>
      <c r="CV88" s="258"/>
      <c r="CW88" s="258"/>
      <c r="CX88" s="258"/>
      <c r="CY88" s="258"/>
      <c r="CZ88" s="258"/>
      <c r="DA88" s="258"/>
      <c r="DB88" s="258"/>
      <c r="DC88" s="258"/>
      <c r="DD88" s="258"/>
      <c r="DE88" s="258"/>
      <c r="DF88" s="258"/>
      <c r="DG88" s="258"/>
    </row>
    <row r="89" spans="1:111" s="75" customFormat="1">
      <c r="A89" s="273"/>
      <c r="B89" s="76"/>
      <c r="C89" s="256" t="s">
        <v>719</v>
      </c>
      <c r="D89" s="113"/>
      <c r="E89" s="114"/>
      <c r="F89" s="115"/>
      <c r="G89" s="58"/>
      <c r="H89" s="59"/>
      <c r="I89" s="59"/>
      <c r="J89" s="59"/>
      <c r="K89" s="59"/>
      <c r="L89" s="59"/>
      <c r="M89" s="59"/>
      <c r="N89" s="59"/>
      <c r="O89" s="59"/>
      <c r="P89" s="59"/>
      <c r="Q89" s="59"/>
      <c r="R89" s="59"/>
      <c r="S89" s="59"/>
      <c r="T89" s="59"/>
      <c r="U89" s="59"/>
      <c r="V89" s="59"/>
      <c r="W89" s="59"/>
      <c r="X89" s="59"/>
      <c r="Y89" s="59"/>
      <c r="Z89" s="59"/>
      <c r="AA89" s="59"/>
      <c r="AB89" s="59"/>
      <c r="AC89" s="59"/>
      <c r="AD89" s="59"/>
      <c r="AE89" s="59"/>
      <c r="AF89" s="59"/>
      <c r="AG89" s="59"/>
      <c r="AH89" s="59"/>
      <c r="AI89" s="59"/>
      <c r="AJ89" s="59"/>
      <c r="AK89" s="59"/>
      <c r="AL89" s="59"/>
      <c r="AM89" s="59"/>
      <c r="AN89" s="59"/>
      <c r="AO89" s="59"/>
      <c r="AP89" s="59"/>
      <c r="AQ89" s="59"/>
      <c r="AR89" s="59"/>
      <c r="AS89" s="59"/>
      <c r="AT89" s="59"/>
      <c r="AU89" s="59"/>
      <c r="AV89" s="59"/>
      <c r="AW89" s="59"/>
      <c r="AX89" s="59"/>
      <c r="AY89" s="59"/>
      <c r="AZ89" s="59"/>
      <c r="BA89" s="59"/>
      <c r="BB89" s="59"/>
      <c r="BC89" s="59"/>
      <c r="BD89" s="59"/>
      <c r="BE89" s="59"/>
      <c r="BF89" s="59"/>
      <c r="BG89" s="59"/>
      <c r="BH89" s="59"/>
      <c r="BI89" s="59"/>
      <c r="BJ89" s="59"/>
      <c r="BK89" s="59"/>
      <c r="BL89" s="59"/>
      <c r="BM89" s="59"/>
      <c r="BN89" s="59"/>
      <c r="BO89" s="59"/>
      <c r="BP89" s="59"/>
      <c r="BQ89" s="59"/>
      <c r="BR89" s="59"/>
      <c r="BS89" s="59"/>
      <c r="BT89" s="59"/>
      <c r="BU89" s="59"/>
      <c r="BV89" s="59"/>
      <c r="BW89" s="59"/>
      <c r="BX89" s="59"/>
      <c r="BY89" s="59"/>
      <c r="BZ89" s="59"/>
      <c r="CA89" s="59"/>
      <c r="CB89" s="59"/>
      <c r="CC89" s="59"/>
      <c r="CD89" s="59"/>
      <c r="CE89" s="59"/>
      <c r="CF89" s="59"/>
      <c r="CG89" s="59"/>
      <c r="CH89" s="59"/>
      <c r="CI89" s="59"/>
      <c r="CJ89" s="59"/>
      <c r="CK89" s="59"/>
      <c r="CL89" s="59"/>
      <c r="CM89" s="59"/>
      <c r="CN89" s="59"/>
      <c r="CO89" s="59"/>
      <c r="CP89" s="59"/>
      <c r="CQ89" s="59"/>
      <c r="CR89" s="59"/>
      <c r="CS89" s="59"/>
      <c r="CT89" s="59"/>
      <c r="CU89" s="59"/>
      <c r="CV89" s="59"/>
      <c r="CW89" s="59"/>
      <c r="CX89" s="59"/>
      <c r="CY89" s="59"/>
      <c r="CZ89" s="59"/>
      <c r="DA89" s="59"/>
      <c r="DB89" s="59"/>
      <c r="DC89" s="59"/>
      <c r="DD89" s="59"/>
      <c r="DE89" s="59"/>
      <c r="DF89" s="59"/>
      <c r="DG89" s="119"/>
    </row>
    <row r="90" spans="1:111" outlineLevel="1">
      <c r="A90" s="67" t="s">
        <v>16</v>
      </c>
      <c r="B90" s="67" t="s">
        <v>22</v>
      </c>
      <c r="C90" s="68" t="s">
        <v>717</v>
      </c>
      <c r="D90" s="67" t="s">
        <v>27</v>
      </c>
      <c r="E90" s="69">
        <f>(0.6*1.8*12)+(0.49*17.7*2)+(0.7*3.15*6)+(0.5*0.85*24)+(0.6*2.45*12)+(0.56*255.4)+(0.48*139)+(0.64*7.1*4)+(0.44*66.2)+(0.72*9.3*6)</f>
        <v>368.59999999999997</v>
      </c>
      <c r="F90" s="70"/>
      <c r="G90" s="71">
        <f t="shared" ref="G90:G91" si="13">E90*F90</f>
        <v>0</v>
      </c>
      <c r="H90" s="43"/>
    </row>
    <row r="91" spans="1:111" outlineLevel="1">
      <c r="A91" s="67" t="s">
        <v>16</v>
      </c>
      <c r="B91" s="67" t="s">
        <v>23</v>
      </c>
      <c r="C91" s="68" t="s">
        <v>718</v>
      </c>
      <c r="D91" s="67" t="s">
        <v>27</v>
      </c>
      <c r="E91" s="69">
        <v>368.6</v>
      </c>
      <c r="F91" s="70"/>
      <c r="G91" s="71">
        <f t="shared" si="13"/>
        <v>0</v>
      </c>
      <c r="H91" s="43"/>
    </row>
    <row r="92" spans="1:111" s="75" customFormat="1">
      <c r="A92" s="273" t="s">
        <v>709</v>
      </c>
      <c r="B92" s="76"/>
      <c r="C92" s="112"/>
      <c r="D92" s="113"/>
      <c r="E92" s="114"/>
      <c r="F92" s="115"/>
      <c r="G92" s="58">
        <f>SUBTOTAL(9,G81:G91)</f>
        <v>0</v>
      </c>
      <c r="H92" s="59"/>
      <c r="I92" s="59"/>
      <c r="J92" s="59"/>
      <c r="K92" s="59"/>
      <c r="L92" s="59"/>
      <c r="M92" s="59"/>
      <c r="N92" s="59"/>
      <c r="O92" s="59"/>
      <c r="P92" s="59"/>
      <c r="Q92" s="59"/>
      <c r="R92" s="59"/>
      <c r="S92" s="59"/>
      <c r="T92" s="59"/>
      <c r="U92" s="59"/>
      <c r="V92" s="59"/>
      <c r="W92" s="59"/>
      <c r="X92" s="59"/>
      <c r="Y92" s="59"/>
      <c r="Z92" s="59"/>
      <c r="AA92" s="59"/>
      <c r="AB92" s="59"/>
      <c r="AC92" s="59"/>
      <c r="AD92" s="59"/>
      <c r="AE92" s="59"/>
      <c r="AF92" s="59"/>
      <c r="AG92" s="59"/>
      <c r="AH92" s="59"/>
      <c r="AI92" s="59"/>
      <c r="AJ92" s="59"/>
      <c r="AK92" s="59"/>
      <c r="AL92" s="59"/>
      <c r="AM92" s="59"/>
      <c r="AN92" s="59"/>
      <c r="AO92" s="59"/>
      <c r="AP92" s="59"/>
      <c r="AQ92" s="59"/>
      <c r="AR92" s="59"/>
      <c r="AS92" s="59"/>
      <c r="AT92" s="59"/>
      <c r="AU92" s="59"/>
      <c r="AV92" s="59"/>
      <c r="AW92" s="59"/>
      <c r="AX92" s="59"/>
      <c r="AY92" s="59"/>
      <c r="AZ92" s="59"/>
      <c r="BA92" s="59"/>
      <c r="BB92" s="59"/>
      <c r="BC92" s="59"/>
      <c r="BD92" s="59"/>
      <c r="BE92" s="59"/>
      <c r="BF92" s="59"/>
      <c r="BG92" s="59"/>
      <c r="BH92" s="59"/>
      <c r="BI92" s="59"/>
      <c r="BJ92" s="59"/>
      <c r="BK92" s="59"/>
      <c r="BL92" s="59"/>
      <c r="BM92" s="59"/>
      <c r="BN92" s="59"/>
      <c r="BO92" s="59"/>
      <c r="BP92" s="59"/>
      <c r="BQ92" s="59"/>
      <c r="BR92" s="59"/>
      <c r="BS92" s="59"/>
      <c r="BT92" s="59"/>
      <c r="BU92" s="59"/>
      <c r="BV92" s="59"/>
      <c r="BW92" s="59"/>
      <c r="BX92" s="59"/>
      <c r="BY92" s="59"/>
      <c r="BZ92" s="59"/>
      <c r="CA92" s="59"/>
      <c r="CB92" s="59"/>
      <c r="CC92" s="59"/>
      <c r="CD92" s="59"/>
      <c r="CE92" s="59"/>
      <c r="CF92" s="59"/>
      <c r="CG92" s="59"/>
      <c r="CH92" s="59"/>
      <c r="CI92" s="59"/>
      <c r="CJ92" s="59"/>
      <c r="CK92" s="59"/>
      <c r="CL92" s="59"/>
      <c r="CM92" s="59"/>
      <c r="CN92" s="59"/>
      <c r="CO92" s="59"/>
      <c r="CP92" s="59"/>
      <c r="CQ92" s="59"/>
      <c r="CR92" s="59"/>
      <c r="CS92" s="59"/>
      <c r="CT92" s="59"/>
      <c r="CU92" s="59"/>
      <c r="CV92" s="59"/>
      <c r="CW92" s="59"/>
      <c r="CX92" s="59"/>
      <c r="CY92" s="59"/>
      <c r="CZ92" s="59"/>
      <c r="DA92" s="59"/>
      <c r="DB92" s="59"/>
      <c r="DC92" s="59"/>
      <c r="DD92" s="59"/>
      <c r="DE92" s="59"/>
      <c r="DF92" s="59"/>
      <c r="DG92" s="111"/>
    </row>
    <row r="93" spans="1:111" s="75" customFormat="1">
      <c r="A93" s="104" t="s">
        <v>180</v>
      </c>
      <c r="B93" s="105"/>
      <c r="C93" s="55"/>
      <c r="D93" s="44"/>
      <c r="E93" s="56"/>
      <c r="F93" s="116"/>
      <c r="G93" s="58">
        <f>SUBTOTAL(9,G4:G92)</f>
        <v>0</v>
      </c>
      <c r="H93" s="59"/>
      <c r="I93" s="59"/>
      <c r="J93" s="59"/>
      <c r="K93" s="59"/>
      <c r="L93" s="59"/>
      <c r="M93" s="59"/>
      <c r="N93" s="59"/>
      <c r="O93" s="59"/>
      <c r="P93" s="59"/>
      <c r="Q93" s="59"/>
      <c r="R93" s="59"/>
      <c r="S93" s="59"/>
      <c r="T93" s="59"/>
      <c r="U93" s="59"/>
      <c r="V93" s="59"/>
      <c r="W93" s="59"/>
      <c r="X93" s="59"/>
      <c r="Y93" s="59"/>
      <c r="Z93" s="59"/>
      <c r="AA93" s="59"/>
      <c r="AB93" s="59"/>
      <c r="AC93" s="59"/>
      <c r="AD93" s="59"/>
      <c r="AE93" s="59"/>
      <c r="AF93" s="59"/>
      <c r="AG93" s="59"/>
      <c r="AH93" s="59"/>
      <c r="AI93" s="59"/>
      <c r="AJ93" s="59"/>
      <c r="AK93" s="59"/>
      <c r="AL93" s="59"/>
      <c r="AM93" s="59"/>
      <c r="AN93" s="59"/>
      <c r="AO93" s="59"/>
      <c r="AP93" s="59"/>
      <c r="AQ93" s="59"/>
      <c r="AR93" s="59"/>
      <c r="AS93" s="59"/>
      <c r="AT93" s="59"/>
      <c r="AU93" s="59"/>
      <c r="AV93" s="59"/>
      <c r="AW93" s="59"/>
      <c r="AX93" s="59"/>
      <c r="AY93" s="59"/>
      <c r="AZ93" s="59"/>
      <c r="BA93" s="59"/>
      <c r="BB93" s="59"/>
      <c r="BC93" s="59"/>
      <c r="BD93" s="59"/>
      <c r="BE93" s="59"/>
      <c r="BF93" s="59"/>
      <c r="BG93" s="59"/>
      <c r="BH93" s="59"/>
      <c r="BI93" s="59"/>
      <c r="BJ93" s="59"/>
      <c r="BK93" s="59"/>
      <c r="BL93" s="59"/>
      <c r="BM93" s="59"/>
      <c r="BN93" s="59"/>
      <c r="BO93" s="59"/>
      <c r="BP93" s="59"/>
      <c r="BQ93" s="59"/>
      <c r="BR93" s="59"/>
      <c r="BS93" s="59"/>
      <c r="BT93" s="59"/>
      <c r="BU93" s="59"/>
      <c r="BV93" s="59"/>
      <c r="BW93" s="59"/>
      <c r="BX93" s="59"/>
      <c r="BY93" s="59"/>
      <c r="BZ93" s="59"/>
      <c r="CA93" s="59"/>
      <c r="CB93" s="59"/>
      <c r="CC93" s="59"/>
      <c r="CD93" s="59"/>
      <c r="CE93" s="59"/>
      <c r="CF93" s="59"/>
      <c r="CG93" s="59"/>
      <c r="CH93" s="59"/>
      <c r="CI93" s="59"/>
      <c r="CJ93" s="59"/>
      <c r="CK93" s="59"/>
      <c r="CL93" s="59"/>
      <c r="CM93" s="59"/>
      <c r="CN93" s="59"/>
      <c r="CO93" s="59"/>
      <c r="CP93" s="59"/>
      <c r="CQ93" s="59"/>
      <c r="CR93" s="59"/>
      <c r="CS93" s="59"/>
      <c r="CT93" s="59"/>
      <c r="CU93" s="59"/>
      <c r="CV93" s="59"/>
      <c r="CW93" s="59"/>
      <c r="CX93" s="59"/>
      <c r="CY93" s="59"/>
      <c r="CZ93" s="59"/>
      <c r="DA93" s="59"/>
      <c r="DB93" s="59"/>
      <c r="DC93" s="59"/>
      <c r="DD93" s="59"/>
      <c r="DE93" s="59"/>
      <c r="DF93" s="59"/>
      <c r="DG93" s="59"/>
    </row>
  </sheetData>
  <mergeCells count="5">
    <mergeCell ref="A1:B2"/>
    <mergeCell ref="F1:G1"/>
    <mergeCell ref="C1:C2"/>
    <mergeCell ref="D1:D2"/>
    <mergeCell ref="E1:E2"/>
  </mergeCells>
  <phoneticPr fontId="1" type="noConversion"/>
  <printOptions horizontalCentered="1"/>
  <pageMargins left="0.39370078740157483" right="0.39370078740157483" top="0.98425196850393704" bottom="0.98425196850393704" header="0.51181102362204722" footer="0.51181102362204722"/>
  <pageSetup paperSize="9" scale="75" fitToHeight="78" orientation="portrait" r:id="rId1"/>
  <headerFooter scaleWithDoc="0" alignWithMargins="0">
    <oddHeader>&amp;R&amp;"Arial Narrow CE,Kurzíva"&amp;8Stavební úpravy stávající tělocvičny a přístavba nové tělocvičny ZŠ Smečno</oddHeader>
    <oddFooter>&amp;L&amp;"Arial Narrow CE,Kurzíva"&amp;8DOKUMENTACE PRO PROVEDENÍ STAVBY&amp;R&amp;"Arial Narrow CE,Kurzíva"&amp;8&amp;A  &amp;P/&amp;N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H317"/>
  <sheetViews>
    <sheetView view="pageBreakPreview" zoomScaleSheetLayoutView="100" workbookViewId="0">
      <pane ySplit="4" topLeftCell="A5" activePane="bottomLeft" state="frozen"/>
      <selection activeCell="P11" sqref="P11:P12"/>
      <selection pane="bottomLeft" activeCell="E5" sqref="E5"/>
    </sheetView>
  </sheetViews>
  <sheetFormatPr defaultRowHeight="12.75"/>
  <cols>
    <col min="1" max="1" width="6.7109375" style="48" customWidth="1"/>
    <col min="2" max="2" width="42.5703125" style="49" customWidth="1"/>
    <col min="3" max="3" width="6.140625" style="50" customWidth="1"/>
    <col min="4" max="4" width="7.5703125" style="51" customWidth="1"/>
    <col min="5" max="5" width="17" style="52" customWidth="1"/>
    <col min="6" max="6" width="17" style="50" customWidth="1"/>
    <col min="7" max="7" width="3.140625" style="2" customWidth="1"/>
    <col min="8" max="16384" width="9.140625" style="2"/>
  </cols>
  <sheetData>
    <row r="1" spans="1:8" s="75" customFormat="1" ht="13.5" customHeight="1">
      <c r="A1" s="451" t="s">
        <v>30</v>
      </c>
      <c r="B1" s="452" t="s">
        <v>31</v>
      </c>
      <c r="C1" s="445" t="s">
        <v>26</v>
      </c>
      <c r="D1" s="448" t="s">
        <v>12</v>
      </c>
      <c r="E1" s="443" t="s">
        <v>42</v>
      </c>
      <c r="F1" s="444"/>
    </row>
    <row r="2" spans="1:8" s="75" customFormat="1">
      <c r="A2" s="451"/>
      <c r="B2" s="453"/>
      <c r="C2" s="445"/>
      <c r="D2" s="448"/>
      <c r="E2" s="156" t="s">
        <v>13</v>
      </c>
      <c r="F2" s="156" t="s">
        <v>39</v>
      </c>
    </row>
    <row r="3" spans="1:8" s="75" customFormat="1" ht="15" customHeight="1">
      <c r="A3" s="176" t="s">
        <v>182</v>
      </c>
      <c r="B3" s="159"/>
      <c r="C3" s="177"/>
      <c r="D3" s="114"/>
      <c r="E3" s="178"/>
      <c r="F3" s="179"/>
      <c r="H3" s="59"/>
    </row>
    <row r="4" spans="1:8">
      <c r="A4" s="19"/>
      <c r="B4" s="26"/>
      <c r="C4" s="20"/>
      <c r="D4" s="21"/>
      <c r="E4" s="22"/>
      <c r="F4" s="23"/>
      <c r="G4" s="72"/>
      <c r="H4" s="1"/>
    </row>
    <row r="5" spans="1:8">
      <c r="A5" s="180">
        <v>1</v>
      </c>
      <c r="B5" s="29" t="s">
        <v>1042</v>
      </c>
      <c r="C5" s="30" t="s">
        <v>207</v>
      </c>
      <c r="D5" s="174">
        <v>8</v>
      </c>
      <c r="E5" s="31"/>
      <c r="F5" s="31">
        <f>D5*E5</f>
        <v>0</v>
      </c>
      <c r="H5" s="1"/>
    </row>
    <row r="6" spans="1:8" s="75" customFormat="1" ht="15" customHeight="1">
      <c r="A6" s="176" t="s">
        <v>185</v>
      </c>
      <c r="B6" s="159"/>
      <c r="C6" s="177"/>
      <c r="D6" s="114"/>
      <c r="E6" s="178"/>
      <c r="F6" s="179">
        <f>SUM(F5:F5)</f>
        <v>0</v>
      </c>
    </row>
    <row r="7" spans="1:8" s="1" customFormat="1" ht="15" customHeight="1">
      <c r="A7" s="45"/>
      <c r="B7" s="46"/>
      <c r="C7" s="47"/>
      <c r="D7" s="35"/>
      <c r="E7" s="34"/>
      <c r="F7" s="47"/>
    </row>
    <row r="8" spans="1:8" s="1" customFormat="1">
      <c r="C8" s="47"/>
      <c r="D8" s="35"/>
      <c r="E8" s="34"/>
      <c r="F8" s="47"/>
    </row>
    <row r="9" spans="1:8" s="1" customFormat="1">
      <c r="C9" s="47"/>
      <c r="D9" s="35"/>
      <c r="E9" s="34"/>
      <c r="F9" s="47"/>
    </row>
    <row r="10" spans="1:8" s="1" customFormat="1">
      <c r="C10" s="47"/>
      <c r="D10" s="35"/>
      <c r="E10" s="34"/>
      <c r="F10" s="47"/>
    </row>
    <row r="11" spans="1:8" s="1" customFormat="1">
      <c r="C11" s="47"/>
      <c r="D11" s="35"/>
      <c r="E11" s="34"/>
      <c r="F11" s="47"/>
    </row>
    <row r="12" spans="1:8" s="1" customFormat="1">
      <c r="C12" s="47"/>
      <c r="D12" s="35"/>
      <c r="E12" s="34"/>
      <c r="F12" s="47"/>
    </row>
    <row r="13" spans="1:8" s="1" customFormat="1">
      <c r="C13" s="47"/>
      <c r="D13" s="35"/>
      <c r="E13" s="34"/>
      <c r="F13" s="47"/>
    </row>
    <row r="14" spans="1:8" s="1" customFormat="1">
      <c r="C14" s="47"/>
      <c r="D14" s="35"/>
      <c r="E14" s="34"/>
      <c r="F14" s="47"/>
    </row>
    <row r="15" spans="1:8" s="1" customFormat="1">
      <c r="C15" s="47"/>
      <c r="D15" s="35"/>
      <c r="E15" s="34"/>
      <c r="F15" s="47"/>
    </row>
    <row r="16" spans="1:8" s="1" customFormat="1">
      <c r="C16" s="47"/>
      <c r="D16" s="35"/>
      <c r="E16" s="34"/>
      <c r="F16" s="47"/>
    </row>
    <row r="17" spans="3:6" s="1" customFormat="1">
      <c r="C17" s="47"/>
      <c r="D17" s="35"/>
      <c r="E17" s="34"/>
      <c r="F17" s="47"/>
    </row>
    <row r="18" spans="3:6" s="1" customFormat="1">
      <c r="C18" s="47"/>
      <c r="D18" s="35"/>
      <c r="E18" s="34"/>
      <c r="F18" s="47"/>
    </row>
    <row r="19" spans="3:6" s="1" customFormat="1">
      <c r="C19" s="47"/>
      <c r="D19" s="35"/>
      <c r="E19" s="34"/>
      <c r="F19" s="47"/>
    </row>
    <row r="20" spans="3:6" s="1" customFormat="1">
      <c r="C20" s="47"/>
      <c r="D20" s="35"/>
      <c r="E20" s="34"/>
      <c r="F20" s="47"/>
    </row>
    <row r="21" spans="3:6" s="1" customFormat="1">
      <c r="C21" s="47"/>
      <c r="D21" s="35"/>
      <c r="E21" s="34"/>
      <c r="F21" s="47"/>
    </row>
    <row r="22" spans="3:6" s="1" customFormat="1">
      <c r="C22" s="47"/>
      <c r="D22" s="35"/>
      <c r="E22" s="34"/>
      <c r="F22" s="47"/>
    </row>
    <row r="23" spans="3:6" s="1" customFormat="1">
      <c r="C23" s="47"/>
      <c r="D23" s="35"/>
      <c r="E23" s="34"/>
      <c r="F23" s="47"/>
    </row>
    <row r="24" spans="3:6" s="1" customFormat="1">
      <c r="C24" s="47"/>
      <c r="D24" s="35"/>
      <c r="E24" s="34"/>
      <c r="F24" s="47"/>
    </row>
    <row r="25" spans="3:6" s="1" customFormat="1">
      <c r="C25" s="47"/>
      <c r="D25" s="35"/>
      <c r="E25" s="34"/>
      <c r="F25" s="47"/>
    </row>
    <row r="26" spans="3:6" s="1" customFormat="1">
      <c r="C26" s="47"/>
      <c r="D26" s="35"/>
      <c r="E26" s="34"/>
      <c r="F26" s="47"/>
    </row>
    <row r="27" spans="3:6" s="1" customFormat="1">
      <c r="C27" s="47"/>
      <c r="D27" s="35"/>
      <c r="E27" s="34"/>
      <c r="F27" s="47"/>
    </row>
    <row r="28" spans="3:6" s="1" customFormat="1">
      <c r="C28" s="47"/>
      <c r="D28" s="35"/>
      <c r="E28" s="34"/>
      <c r="F28" s="47"/>
    </row>
    <row r="29" spans="3:6" s="1" customFormat="1">
      <c r="C29" s="47"/>
      <c r="D29" s="35"/>
      <c r="E29" s="34"/>
      <c r="F29" s="47"/>
    </row>
    <row r="30" spans="3:6" s="1" customFormat="1">
      <c r="C30" s="47"/>
      <c r="D30" s="35"/>
      <c r="E30" s="34"/>
      <c r="F30" s="47"/>
    </row>
    <row r="31" spans="3:6" s="1" customFormat="1">
      <c r="C31" s="47"/>
      <c r="D31" s="35"/>
      <c r="E31" s="34"/>
      <c r="F31" s="47"/>
    </row>
    <row r="32" spans="3:6" s="1" customFormat="1">
      <c r="C32" s="47"/>
      <c r="D32" s="35"/>
      <c r="E32" s="34"/>
      <c r="F32" s="47"/>
    </row>
    <row r="33" spans="3:6" s="1" customFormat="1">
      <c r="C33" s="47"/>
      <c r="D33" s="35"/>
      <c r="E33" s="34"/>
      <c r="F33" s="47"/>
    </row>
    <row r="34" spans="3:6" s="1" customFormat="1">
      <c r="C34" s="47"/>
      <c r="D34" s="35"/>
      <c r="E34" s="34"/>
      <c r="F34" s="47"/>
    </row>
    <row r="35" spans="3:6" s="1" customFormat="1">
      <c r="C35" s="47"/>
      <c r="D35" s="35"/>
      <c r="E35" s="34"/>
      <c r="F35" s="47"/>
    </row>
    <row r="36" spans="3:6" s="1" customFormat="1">
      <c r="C36" s="47"/>
      <c r="D36" s="35"/>
      <c r="E36" s="34"/>
      <c r="F36" s="47"/>
    </row>
    <row r="37" spans="3:6" s="1" customFormat="1">
      <c r="C37" s="47"/>
      <c r="D37" s="35"/>
      <c r="E37" s="34"/>
      <c r="F37" s="47"/>
    </row>
    <row r="38" spans="3:6" s="1" customFormat="1">
      <c r="C38" s="47"/>
      <c r="D38" s="35"/>
      <c r="E38" s="34"/>
      <c r="F38" s="47"/>
    </row>
    <row r="39" spans="3:6" s="1" customFormat="1">
      <c r="C39" s="47"/>
      <c r="D39" s="35"/>
      <c r="E39" s="34"/>
      <c r="F39" s="47"/>
    </row>
    <row r="40" spans="3:6" s="1" customFormat="1">
      <c r="C40" s="47"/>
      <c r="D40" s="35"/>
      <c r="E40" s="34"/>
      <c r="F40" s="47"/>
    </row>
    <row r="41" spans="3:6" s="1" customFormat="1">
      <c r="C41" s="47"/>
      <c r="D41" s="35"/>
      <c r="E41" s="34"/>
      <c r="F41" s="47"/>
    </row>
    <row r="42" spans="3:6" s="1" customFormat="1">
      <c r="C42" s="47"/>
      <c r="D42" s="35"/>
      <c r="E42" s="34"/>
      <c r="F42" s="47"/>
    </row>
    <row r="43" spans="3:6" s="1" customFormat="1">
      <c r="C43" s="47"/>
      <c r="D43" s="35"/>
      <c r="E43" s="34"/>
      <c r="F43" s="47"/>
    </row>
    <row r="44" spans="3:6" s="1" customFormat="1">
      <c r="C44" s="47"/>
      <c r="D44" s="35"/>
      <c r="E44" s="34"/>
      <c r="F44" s="47"/>
    </row>
    <row r="45" spans="3:6" s="1" customFormat="1">
      <c r="C45" s="47"/>
      <c r="D45" s="35"/>
      <c r="E45" s="34"/>
      <c r="F45" s="47"/>
    </row>
    <row r="46" spans="3:6" s="1" customFormat="1">
      <c r="C46" s="47"/>
      <c r="D46" s="35"/>
      <c r="E46" s="34"/>
      <c r="F46" s="47"/>
    </row>
    <row r="47" spans="3:6" s="1" customFormat="1">
      <c r="C47" s="47"/>
      <c r="D47" s="35"/>
      <c r="E47" s="34"/>
      <c r="F47" s="47"/>
    </row>
    <row r="48" spans="3:6" s="1" customFormat="1">
      <c r="C48" s="47"/>
      <c r="D48" s="35"/>
      <c r="E48" s="34"/>
      <c r="F48" s="47"/>
    </row>
    <row r="49" spans="3:6" s="1" customFormat="1">
      <c r="C49" s="47"/>
      <c r="D49" s="35"/>
      <c r="E49" s="34"/>
      <c r="F49" s="47"/>
    </row>
    <row r="50" spans="3:6" s="1" customFormat="1">
      <c r="C50" s="47"/>
      <c r="D50" s="35"/>
      <c r="E50" s="34"/>
      <c r="F50" s="47"/>
    </row>
    <row r="51" spans="3:6" s="1" customFormat="1">
      <c r="C51" s="47"/>
      <c r="D51" s="35"/>
      <c r="E51" s="34"/>
      <c r="F51" s="47"/>
    </row>
    <row r="52" spans="3:6" s="1" customFormat="1">
      <c r="C52" s="47"/>
      <c r="D52" s="35"/>
      <c r="E52" s="34"/>
      <c r="F52" s="47"/>
    </row>
    <row r="53" spans="3:6" s="1" customFormat="1">
      <c r="C53" s="47"/>
      <c r="D53" s="35"/>
      <c r="E53" s="34"/>
      <c r="F53" s="47"/>
    </row>
    <row r="54" spans="3:6" s="1" customFormat="1">
      <c r="C54" s="47"/>
      <c r="D54" s="35"/>
      <c r="E54" s="34"/>
      <c r="F54" s="47"/>
    </row>
    <row r="55" spans="3:6" s="1" customFormat="1">
      <c r="C55" s="47"/>
      <c r="D55" s="35"/>
      <c r="E55" s="34"/>
      <c r="F55" s="47"/>
    </row>
    <row r="56" spans="3:6" s="1" customFormat="1">
      <c r="C56" s="47"/>
      <c r="D56" s="35"/>
      <c r="E56" s="34"/>
      <c r="F56" s="47"/>
    </row>
    <row r="57" spans="3:6" s="1" customFormat="1">
      <c r="C57" s="47"/>
      <c r="D57" s="35"/>
      <c r="E57" s="34"/>
      <c r="F57" s="47"/>
    </row>
    <row r="58" spans="3:6" s="1" customFormat="1">
      <c r="C58" s="47"/>
      <c r="D58" s="35"/>
      <c r="E58" s="34"/>
      <c r="F58" s="47"/>
    </row>
    <row r="59" spans="3:6" s="1" customFormat="1">
      <c r="C59" s="47"/>
      <c r="D59" s="35"/>
      <c r="E59" s="34"/>
      <c r="F59" s="47"/>
    </row>
    <row r="60" spans="3:6" s="1" customFormat="1">
      <c r="C60" s="47"/>
      <c r="D60" s="35"/>
      <c r="E60" s="34"/>
      <c r="F60" s="47"/>
    </row>
    <row r="61" spans="3:6" s="1" customFormat="1">
      <c r="C61" s="47"/>
      <c r="D61" s="35"/>
      <c r="E61" s="34"/>
      <c r="F61" s="47"/>
    </row>
    <row r="62" spans="3:6" s="1" customFormat="1">
      <c r="C62" s="47"/>
      <c r="D62" s="35"/>
      <c r="E62" s="34"/>
      <c r="F62" s="47"/>
    </row>
    <row r="63" spans="3:6" s="1" customFormat="1">
      <c r="C63" s="47"/>
      <c r="D63" s="35"/>
      <c r="E63" s="34"/>
      <c r="F63" s="47"/>
    </row>
    <row r="64" spans="3:6" s="1" customFormat="1">
      <c r="C64" s="47"/>
      <c r="D64" s="35"/>
      <c r="E64" s="34"/>
      <c r="F64" s="47"/>
    </row>
    <row r="65" spans="3:6" s="1" customFormat="1">
      <c r="C65" s="47"/>
      <c r="D65" s="35"/>
      <c r="E65" s="34"/>
      <c r="F65" s="47"/>
    </row>
    <row r="66" spans="3:6" s="1" customFormat="1">
      <c r="C66" s="47"/>
      <c r="D66" s="35"/>
      <c r="E66" s="34"/>
      <c r="F66" s="47"/>
    </row>
    <row r="67" spans="3:6" s="1" customFormat="1">
      <c r="C67" s="47"/>
      <c r="D67" s="35"/>
      <c r="E67" s="34"/>
      <c r="F67" s="47"/>
    </row>
    <row r="68" spans="3:6" s="1" customFormat="1">
      <c r="C68" s="47"/>
      <c r="D68" s="35"/>
      <c r="E68" s="34"/>
      <c r="F68" s="47"/>
    </row>
    <row r="69" spans="3:6" s="1" customFormat="1">
      <c r="C69" s="47"/>
      <c r="D69" s="35"/>
      <c r="E69" s="34"/>
      <c r="F69" s="47"/>
    </row>
    <row r="70" spans="3:6" s="1" customFormat="1">
      <c r="C70" s="47"/>
      <c r="D70" s="35"/>
      <c r="E70" s="34"/>
      <c r="F70" s="47"/>
    </row>
    <row r="71" spans="3:6" s="1" customFormat="1">
      <c r="C71" s="47"/>
      <c r="D71" s="35"/>
      <c r="E71" s="34"/>
      <c r="F71" s="47"/>
    </row>
    <row r="72" spans="3:6" s="1" customFormat="1">
      <c r="C72" s="47"/>
      <c r="D72" s="35"/>
      <c r="E72" s="34"/>
      <c r="F72" s="47"/>
    </row>
    <row r="73" spans="3:6" s="1" customFormat="1">
      <c r="C73" s="47"/>
      <c r="D73" s="35"/>
      <c r="E73" s="34"/>
      <c r="F73" s="47"/>
    </row>
    <row r="74" spans="3:6" s="1" customFormat="1">
      <c r="C74" s="47"/>
      <c r="D74" s="35"/>
      <c r="E74" s="34"/>
      <c r="F74" s="47"/>
    </row>
    <row r="75" spans="3:6" s="1" customFormat="1">
      <c r="C75" s="47"/>
      <c r="D75" s="35"/>
      <c r="E75" s="34"/>
      <c r="F75" s="47"/>
    </row>
    <row r="76" spans="3:6" s="1" customFormat="1">
      <c r="C76" s="47"/>
      <c r="D76" s="35"/>
      <c r="E76" s="34"/>
      <c r="F76" s="47"/>
    </row>
    <row r="77" spans="3:6" s="1" customFormat="1">
      <c r="C77" s="47"/>
      <c r="D77" s="35"/>
      <c r="E77" s="34"/>
      <c r="F77" s="47"/>
    </row>
    <row r="78" spans="3:6" s="1" customFormat="1">
      <c r="C78" s="47"/>
      <c r="D78" s="35"/>
      <c r="E78" s="34"/>
      <c r="F78" s="47"/>
    </row>
    <row r="79" spans="3:6" s="1" customFormat="1">
      <c r="C79" s="47"/>
      <c r="D79" s="35"/>
      <c r="E79" s="34"/>
      <c r="F79" s="47"/>
    </row>
    <row r="80" spans="3:6" s="1" customFormat="1">
      <c r="C80" s="47"/>
      <c r="D80" s="35"/>
      <c r="E80" s="34"/>
      <c r="F80" s="47"/>
    </row>
    <row r="81" spans="3:6" s="1" customFormat="1">
      <c r="C81" s="47"/>
      <c r="D81" s="35"/>
      <c r="E81" s="34"/>
      <c r="F81" s="47"/>
    </row>
    <row r="82" spans="3:6" s="1" customFormat="1">
      <c r="C82" s="47"/>
      <c r="D82" s="35"/>
      <c r="E82" s="34"/>
      <c r="F82" s="47"/>
    </row>
    <row r="83" spans="3:6" s="1" customFormat="1">
      <c r="C83" s="47"/>
      <c r="D83" s="35"/>
      <c r="E83" s="34"/>
      <c r="F83" s="47"/>
    </row>
    <row r="84" spans="3:6" s="1" customFormat="1">
      <c r="C84" s="47"/>
      <c r="D84" s="35"/>
      <c r="E84" s="34"/>
      <c r="F84" s="47"/>
    </row>
    <row r="85" spans="3:6" s="1" customFormat="1">
      <c r="C85" s="47"/>
      <c r="D85" s="35"/>
      <c r="E85" s="34"/>
      <c r="F85" s="47"/>
    </row>
    <row r="86" spans="3:6" s="1" customFormat="1">
      <c r="C86" s="47"/>
      <c r="D86" s="35"/>
      <c r="E86" s="34"/>
      <c r="F86" s="47"/>
    </row>
    <row r="87" spans="3:6" s="1" customFormat="1">
      <c r="C87" s="47"/>
      <c r="D87" s="35"/>
      <c r="E87" s="34"/>
      <c r="F87" s="47"/>
    </row>
    <row r="88" spans="3:6" s="1" customFormat="1">
      <c r="C88" s="47"/>
      <c r="D88" s="35"/>
      <c r="E88" s="34"/>
      <c r="F88" s="47"/>
    </row>
    <row r="89" spans="3:6" s="1" customFormat="1">
      <c r="C89" s="47"/>
      <c r="D89" s="35"/>
      <c r="E89" s="34"/>
      <c r="F89" s="47"/>
    </row>
    <row r="90" spans="3:6" s="1" customFormat="1">
      <c r="C90" s="47"/>
      <c r="D90" s="35"/>
      <c r="E90" s="34"/>
      <c r="F90" s="47"/>
    </row>
    <row r="91" spans="3:6" s="1" customFormat="1">
      <c r="C91" s="47"/>
      <c r="D91" s="35"/>
      <c r="E91" s="34"/>
      <c r="F91" s="47"/>
    </row>
    <row r="92" spans="3:6" s="1" customFormat="1">
      <c r="C92" s="47"/>
      <c r="D92" s="35"/>
      <c r="E92" s="34"/>
      <c r="F92" s="47"/>
    </row>
    <row r="93" spans="3:6" s="1" customFormat="1">
      <c r="C93" s="47"/>
      <c r="D93" s="35"/>
      <c r="E93" s="34"/>
      <c r="F93" s="47"/>
    </row>
    <row r="94" spans="3:6" s="1" customFormat="1">
      <c r="C94" s="47"/>
      <c r="D94" s="35"/>
      <c r="E94" s="34"/>
      <c r="F94" s="47"/>
    </row>
    <row r="95" spans="3:6" s="1" customFormat="1">
      <c r="C95" s="47"/>
      <c r="D95" s="35"/>
      <c r="E95" s="34"/>
      <c r="F95" s="47"/>
    </row>
    <row r="96" spans="3:6" s="1" customFormat="1">
      <c r="C96" s="47"/>
      <c r="D96" s="35"/>
      <c r="E96" s="34"/>
      <c r="F96" s="47"/>
    </row>
    <row r="97" spans="3:6" s="1" customFormat="1">
      <c r="C97" s="47"/>
      <c r="D97" s="35"/>
      <c r="E97" s="34"/>
      <c r="F97" s="47"/>
    </row>
    <row r="98" spans="3:6" s="1" customFormat="1">
      <c r="C98" s="47"/>
      <c r="D98" s="35"/>
      <c r="E98" s="34"/>
      <c r="F98" s="47"/>
    </row>
    <row r="99" spans="3:6" s="1" customFormat="1">
      <c r="C99" s="47"/>
      <c r="D99" s="35"/>
      <c r="E99" s="34"/>
      <c r="F99" s="47"/>
    </row>
    <row r="100" spans="3:6" s="1" customFormat="1">
      <c r="C100" s="47"/>
      <c r="D100" s="35"/>
      <c r="E100" s="34"/>
      <c r="F100" s="47"/>
    </row>
    <row r="101" spans="3:6" s="1" customFormat="1">
      <c r="C101" s="47"/>
      <c r="D101" s="35"/>
      <c r="E101" s="34"/>
      <c r="F101" s="47"/>
    </row>
    <row r="102" spans="3:6" s="1" customFormat="1">
      <c r="C102" s="47"/>
      <c r="D102" s="35"/>
      <c r="E102" s="34"/>
      <c r="F102" s="47"/>
    </row>
    <row r="103" spans="3:6" s="1" customFormat="1">
      <c r="C103" s="47"/>
      <c r="D103" s="35"/>
      <c r="E103" s="34"/>
      <c r="F103" s="47"/>
    </row>
    <row r="104" spans="3:6" s="1" customFormat="1">
      <c r="C104" s="47"/>
      <c r="D104" s="35"/>
      <c r="E104" s="34"/>
      <c r="F104" s="47"/>
    </row>
    <row r="105" spans="3:6" s="1" customFormat="1">
      <c r="C105" s="47"/>
      <c r="D105" s="35"/>
      <c r="E105" s="34"/>
      <c r="F105" s="47"/>
    </row>
    <row r="106" spans="3:6" s="1" customFormat="1">
      <c r="C106" s="47"/>
      <c r="D106" s="35"/>
      <c r="E106" s="34"/>
      <c r="F106" s="47"/>
    </row>
    <row r="107" spans="3:6" s="1" customFormat="1">
      <c r="C107" s="47"/>
      <c r="D107" s="35"/>
      <c r="E107" s="34"/>
      <c r="F107" s="47"/>
    </row>
    <row r="108" spans="3:6" s="1" customFormat="1">
      <c r="C108" s="47"/>
      <c r="D108" s="35"/>
      <c r="E108" s="34"/>
      <c r="F108" s="47"/>
    </row>
    <row r="109" spans="3:6" s="1" customFormat="1">
      <c r="C109" s="47"/>
      <c r="D109" s="35"/>
      <c r="E109" s="34"/>
      <c r="F109" s="47"/>
    </row>
    <row r="110" spans="3:6" s="1" customFormat="1">
      <c r="C110" s="47"/>
      <c r="D110" s="35"/>
      <c r="E110" s="34"/>
      <c r="F110" s="47"/>
    </row>
    <row r="111" spans="3:6" s="1" customFormat="1">
      <c r="C111" s="47"/>
      <c r="D111" s="35"/>
      <c r="E111" s="34"/>
      <c r="F111" s="47"/>
    </row>
    <row r="112" spans="3:6" s="1" customFormat="1">
      <c r="C112" s="47"/>
      <c r="D112" s="35"/>
      <c r="E112" s="34"/>
      <c r="F112" s="47"/>
    </row>
    <row r="113" spans="3:6" s="1" customFormat="1">
      <c r="C113" s="47"/>
      <c r="D113" s="35"/>
      <c r="E113" s="34"/>
      <c r="F113" s="47"/>
    </row>
    <row r="114" spans="3:6" s="1" customFormat="1">
      <c r="C114" s="47"/>
      <c r="D114" s="35"/>
      <c r="E114" s="34"/>
      <c r="F114" s="47"/>
    </row>
    <row r="115" spans="3:6" s="1" customFormat="1">
      <c r="C115" s="47"/>
      <c r="D115" s="35"/>
      <c r="E115" s="34"/>
      <c r="F115" s="47"/>
    </row>
    <row r="116" spans="3:6" s="1" customFormat="1">
      <c r="C116" s="47"/>
      <c r="D116" s="35"/>
      <c r="E116" s="34"/>
      <c r="F116" s="47"/>
    </row>
    <row r="117" spans="3:6" s="1" customFormat="1">
      <c r="C117" s="47"/>
      <c r="D117" s="35"/>
      <c r="E117" s="34"/>
      <c r="F117" s="47"/>
    </row>
    <row r="118" spans="3:6" s="1" customFormat="1">
      <c r="C118" s="47"/>
      <c r="D118" s="35"/>
      <c r="E118" s="34"/>
      <c r="F118" s="47"/>
    </row>
    <row r="119" spans="3:6" s="1" customFormat="1">
      <c r="C119" s="47"/>
      <c r="D119" s="35"/>
      <c r="E119" s="34"/>
      <c r="F119" s="47"/>
    </row>
    <row r="120" spans="3:6" s="1" customFormat="1">
      <c r="C120" s="47"/>
      <c r="D120" s="35"/>
      <c r="E120" s="34"/>
      <c r="F120" s="47"/>
    </row>
    <row r="121" spans="3:6" s="1" customFormat="1">
      <c r="C121" s="47"/>
      <c r="D121" s="35"/>
      <c r="E121" s="34"/>
      <c r="F121" s="47"/>
    </row>
    <row r="122" spans="3:6" s="1" customFormat="1">
      <c r="C122" s="47"/>
      <c r="D122" s="35"/>
      <c r="E122" s="34"/>
      <c r="F122" s="47"/>
    </row>
    <row r="123" spans="3:6" s="1" customFormat="1">
      <c r="C123" s="47"/>
      <c r="D123" s="35"/>
      <c r="E123" s="34"/>
      <c r="F123" s="47"/>
    </row>
    <row r="124" spans="3:6" s="1" customFormat="1">
      <c r="C124" s="47"/>
      <c r="D124" s="35"/>
      <c r="E124" s="34"/>
      <c r="F124" s="47"/>
    </row>
    <row r="125" spans="3:6" s="1" customFormat="1">
      <c r="C125" s="47"/>
      <c r="D125" s="35"/>
      <c r="E125" s="34"/>
      <c r="F125" s="47"/>
    </row>
    <row r="126" spans="3:6" s="1" customFormat="1">
      <c r="C126" s="47"/>
      <c r="D126" s="35"/>
      <c r="E126" s="34"/>
      <c r="F126" s="47"/>
    </row>
    <row r="127" spans="3:6" s="1" customFormat="1">
      <c r="C127" s="47"/>
      <c r="D127" s="35"/>
      <c r="E127" s="34"/>
      <c r="F127" s="47"/>
    </row>
    <row r="128" spans="3:6" s="1" customFormat="1">
      <c r="C128" s="47"/>
      <c r="D128" s="35"/>
      <c r="E128" s="34"/>
      <c r="F128" s="47"/>
    </row>
    <row r="129" spans="3:6" s="1" customFormat="1">
      <c r="C129" s="47"/>
      <c r="D129" s="35"/>
      <c r="E129" s="34"/>
      <c r="F129" s="47"/>
    </row>
    <row r="130" spans="3:6" s="1" customFormat="1">
      <c r="C130" s="47"/>
      <c r="D130" s="35"/>
      <c r="E130" s="34"/>
      <c r="F130" s="47"/>
    </row>
    <row r="131" spans="3:6" s="1" customFormat="1">
      <c r="C131" s="47"/>
      <c r="D131" s="35"/>
      <c r="E131" s="34"/>
      <c r="F131" s="47"/>
    </row>
    <row r="132" spans="3:6" s="1" customFormat="1">
      <c r="C132" s="47"/>
      <c r="D132" s="35"/>
      <c r="E132" s="34"/>
      <c r="F132" s="47"/>
    </row>
    <row r="133" spans="3:6" s="1" customFormat="1">
      <c r="C133" s="47"/>
      <c r="D133" s="35"/>
      <c r="E133" s="34"/>
      <c r="F133" s="47"/>
    </row>
    <row r="134" spans="3:6" s="1" customFormat="1">
      <c r="C134" s="47"/>
      <c r="D134" s="35"/>
      <c r="E134" s="34"/>
      <c r="F134" s="47"/>
    </row>
    <row r="135" spans="3:6" s="1" customFormat="1">
      <c r="C135" s="47"/>
      <c r="D135" s="35"/>
      <c r="E135" s="34"/>
      <c r="F135" s="47"/>
    </row>
    <row r="136" spans="3:6" s="1" customFormat="1">
      <c r="C136" s="47"/>
      <c r="D136" s="35"/>
      <c r="E136" s="34"/>
      <c r="F136" s="47"/>
    </row>
    <row r="137" spans="3:6" s="1" customFormat="1">
      <c r="C137" s="47"/>
      <c r="D137" s="35"/>
      <c r="E137" s="34"/>
      <c r="F137" s="47"/>
    </row>
    <row r="138" spans="3:6" s="1" customFormat="1">
      <c r="C138" s="47"/>
      <c r="D138" s="35"/>
      <c r="E138" s="34"/>
      <c r="F138" s="47"/>
    </row>
    <row r="139" spans="3:6" s="1" customFormat="1">
      <c r="C139" s="47"/>
      <c r="D139" s="35"/>
      <c r="E139" s="34"/>
      <c r="F139" s="47"/>
    </row>
    <row r="140" spans="3:6" s="1" customFormat="1">
      <c r="C140" s="47"/>
      <c r="D140" s="35"/>
      <c r="E140" s="34"/>
      <c r="F140" s="47"/>
    </row>
    <row r="141" spans="3:6" s="1" customFormat="1">
      <c r="C141" s="47"/>
      <c r="D141" s="35"/>
      <c r="E141" s="34"/>
      <c r="F141" s="47"/>
    </row>
    <row r="142" spans="3:6" s="1" customFormat="1">
      <c r="C142" s="47"/>
      <c r="D142" s="35"/>
      <c r="E142" s="34"/>
      <c r="F142" s="47"/>
    </row>
    <row r="143" spans="3:6" s="1" customFormat="1">
      <c r="C143" s="47"/>
      <c r="D143" s="35"/>
      <c r="E143" s="34"/>
      <c r="F143" s="47"/>
    </row>
    <row r="144" spans="3:6" s="1" customFormat="1">
      <c r="C144" s="47"/>
      <c r="D144" s="35"/>
      <c r="E144" s="34"/>
      <c r="F144" s="47"/>
    </row>
    <row r="145" spans="3:6" s="1" customFormat="1">
      <c r="C145" s="47"/>
      <c r="D145" s="35"/>
      <c r="E145" s="34"/>
      <c r="F145" s="47"/>
    </row>
    <row r="146" spans="3:6" s="1" customFormat="1">
      <c r="C146" s="47"/>
      <c r="D146" s="35"/>
      <c r="E146" s="34"/>
      <c r="F146" s="47"/>
    </row>
    <row r="147" spans="3:6" s="1" customFormat="1">
      <c r="C147" s="47"/>
      <c r="D147" s="35"/>
      <c r="E147" s="34"/>
      <c r="F147" s="47"/>
    </row>
    <row r="148" spans="3:6" s="1" customFormat="1">
      <c r="C148" s="47"/>
      <c r="D148" s="35"/>
      <c r="E148" s="34"/>
      <c r="F148" s="47"/>
    </row>
    <row r="149" spans="3:6" s="1" customFormat="1">
      <c r="C149" s="47"/>
      <c r="D149" s="35"/>
      <c r="E149" s="34"/>
      <c r="F149" s="47"/>
    </row>
    <row r="150" spans="3:6" s="1" customFormat="1">
      <c r="C150" s="47"/>
      <c r="D150" s="35"/>
      <c r="E150" s="34"/>
      <c r="F150" s="47"/>
    </row>
    <row r="151" spans="3:6" s="1" customFormat="1">
      <c r="C151" s="47"/>
      <c r="D151" s="35"/>
      <c r="E151" s="34"/>
      <c r="F151" s="47"/>
    </row>
    <row r="152" spans="3:6" s="1" customFormat="1">
      <c r="C152" s="47"/>
      <c r="D152" s="35"/>
      <c r="E152" s="34"/>
      <c r="F152" s="47"/>
    </row>
    <row r="153" spans="3:6" s="1" customFormat="1">
      <c r="C153" s="47"/>
      <c r="D153" s="35"/>
      <c r="E153" s="34"/>
      <c r="F153" s="47"/>
    </row>
    <row r="154" spans="3:6" s="1" customFormat="1">
      <c r="C154" s="47"/>
      <c r="D154" s="35"/>
      <c r="E154" s="34"/>
      <c r="F154" s="47"/>
    </row>
    <row r="155" spans="3:6" s="1" customFormat="1">
      <c r="C155" s="47"/>
      <c r="D155" s="35"/>
      <c r="E155" s="34"/>
      <c r="F155" s="47"/>
    </row>
    <row r="156" spans="3:6" s="1" customFormat="1">
      <c r="C156" s="47"/>
      <c r="D156" s="35"/>
      <c r="E156" s="34"/>
      <c r="F156" s="47"/>
    </row>
    <row r="157" spans="3:6" s="1" customFormat="1">
      <c r="C157" s="47"/>
      <c r="D157" s="35"/>
      <c r="E157" s="34"/>
      <c r="F157" s="47"/>
    </row>
    <row r="158" spans="3:6" s="1" customFormat="1">
      <c r="C158" s="47"/>
      <c r="D158" s="35"/>
      <c r="E158" s="34"/>
      <c r="F158" s="47"/>
    </row>
    <row r="159" spans="3:6" s="1" customFormat="1">
      <c r="C159" s="47"/>
      <c r="D159" s="35"/>
      <c r="E159" s="34"/>
      <c r="F159" s="47"/>
    </row>
    <row r="160" spans="3:6" s="1" customFormat="1">
      <c r="C160" s="47"/>
      <c r="D160" s="35"/>
      <c r="E160" s="34"/>
      <c r="F160" s="47"/>
    </row>
    <row r="161" spans="3:6" s="1" customFormat="1">
      <c r="C161" s="47"/>
      <c r="D161" s="35"/>
      <c r="E161" s="34"/>
      <c r="F161" s="47"/>
    </row>
    <row r="162" spans="3:6" s="1" customFormat="1">
      <c r="C162" s="47"/>
      <c r="D162" s="35"/>
      <c r="E162" s="34"/>
      <c r="F162" s="47"/>
    </row>
    <row r="163" spans="3:6" s="1" customFormat="1">
      <c r="C163" s="47"/>
      <c r="D163" s="35"/>
      <c r="E163" s="34"/>
      <c r="F163" s="47"/>
    </row>
    <row r="164" spans="3:6" s="1" customFormat="1">
      <c r="C164" s="47"/>
      <c r="D164" s="35"/>
      <c r="E164" s="34"/>
      <c r="F164" s="47"/>
    </row>
    <row r="165" spans="3:6" s="1" customFormat="1">
      <c r="C165" s="47"/>
      <c r="D165" s="35"/>
      <c r="E165" s="34"/>
      <c r="F165" s="47"/>
    </row>
    <row r="166" spans="3:6" s="1" customFormat="1">
      <c r="C166" s="47"/>
      <c r="D166" s="35"/>
      <c r="E166" s="34"/>
      <c r="F166" s="47"/>
    </row>
    <row r="167" spans="3:6" s="1" customFormat="1">
      <c r="C167" s="47"/>
      <c r="D167" s="35"/>
      <c r="E167" s="34"/>
      <c r="F167" s="47"/>
    </row>
    <row r="168" spans="3:6" s="1" customFormat="1">
      <c r="C168" s="47"/>
      <c r="D168" s="35"/>
      <c r="E168" s="34"/>
      <c r="F168" s="47"/>
    </row>
    <row r="169" spans="3:6" s="1" customFormat="1">
      <c r="C169" s="47"/>
      <c r="D169" s="35"/>
      <c r="E169" s="34"/>
      <c r="F169" s="47"/>
    </row>
    <row r="170" spans="3:6" s="1" customFormat="1">
      <c r="C170" s="47"/>
      <c r="D170" s="35"/>
      <c r="E170" s="34"/>
      <c r="F170" s="47"/>
    </row>
    <row r="171" spans="3:6" s="1" customFormat="1">
      <c r="C171" s="47"/>
      <c r="D171" s="35"/>
      <c r="E171" s="34"/>
      <c r="F171" s="47"/>
    </row>
    <row r="172" spans="3:6" s="1" customFormat="1">
      <c r="C172" s="47"/>
      <c r="D172" s="35"/>
      <c r="E172" s="34"/>
      <c r="F172" s="47"/>
    </row>
    <row r="173" spans="3:6" s="1" customFormat="1">
      <c r="C173" s="47"/>
      <c r="D173" s="35"/>
      <c r="E173" s="34"/>
      <c r="F173" s="47"/>
    </row>
    <row r="174" spans="3:6" s="1" customFormat="1">
      <c r="C174" s="47"/>
      <c r="D174" s="35"/>
      <c r="E174" s="34"/>
      <c r="F174" s="47"/>
    </row>
    <row r="175" spans="3:6" s="1" customFormat="1">
      <c r="C175" s="47"/>
      <c r="D175" s="35"/>
      <c r="E175" s="34"/>
      <c r="F175" s="47"/>
    </row>
    <row r="176" spans="3:6" s="1" customFormat="1">
      <c r="C176" s="47"/>
      <c r="D176" s="35"/>
      <c r="E176" s="34"/>
      <c r="F176" s="47"/>
    </row>
    <row r="177" spans="3:6" s="1" customFormat="1">
      <c r="C177" s="47"/>
      <c r="D177" s="35"/>
      <c r="E177" s="34"/>
      <c r="F177" s="47"/>
    </row>
    <row r="178" spans="3:6" s="1" customFormat="1">
      <c r="C178" s="47"/>
      <c r="D178" s="35"/>
      <c r="E178" s="34"/>
      <c r="F178" s="47"/>
    </row>
    <row r="179" spans="3:6" s="1" customFormat="1">
      <c r="C179" s="47"/>
      <c r="D179" s="35"/>
      <c r="E179" s="34"/>
      <c r="F179" s="47"/>
    </row>
    <row r="180" spans="3:6" s="1" customFormat="1">
      <c r="C180" s="47"/>
      <c r="D180" s="35"/>
      <c r="E180" s="34"/>
      <c r="F180" s="47"/>
    </row>
    <row r="181" spans="3:6" s="1" customFormat="1">
      <c r="C181" s="47"/>
      <c r="D181" s="35"/>
      <c r="E181" s="34"/>
      <c r="F181" s="47"/>
    </row>
    <row r="182" spans="3:6" s="1" customFormat="1">
      <c r="C182" s="47"/>
      <c r="D182" s="35"/>
      <c r="E182" s="34"/>
      <c r="F182" s="47"/>
    </row>
    <row r="183" spans="3:6" s="1" customFormat="1">
      <c r="C183" s="47"/>
      <c r="D183" s="35"/>
      <c r="E183" s="34"/>
      <c r="F183" s="47"/>
    </row>
    <row r="184" spans="3:6" s="1" customFormat="1">
      <c r="C184" s="47"/>
      <c r="D184" s="35"/>
      <c r="E184" s="34"/>
      <c r="F184" s="47"/>
    </row>
    <row r="185" spans="3:6" s="1" customFormat="1">
      <c r="C185" s="47"/>
      <c r="D185" s="35"/>
      <c r="E185" s="34"/>
      <c r="F185" s="47"/>
    </row>
    <row r="186" spans="3:6" s="1" customFormat="1">
      <c r="C186" s="47"/>
      <c r="D186" s="35"/>
      <c r="E186" s="34"/>
      <c r="F186" s="47"/>
    </row>
    <row r="187" spans="3:6" s="1" customFormat="1">
      <c r="C187" s="47"/>
      <c r="D187" s="35"/>
      <c r="E187" s="34"/>
      <c r="F187" s="47"/>
    </row>
    <row r="188" spans="3:6" s="1" customFormat="1">
      <c r="C188" s="47"/>
      <c r="D188" s="35"/>
      <c r="E188" s="34"/>
      <c r="F188" s="47"/>
    </row>
    <row r="189" spans="3:6" s="1" customFormat="1">
      <c r="C189" s="47"/>
      <c r="D189" s="35"/>
      <c r="E189" s="34"/>
      <c r="F189" s="47"/>
    </row>
    <row r="190" spans="3:6" s="1" customFormat="1">
      <c r="C190" s="47"/>
      <c r="D190" s="35"/>
      <c r="E190" s="34"/>
      <c r="F190" s="47"/>
    </row>
    <row r="191" spans="3:6" s="1" customFormat="1">
      <c r="C191" s="47"/>
      <c r="D191" s="35"/>
      <c r="E191" s="34"/>
      <c r="F191" s="47"/>
    </row>
    <row r="192" spans="3:6" s="1" customFormat="1">
      <c r="C192" s="47"/>
      <c r="D192" s="35"/>
      <c r="E192" s="34"/>
      <c r="F192" s="47"/>
    </row>
    <row r="193" spans="3:6" s="1" customFormat="1">
      <c r="C193" s="47"/>
      <c r="D193" s="35"/>
      <c r="E193" s="34"/>
      <c r="F193" s="47"/>
    </row>
    <row r="194" spans="3:6" s="1" customFormat="1">
      <c r="C194" s="47"/>
      <c r="D194" s="35"/>
      <c r="E194" s="34"/>
      <c r="F194" s="47"/>
    </row>
    <row r="195" spans="3:6" s="1" customFormat="1">
      <c r="C195" s="47"/>
      <c r="D195" s="35"/>
      <c r="E195" s="34"/>
      <c r="F195" s="47"/>
    </row>
    <row r="196" spans="3:6" s="1" customFormat="1">
      <c r="C196" s="47"/>
      <c r="D196" s="35"/>
      <c r="E196" s="34"/>
      <c r="F196" s="47"/>
    </row>
    <row r="197" spans="3:6" s="1" customFormat="1">
      <c r="C197" s="47"/>
      <c r="D197" s="35"/>
      <c r="E197" s="34"/>
      <c r="F197" s="47"/>
    </row>
    <row r="198" spans="3:6" s="1" customFormat="1">
      <c r="C198" s="47"/>
      <c r="D198" s="35"/>
      <c r="E198" s="34"/>
      <c r="F198" s="47"/>
    </row>
    <row r="199" spans="3:6" s="1" customFormat="1">
      <c r="C199" s="47"/>
      <c r="D199" s="35"/>
      <c r="E199" s="34"/>
      <c r="F199" s="47"/>
    </row>
    <row r="200" spans="3:6" s="1" customFormat="1">
      <c r="C200" s="47"/>
      <c r="D200" s="35"/>
      <c r="E200" s="34"/>
      <c r="F200" s="47"/>
    </row>
    <row r="201" spans="3:6" s="1" customFormat="1">
      <c r="C201" s="47"/>
      <c r="D201" s="35"/>
      <c r="E201" s="34"/>
      <c r="F201" s="47"/>
    </row>
    <row r="202" spans="3:6" s="1" customFormat="1">
      <c r="C202" s="47"/>
      <c r="D202" s="35"/>
      <c r="E202" s="34"/>
      <c r="F202" s="47"/>
    </row>
    <row r="203" spans="3:6" s="1" customFormat="1">
      <c r="C203" s="47"/>
      <c r="D203" s="35"/>
      <c r="E203" s="34"/>
      <c r="F203" s="47"/>
    </row>
    <row r="204" spans="3:6" s="1" customFormat="1">
      <c r="C204" s="47"/>
      <c r="D204" s="35"/>
      <c r="E204" s="34"/>
      <c r="F204" s="47"/>
    </row>
    <row r="205" spans="3:6" s="1" customFormat="1">
      <c r="C205" s="47"/>
      <c r="D205" s="35"/>
      <c r="E205" s="34"/>
      <c r="F205" s="47"/>
    </row>
    <row r="206" spans="3:6" s="1" customFormat="1">
      <c r="C206" s="47"/>
      <c r="D206" s="35"/>
      <c r="E206" s="34"/>
      <c r="F206" s="47"/>
    </row>
    <row r="207" spans="3:6" s="1" customFormat="1">
      <c r="C207" s="47"/>
      <c r="D207" s="35"/>
      <c r="E207" s="34"/>
      <c r="F207" s="47"/>
    </row>
    <row r="208" spans="3:6" s="1" customFormat="1">
      <c r="C208" s="47"/>
      <c r="D208" s="35"/>
      <c r="E208" s="34"/>
      <c r="F208" s="47"/>
    </row>
    <row r="209" spans="3:6" s="1" customFormat="1">
      <c r="C209" s="47"/>
      <c r="D209" s="35"/>
      <c r="E209" s="34"/>
      <c r="F209" s="47"/>
    </row>
    <row r="210" spans="3:6" s="1" customFormat="1">
      <c r="C210" s="47"/>
      <c r="D210" s="35"/>
      <c r="E210" s="34"/>
      <c r="F210" s="47"/>
    </row>
    <row r="211" spans="3:6" s="1" customFormat="1">
      <c r="C211" s="47"/>
      <c r="D211" s="35"/>
      <c r="E211" s="34"/>
      <c r="F211" s="47"/>
    </row>
    <row r="212" spans="3:6" s="1" customFormat="1">
      <c r="C212" s="47"/>
      <c r="D212" s="35"/>
      <c r="E212" s="34"/>
      <c r="F212" s="47"/>
    </row>
    <row r="213" spans="3:6" s="1" customFormat="1">
      <c r="C213" s="47"/>
      <c r="D213" s="35"/>
      <c r="E213" s="34"/>
      <c r="F213" s="47"/>
    </row>
    <row r="214" spans="3:6" s="1" customFormat="1">
      <c r="C214" s="47"/>
      <c r="D214" s="35"/>
      <c r="E214" s="34"/>
      <c r="F214" s="47"/>
    </row>
    <row r="215" spans="3:6" s="1" customFormat="1">
      <c r="C215" s="47"/>
      <c r="D215" s="35"/>
      <c r="E215" s="34"/>
      <c r="F215" s="47"/>
    </row>
    <row r="216" spans="3:6" s="1" customFormat="1">
      <c r="C216" s="47"/>
      <c r="D216" s="35"/>
      <c r="E216" s="34"/>
      <c r="F216" s="47"/>
    </row>
    <row r="217" spans="3:6" s="1" customFormat="1">
      <c r="C217" s="47"/>
      <c r="D217" s="35"/>
      <c r="E217" s="34"/>
      <c r="F217" s="47"/>
    </row>
    <row r="218" spans="3:6" s="1" customFormat="1">
      <c r="C218" s="47"/>
      <c r="D218" s="35"/>
      <c r="E218" s="34"/>
      <c r="F218" s="47"/>
    </row>
    <row r="219" spans="3:6" s="1" customFormat="1">
      <c r="C219" s="47"/>
      <c r="D219" s="35"/>
      <c r="E219" s="34"/>
      <c r="F219" s="47"/>
    </row>
    <row r="220" spans="3:6" s="1" customFormat="1">
      <c r="C220" s="47"/>
      <c r="D220" s="35"/>
      <c r="E220" s="34"/>
      <c r="F220" s="47"/>
    </row>
    <row r="221" spans="3:6" s="1" customFormat="1">
      <c r="C221" s="47"/>
      <c r="D221" s="35"/>
      <c r="E221" s="34"/>
      <c r="F221" s="47"/>
    </row>
    <row r="222" spans="3:6" s="1" customFormat="1">
      <c r="C222" s="47"/>
      <c r="D222" s="35"/>
      <c r="E222" s="34"/>
      <c r="F222" s="47"/>
    </row>
    <row r="223" spans="3:6" s="1" customFormat="1">
      <c r="C223" s="47"/>
      <c r="D223" s="35"/>
      <c r="E223" s="34"/>
      <c r="F223" s="47"/>
    </row>
    <row r="224" spans="3:6" s="1" customFormat="1">
      <c r="C224" s="47"/>
      <c r="D224" s="35"/>
      <c r="E224" s="34"/>
      <c r="F224" s="47"/>
    </row>
    <row r="225" spans="3:6" s="1" customFormat="1">
      <c r="C225" s="47"/>
      <c r="D225" s="35"/>
      <c r="E225" s="34"/>
      <c r="F225" s="47"/>
    </row>
    <row r="226" spans="3:6" s="1" customFormat="1">
      <c r="C226" s="47"/>
      <c r="D226" s="35"/>
      <c r="E226" s="34"/>
      <c r="F226" s="47"/>
    </row>
    <row r="227" spans="3:6" s="1" customFormat="1">
      <c r="C227" s="47"/>
      <c r="D227" s="35"/>
      <c r="E227" s="34"/>
      <c r="F227" s="47"/>
    </row>
    <row r="228" spans="3:6" s="1" customFormat="1">
      <c r="C228" s="47"/>
      <c r="D228" s="35"/>
      <c r="E228" s="34"/>
      <c r="F228" s="47"/>
    </row>
    <row r="229" spans="3:6" s="1" customFormat="1">
      <c r="C229" s="47"/>
      <c r="D229" s="35"/>
      <c r="E229" s="34"/>
      <c r="F229" s="47"/>
    </row>
    <row r="230" spans="3:6" s="1" customFormat="1">
      <c r="C230" s="47"/>
      <c r="D230" s="35"/>
      <c r="E230" s="34"/>
      <c r="F230" s="47"/>
    </row>
    <row r="231" spans="3:6" s="1" customFormat="1">
      <c r="C231" s="47"/>
      <c r="D231" s="35"/>
      <c r="E231" s="34"/>
      <c r="F231" s="47"/>
    </row>
    <row r="232" spans="3:6" s="1" customFormat="1">
      <c r="C232" s="47"/>
      <c r="D232" s="35"/>
      <c r="E232" s="34"/>
      <c r="F232" s="47"/>
    </row>
    <row r="233" spans="3:6" s="1" customFormat="1">
      <c r="C233" s="47"/>
      <c r="D233" s="35"/>
      <c r="E233" s="34"/>
      <c r="F233" s="47"/>
    </row>
    <row r="234" spans="3:6" s="1" customFormat="1">
      <c r="C234" s="47"/>
      <c r="D234" s="35"/>
      <c r="E234" s="34"/>
      <c r="F234" s="47"/>
    </row>
    <row r="235" spans="3:6" s="1" customFormat="1">
      <c r="C235" s="47"/>
      <c r="D235" s="35"/>
      <c r="E235" s="34"/>
      <c r="F235" s="47"/>
    </row>
    <row r="236" spans="3:6" s="1" customFormat="1">
      <c r="C236" s="47"/>
      <c r="D236" s="35"/>
      <c r="E236" s="34"/>
      <c r="F236" s="47"/>
    </row>
    <row r="237" spans="3:6" s="1" customFormat="1">
      <c r="C237" s="47"/>
      <c r="D237" s="35"/>
      <c r="E237" s="34"/>
      <c r="F237" s="47"/>
    </row>
    <row r="238" spans="3:6" s="1" customFormat="1">
      <c r="C238" s="47"/>
      <c r="D238" s="35"/>
      <c r="E238" s="34"/>
      <c r="F238" s="47"/>
    </row>
    <row r="239" spans="3:6" s="1" customFormat="1">
      <c r="C239" s="47"/>
      <c r="D239" s="35"/>
      <c r="E239" s="34"/>
      <c r="F239" s="47"/>
    </row>
    <row r="240" spans="3:6" s="1" customFormat="1">
      <c r="C240" s="47"/>
      <c r="D240" s="35"/>
      <c r="E240" s="34"/>
      <c r="F240" s="47"/>
    </row>
    <row r="241" spans="3:6" s="1" customFormat="1">
      <c r="C241" s="47"/>
      <c r="D241" s="35"/>
      <c r="E241" s="34"/>
      <c r="F241" s="47"/>
    </row>
    <row r="242" spans="3:6" s="1" customFormat="1">
      <c r="C242" s="47"/>
      <c r="D242" s="35"/>
      <c r="E242" s="34"/>
      <c r="F242" s="47"/>
    </row>
    <row r="243" spans="3:6" s="1" customFormat="1">
      <c r="C243" s="47"/>
      <c r="D243" s="35"/>
      <c r="E243" s="34"/>
      <c r="F243" s="47"/>
    </row>
    <row r="244" spans="3:6" s="1" customFormat="1">
      <c r="C244" s="47"/>
      <c r="D244" s="35"/>
      <c r="E244" s="34"/>
      <c r="F244" s="47"/>
    </row>
    <row r="245" spans="3:6" s="1" customFormat="1">
      <c r="C245" s="47"/>
      <c r="D245" s="35"/>
      <c r="E245" s="34"/>
      <c r="F245" s="47"/>
    </row>
    <row r="246" spans="3:6" s="1" customFormat="1">
      <c r="C246" s="47"/>
      <c r="D246" s="35"/>
      <c r="E246" s="34"/>
      <c r="F246" s="47"/>
    </row>
    <row r="247" spans="3:6" s="1" customFormat="1">
      <c r="C247" s="47"/>
      <c r="D247" s="35"/>
      <c r="E247" s="34"/>
      <c r="F247" s="47"/>
    </row>
    <row r="248" spans="3:6" s="1" customFormat="1">
      <c r="C248" s="47"/>
      <c r="D248" s="35"/>
      <c r="E248" s="34"/>
      <c r="F248" s="47"/>
    </row>
    <row r="249" spans="3:6" s="1" customFormat="1">
      <c r="C249" s="47"/>
      <c r="D249" s="35"/>
      <c r="E249" s="34"/>
      <c r="F249" s="47"/>
    </row>
    <row r="250" spans="3:6" s="1" customFormat="1">
      <c r="C250" s="47"/>
      <c r="D250" s="35"/>
      <c r="E250" s="34"/>
      <c r="F250" s="47"/>
    </row>
    <row r="251" spans="3:6" s="1" customFormat="1">
      <c r="C251" s="47"/>
      <c r="D251" s="35"/>
      <c r="E251" s="34"/>
      <c r="F251" s="47"/>
    </row>
    <row r="252" spans="3:6" s="1" customFormat="1">
      <c r="C252" s="47"/>
      <c r="D252" s="35"/>
      <c r="E252" s="34"/>
      <c r="F252" s="47"/>
    </row>
    <row r="253" spans="3:6" s="1" customFormat="1">
      <c r="C253" s="47"/>
      <c r="D253" s="35"/>
      <c r="E253" s="34"/>
      <c r="F253" s="47"/>
    </row>
    <row r="254" spans="3:6" s="1" customFormat="1">
      <c r="C254" s="47"/>
      <c r="D254" s="35"/>
      <c r="E254" s="34"/>
      <c r="F254" s="47"/>
    </row>
    <row r="255" spans="3:6" s="1" customFormat="1">
      <c r="C255" s="47"/>
      <c r="D255" s="35"/>
      <c r="E255" s="34"/>
      <c r="F255" s="47"/>
    </row>
    <row r="256" spans="3:6" s="1" customFormat="1">
      <c r="C256" s="47"/>
      <c r="D256" s="35"/>
      <c r="E256" s="34"/>
      <c r="F256" s="47"/>
    </row>
    <row r="257" spans="3:6" s="1" customFormat="1">
      <c r="C257" s="47"/>
      <c r="D257" s="35"/>
      <c r="E257" s="34"/>
      <c r="F257" s="47"/>
    </row>
    <row r="258" spans="3:6" s="1" customFormat="1">
      <c r="C258" s="47"/>
      <c r="D258" s="35"/>
      <c r="E258" s="34"/>
      <c r="F258" s="47"/>
    </row>
    <row r="259" spans="3:6" s="1" customFormat="1">
      <c r="C259" s="47"/>
      <c r="D259" s="35"/>
      <c r="E259" s="34"/>
      <c r="F259" s="47"/>
    </row>
    <row r="260" spans="3:6" s="1" customFormat="1">
      <c r="C260" s="47"/>
      <c r="D260" s="35"/>
      <c r="E260" s="34"/>
      <c r="F260" s="47"/>
    </row>
    <row r="261" spans="3:6" s="1" customFormat="1">
      <c r="C261" s="47"/>
      <c r="D261" s="35"/>
      <c r="E261" s="34"/>
      <c r="F261" s="47"/>
    </row>
    <row r="262" spans="3:6" s="1" customFormat="1">
      <c r="C262" s="47"/>
      <c r="D262" s="35"/>
      <c r="E262" s="34"/>
      <c r="F262" s="47"/>
    </row>
    <row r="263" spans="3:6" s="1" customFormat="1">
      <c r="C263" s="47"/>
      <c r="D263" s="35"/>
      <c r="E263" s="34"/>
      <c r="F263" s="47"/>
    </row>
    <row r="264" spans="3:6" s="1" customFormat="1">
      <c r="C264" s="47"/>
      <c r="D264" s="35"/>
      <c r="E264" s="34"/>
      <c r="F264" s="47"/>
    </row>
    <row r="265" spans="3:6" s="1" customFormat="1">
      <c r="C265" s="47"/>
      <c r="D265" s="35"/>
      <c r="E265" s="34"/>
      <c r="F265" s="47"/>
    </row>
    <row r="266" spans="3:6" s="1" customFormat="1">
      <c r="C266" s="47"/>
      <c r="D266" s="35"/>
      <c r="E266" s="34"/>
      <c r="F266" s="47"/>
    </row>
    <row r="267" spans="3:6" s="1" customFormat="1">
      <c r="C267" s="47"/>
      <c r="D267" s="35"/>
      <c r="E267" s="34"/>
      <c r="F267" s="47"/>
    </row>
    <row r="268" spans="3:6" s="1" customFormat="1">
      <c r="C268" s="47"/>
      <c r="D268" s="35"/>
      <c r="E268" s="34"/>
      <c r="F268" s="47"/>
    </row>
    <row r="269" spans="3:6" s="1" customFormat="1">
      <c r="C269" s="47"/>
      <c r="D269" s="35"/>
      <c r="E269" s="34"/>
      <c r="F269" s="47"/>
    </row>
    <row r="270" spans="3:6" s="1" customFormat="1">
      <c r="C270" s="47"/>
      <c r="D270" s="35"/>
      <c r="E270" s="34"/>
      <c r="F270" s="47"/>
    </row>
    <row r="271" spans="3:6" s="1" customFormat="1">
      <c r="C271" s="47"/>
      <c r="D271" s="35"/>
      <c r="E271" s="34"/>
      <c r="F271" s="47"/>
    </row>
    <row r="272" spans="3:6" s="1" customFormat="1">
      <c r="C272" s="47"/>
      <c r="D272" s="35"/>
      <c r="E272" s="34"/>
      <c r="F272" s="47"/>
    </row>
    <row r="273" spans="3:6" s="1" customFormat="1">
      <c r="C273" s="47"/>
      <c r="D273" s="35"/>
      <c r="E273" s="34"/>
      <c r="F273" s="47"/>
    </row>
    <row r="274" spans="3:6" s="1" customFormat="1">
      <c r="C274" s="47"/>
      <c r="D274" s="35"/>
      <c r="E274" s="34"/>
      <c r="F274" s="47"/>
    </row>
    <row r="275" spans="3:6" s="1" customFormat="1">
      <c r="C275" s="47"/>
      <c r="D275" s="35"/>
      <c r="E275" s="34"/>
      <c r="F275" s="47"/>
    </row>
    <row r="276" spans="3:6" s="1" customFormat="1">
      <c r="C276" s="47"/>
      <c r="D276" s="35"/>
      <c r="E276" s="34"/>
      <c r="F276" s="47"/>
    </row>
    <row r="277" spans="3:6" s="1" customFormat="1">
      <c r="C277" s="47"/>
      <c r="D277" s="35"/>
      <c r="E277" s="34"/>
      <c r="F277" s="47"/>
    </row>
    <row r="278" spans="3:6" s="1" customFormat="1">
      <c r="C278" s="47"/>
      <c r="D278" s="35"/>
      <c r="E278" s="34"/>
      <c r="F278" s="47"/>
    </row>
    <row r="279" spans="3:6" s="1" customFormat="1">
      <c r="C279" s="47"/>
      <c r="D279" s="35"/>
      <c r="E279" s="34"/>
      <c r="F279" s="47"/>
    </row>
    <row r="280" spans="3:6" s="1" customFormat="1">
      <c r="C280" s="47"/>
      <c r="D280" s="35"/>
      <c r="E280" s="34"/>
      <c r="F280" s="47"/>
    </row>
    <row r="281" spans="3:6" s="1" customFormat="1">
      <c r="C281" s="47"/>
      <c r="D281" s="35"/>
      <c r="E281" s="34"/>
      <c r="F281" s="47"/>
    </row>
    <row r="282" spans="3:6" s="1" customFormat="1">
      <c r="C282" s="47"/>
      <c r="D282" s="35"/>
      <c r="E282" s="34"/>
      <c r="F282" s="47"/>
    </row>
    <row r="283" spans="3:6" s="1" customFormat="1">
      <c r="C283" s="47"/>
      <c r="D283" s="35"/>
      <c r="E283" s="34"/>
      <c r="F283" s="47"/>
    </row>
    <row r="284" spans="3:6" s="1" customFormat="1">
      <c r="C284" s="47"/>
      <c r="D284" s="35"/>
      <c r="E284" s="34"/>
      <c r="F284" s="47"/>
    </row>
    <row r="285" spans="3:6" s="1" customFormat="1">
      <c r="C285" s="47"/>
      <c r="D285" s="35"/>
      <c r="E285" s="34"/>
      <c r="F285" s="47"/>
    </row>
    <row r="286" spans="3:6" s="1" customFormat="1">
      <c r="C286" s="47"/>
      <c r="D286" s="35"/>
      <c r="E286" s="34"/>
      <c r="F286" s="47"/>
    </row>
    <row r="287" spans="3:6" s="1" customFormat="1">
      <c r="C287" s="47"/>
      <c r="D287" s="35"/>
      <c r="E287" s="34"/>
      <c r="F287" s="47"/>
    </row>
    <row r="288" spans="3:6" s="1" customFormat="1">
      <c r="C288" s="47"/>
      <c r="D288" s="35"/>
      <c r="E288" s="34"/>
      <c r="F288" s="47"/>
    </row>
    <row r="289" spans="3:6" s="1" customFormat="1">
      <c r="C289" s="47"/>
      <c r="D289" s="35"/>
      <c r="E289" s="34"/>
      <c r="F289" s="47"/>
    </row>
    <row r="290" spans="3:6" s="1" customFormat="1">
      <c r="C290" s="47"/>
      <c r="D290" s="35"/>
      <c r="E290" s="34"/>
      <c r="F290" s="47"/>
    </row>
    <row r="291" spans="3:6" s="1" customFormat="1">
      <c r="C291" s="47"/>
      <c r="D291" s="35"/>
      <c r="E291" s="34"/>
      <c r="F291" s="47"/>
    </row>
    <row r="292" spans="3:6" s="1" customFormat="1">
      <c r="C292" s="47"/>
      <c r="D292" s="35"/>
      <c r="E292" s="34"/>
      <c r="F292" s="47"/>
    </row>
    <row r="293" spans="3:6" s="1" customFormat="1">
      <c r="C293" s="47"/>
      <c r="D293" s="35"/>
      <c r="E293" s="34"/>
      <c r="F293" s="47"/>
    </row>
    <row r="294" spans="3:6" s="1" customFormat="1">
      <c r="C294" s="47"/>
      <c r="D294" s="35"/>
      <c r="E294" s="34"/>
      <c r="F294" s="47"/>
    </row>
    <row r="295" spans="3:6" s="1" customFormat="1">
      <c r="C295" s="47"/>
      <c r="D295" s="35"/>
      <c r="E295" s="34"/>
      <c r="F295" s="47"/>
    </row>
    <row r="296" spans="3:6" s="1" customFormat="1">
      <c r="C296" s="47"/>
      <c r="D296" s="35"/>
      <c r="E296" s="34"/>
      <c r="F296" s="47"/>
    </row>
    <row r="297" spans="3:6" s="1" customFormat="1">
      <c r="C297" s="47"/>
      <c r="D297" s="35"/>
      <c r="E297" s="34"/>
      <c r="F297" s="47"/>
    </row>
    <row r="298" spans="3:6" s="1" customFormat="1">
      <c r="C298" s="47"/>
      <c r="D298" s="35"/>
      <c r="E298" s="34"/>
      <c r="F298" s="47"/>
    </row>
    <row r="299" spans="3:6" s="1" customFormat="1">
      <c r="C299" s="47"/>
      <c r="D299" s="35"/>
      <c r="E299" s="34"/>
      <c r="F299" s="47"/>
    </row>
    <row r="300" spans="3:6" s="1" customFormat="1">
      <c r="C300" s="47"/>
      <c r="D300" s="35"/>
      <c r="E300" s="34"/>
      <c r="F300" s="47"/>
    </row>
    <row r="301" spans="3:6" s="1" customFormat="1">
      <c r="C301" s="47"/>
      <c r="D301" s="35"/>
      <c r="E301" s="34"/>
      <c r="F301" s="47"/>
    </row>
    <row r="302" spans="3:6" s="1" customFormat="1">
      <c r="C302" s="47"/>
      <c r="D302" s="35"/>
      <c r="E302" s="34"/>
      <c r="F302" s="47"/>
    </row>
    <row r="303" spans="3:6" s="1" customFormat="1">
      <c r="C303" s="47"/>
      <c r="D303" s="35"/>
      <c r="E303" s="34"/>
      <c r="F303" s="47"/>
    </row>
    <row r="304" spans="3:6" s="1" customFormat="1">
      <c r="C304" s="47"/>
      <c r="D304" s="35"/>
      <c r="E304" s="34"/>
      <c r="F304" s="47"/>
    </row>
    <row r="305" spans="3:6" s="1" customFormat="1">
      <c r="C305" s="47"/>
      <c r="D305" s="35"/>
      <c r="E305" s="34"/>
      <c r="F305" s="47"/>
    </row>
    <row r="306" spans="3:6" s="1" customFormat="1">
      <c r="C306" s="47"/>
      <c r="D306" s="35"/>
      <c r="E306" s="34"/>
      <c r="F306" s="47"/>
    </row>
    <row r="307" spans="3:6" s="1" customFormat="1">
      <c r="C307" s="47"/>
      <c r="D307" s="35"/>
      <c r="E307" s="34"/>
      <c r="F307" s="47"/>
    </row>
    <row r="308" spans="3:6" s="1" customFormat="1">
      <c r="C308" s="47"/>
      <c r="D308" s="35"/>
      <c r="E308" s="34"/>
      <c r="F308" s="47"/>
    </row>
    <row r="309" spans="3:6" s="1" customFormat="1">
      <c r="C309" s="47"/>
      <c r="D309" s="35"/>
      <c r="E309" s="34"/>
      <c r="F309" s="47"/>
    </row>
    <row r="310" spans="3:6" s="1" customFormat="1">
      <c r="C310" s="47"/>
      <c r="D310" s="35"/>
      <c r="E310" s="34"/>
      <c r="F310" s="47"/>
    </row>
    <row r="311" spans="3:6" s="1" customFormat="1">
      <c r="C311" s="47"/>
      <c r="D311" s="35"/>
      <c r="E311" s="34"/>
      <c r="F311" s="47"/>
    </row>
    <row r="312" spans="3:6" s="1" customFormat="1">
      <c r="C312" s="47"/>
      <c r="D312" s="35"/>
      <c r="E312" s="34"/>
      <c r="F312" s="47"/>
    </row>
    <row r="313" spans="3:6" s="1" customFormat="1">
      <c r="C313" s="47"/>
      <c r="D313" s="35"/>
      <c r="E313" s="34"/>
      <c r="F313" s="47"/>
    </row>
    <row r="314" spans="3:6" s="1" customFormat="1">
      <c r="C314" s="47"/>
      <c r="D314" s="35"/>
      <c r="E314" s="34"/>
      <c r="F314" s="47"/>
    </row>
    <row r="315" spans="3:6" s="1" customFormat="1">
      <c r="C315" s="47"/>
      <c r="D315" s="35"/>
      <c r="E315" s="34"/>
      <c r="F315" s="47"/>
    </row>
    <row r="316" spans="3:6" s="1" customFormat="1">
      <c r="C316" s="47"/>
      <c r="D316" s="35"/>
      <c r="E316" s="34"/>
      <c r="F316" s="47"/>
    </row>
    <row r="317" spans="3:6" s="1" customFormat="1">
      <c r="C317" s="47"/>
      <c r="D317" s="35"/>
      <c r="E317" s="34"/>
      <c r="F317" s="47"/>
    </row>
  </sheetData>
  <mergeCells count="5">
    <mergeCell ref="E1:F1"/>
    <mergeCell ref="A1:A2"/>
    <mergeCell ref="B1:B2"/>
    <mergeCell ref="C1:C2"/>
    <mergeCell ref="D1:D2"/>
  </mergeCells>
  <phoneticPr fontId="1" type="noConversion"/>
  <printOptions horizontalCentered="1"/>
  <pageMargins left="0.39370078740157483" right="0.39370078740157483" top="0.98425196850393704" bottom="0.98425196850393704" header="0.51181102362204722" footer="0.51181102362204722"/>
  <pageSetup paperSize="9" scale="75" fitToHeight="78" orientation="portrait" r:id="rId1"/>
  <headerFooter scaleWithDoc="0" alignWithMargins="0">
    <oddHeader>&amp;R&amp;"Arial Narrow CE,Kurzíva"&amp;8Stavební úpravy stávající tělocvičny a přístavba nové tělocvičny ZŠ Smečno</oddHeader>
    <oddFooter>&amp;L&amp;"Arial Narrow CE,Kurzíva"&amp;8DOKUMENTACE PRO PROVEDENÍ STAVBY&amp;R&amp;"Arial Narrow CE,Kurzíva"&amp;8&amp;A  &amp;P/&amp;N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G146"/>
  <sheetViews>
    <sheetView view="pageBreakPreview" zoomScaleSheetLayoutView="100" workbookViewId="0">
      <pane ySplit="4" topLeftCell="A122" activePane="bottomLeft" state="frozen"/>
      <selection activeCell="P11" sqref="P11:P12"/>
      <selection pane="bottomLeft" activeCell="E14" sqref="E14"/>
    </sheetView>
  </sheetViews>
  <sheetFormatPr defaultRowHeight="12.75"/>
  <cols>
    <col min="1" max="1" width="6.28515625" style="77" customWidth="1"/>
    <col min="2" max="2" width="6" style="77" customWidth="1"/>
    <col min="3" max="3" width="42.5703125" style="2" customWidth="1"/>
    <col min="4" max="4" width="5.28515625" style="78" customWidth="1"/>
    <col min="5" max="5" width="8.28515625" style="78" customWidth="1"/>
    <col min="6" max="6" width="10.5703125" style="2" customWidth="1"/>
    <col min="7" max="7" width="11.140625" style="2" customWidth="1"/>
    <col min="8" max="16384" width="9.140625" style="2"/>
  </cols>
  <sheetData>
    <row r="1" spans="1:7" s="75" customFormat="1" ht="13.5" customHeight="1">
      <c r="A1" s="454" t="s">
        <v>30</v>
      </c>
      <c r="B1" s="454" t="s">
        <v>1</v>
      </c>
      <c r="C1" s="452" t="s">
        <v>31</v>
      </c>
      <c r="D1" s="445" t="s">
        <v>26</v>
      </c>
      <c r="E1" s="448" t="s">
        <v>12</v>
      </c>
      <c r="F1" s="443" t="s">
        <v>42</v>
      </c>
      <c r="G1" s="444"/>
    </row>
    <row r="2" spans="1:7" s="75" customFormat="1">
      <c r="A2" s="455"/>
      <c r="B2" s="455"/>
      <c r="C2" s="453"/>
      <c r="D2" s="445"/>
      <c r="E2" s="448"/>
      <c r="F2" s="156" t="s">
        <v>13</v>
      </c>
      <c r="G2" s="156" t="s">
        <v>39</v>
      </c>
    </row>
    <row r="3" spans="1:7" s="75" customFormat="1">
      <c r="A3" s="157" t="s">
        <v>184</v>
      </c>
      <c r="B3" s="158"/>
      <c r="C3" s="159"/>
      <c r="D3" s="160"/>
      <c r="E3" s="160"/>
      <c r="F3" s="44"/>
      <c r="G3" s="161"/>
    </row>
    <row r="4" spans="1:7">
      <c r="A4" s="19"/>
      <c r="B4" s="162"/>
      <c r="C4" s="26"/>
      <c r="D4" s="20"/>
      <c r="E4" s="21"/>
      <c r="F4" s="22"/>
      <c r="G4" s="23"/>
    </row>
    <row r="5" spans="1:7" s="75" customFormat="1">
      <c r="A5" s="166" t="s">
        <v>378</v>
      </c>
      <c r="B5" s="76"/>
      <c r="C5" s="163"/>
      <c r="D5" s="76"/>
      <c r="E5" s="76"/>
      <c r="F5" s="164"/>
      <c r="G5" s="165"/>
    </row>
    <row r="6" spans="1:7" s="75" customFormat="1">
      <c r="A6" s="166"/>
      <c r="B6" s="167"/>
      <c r="C6" s="248" t="s">
        <v>379</v>
      </c>
      <c r="D6" s="167"/>
      <c r="E6" s="167"/>
      <c r="F6" s="168"/>
      <c r="G6" s="169"/>
    </row>
    <row r="7" spans="1:7" s="33" customFormat="1">
      <c r="A7" s="170">
        <v>1</v>
      </c>
      <c r="B7" s="170">
        <v>1</v>
      </c>
      <c r="C7" s="171" t="s">
        <v>380</v>
      </c>
      <c r="D7" s="28" t="s">
        <v>296</v>
      </c>
      <c r="E7" s="172">
        <v>105</v>
      </c>
      <c r="F7" s="173"/>
      <c r="G7" s="32">
        <f t="shared" ref="G7:G14" si="0">E7*F7</f>
        <v>0</v>
      </c>
    </row>
    <row r="8" spans="1:7" s="33" customFormat="1">
      <c r="A8" s="170">
        <v>1</v>
      </c>
      <c r="B8" s="170" t="s">
        <v>208</v>
      </c>
      <c r="C8" s="171" t="s">
        <v>381</v>
      </c>
      <c r="D8" s="28" t="s">
        <v>296</v>
      </c>
      <c r="E8" s="172">
        <v>105</v>
      </c>
      <c r="F8" s="173"/>
      <c r="G8" s="32">
        <f>E8*F8</f>
        <v>0</v>
      </c>
    </row>
    <row r="9" spans="1:7" s="33" customFormat="1">
      <c r="A9" s="170">
        <v>1</v>
      </c>
      <c r="B9" s="170">
        <v>2</v>
      </c>
      <c r="C9" s="171" t="s">
        <v>382</v>
      </c>
      <c r="D9" s="28" t="s">
        <v>296</v>
      </c>
      <c r="E9" s="172">
        <v>152</v>
      </c>
      <c r="F9" s="173"/>
      <c r="G9" s="32">
        <f>E9*F9</f>
        <v>0</v>
      </c>
    </row>
    <row r="10" spans="1:7" s="33" customFormat="1">
      <c r="A10" s="170">
        <v>1</v>
      </c>
      <c r="B10" s="170" t="s">
        <v>209</v>
      </c>
      <c r="C10" s="171" t="s">
        <v>383</v>
      </c>
      <c r="D10" s="28" t="s">
        <v>296</v>
      </c>
      <c r="E10" s="172">
        <v>152</v>
      </c>
      <c r="F10" s="173"/>
      <c r="G10" s="32">
        <f t="shared" si="0"/>
        <v>0</v>
      </c>
    </row>
    <row r="11" spans="1:7" s="33" customFormat="1">
      <c r="A11" s="170">
        <v>1</v>
      </c>
      <c r="B11" s="170">
        <v>3</v>
      </c>
      <c r="C11" s="171" t="s">
        <v>384</v>
      </c>
      <c r="D11" s="28" t="s">
        <v>296</v>
      </c>
      <c r="E11" s="172">
        <v>120</v>
      </c>
      <c r="F11" s="173"/>
      <c r="G11" s="32">
        <f t="shared" si="0"/>
        <v>0</v>
      </c>
    </row>
    <row r="12" spans="1:7" s="33" customFormat="1">
      <c r="A12" s="170">
        <v>1</v>
      </c>
      <c r="B12" s="170" t="s">
        <v>212</v>
      </c>
      <c r="C12" s="171" t="s">
        <v>385</v>
      </c>
      <c r="D12" s="28" t="s">
        <v>296</v>
      </c>
      <c r="E12" s="172">
        <v>120</v>
      </c>
      <c r="F12" s="173"/>
      <c r="G12" s="32">
        <f t="shared" si="0"/>
        <v>0</v>
      </c>
    </row>
    <row r="13" spans="1:7" s="75" customFormat="1">
      <c r="A13" s="166"/>
      <c r="B13" s="167"/>
      <c r="C13" s="248" t="s">
        <v>386</v>
      </c>
      <c r="D13" s="167"/>
      <c r="E13" s="167"/>
      <c r="F13" s="168"/>
      <c r="G13" s="169"/>
    </row>
    <row r="14" spans="1:7" s="33" customFormat="1">
      <c r="A14" s="170">
        <v>1</v>
      </c>
      <c r="B14" s="28" t="s">
        <v>17</v>
      </c>
      <c r="C14" s="171" t="s">
        <v>387</v>
      </c>
      <c r="D14" s="28" t="s">
        <v>296</v>
      </c>
      <c r="E14" s="172">
        <v>27</v>
      </c>
      <c r="F14" s="173"/>
      <c r="G14" s="32">
        <f t="shared" si="0"/>
        <v>0</v>
      </c>
    </row>
    <row r="15" spans="1:7" s="33" customFormat="1">
      <c r="A15" s="170">
        <v>1</v>
      </c>
      <c r="B15" s="28" t="s">
        <v>215</v>
      </c>
      <c r="C15" s="171" t="s">
        <v>388</v>
      </c>
      <c r="D15" s="28" t="s">
        <v>296</v>
      </c>
      <c r="E15" s="172">
        <v>27</v>
      </c>
      <c r="F15" s="173"/>
      <c r="G15" s="32">
        <f>E15*F15</f>
        <v>0</v>
      </c>
    </row>
    <row r="16" spans="1:7" s="33" customFormat="1">
      <c r="A16" s="170">
        <v>1</v>
      </c>
      <c r="B16" s="28" t="s">
        <v>18</v>
      </c>
      <c r="C16" s="171" t="s">
        <v>389</v>
      </c>
      <c r="D16" s="28" t="s">
        <v>296</v>
      </c>
      <c r="E16" s="172">
        <v>38</v>
      </c>
      <c r="F16" s="173"/>
      <c r="G16" s="32">
        <f t="shared" ref="G16:G55" si="1">E16*F16</f>
        <v>0</v>
      </c>
    </row>
    <row r="17" spans="1:7" s="33" customFormat="1">
      <c r="A17" s="170">
        <v>1</v>
      </c>
      <c r="B17" s="28" t="s">
        <v>218</v>
      </c>
      <c r="C17" s="171" t="s">
        <v>390</v>
      </c>
      <c r="D17" s="28" t="s">
        <v>296</v>
      </c>
      <c r="E17" s="172">
        <v>38</v>
      </c>
      <c r="F17" s="173"/>
      <c r="G17" s="32">
        <f t="shared" si="1"/>
        <v>0</v>
      </c>
    </row>
    <row r="18" spans="1:7" s="75" customFormat="1">
      <c r="A18" s="166"/>
      <c r="B18" s="167"/>
      <c r="C18" s="248" t="s">
        <v>392</v>
      </c>
      <c r="D18" s="167"/>
      <c r="E18" s="167"/>
      <c r="F18" s="168"/>
      <c r="G18" s="169"/>
    </row>
    <row r="19" spans="1:7" s="33" customFormat="1">
      <c r="A19" s="170">
        <v>1</v>
      </c>
      <c r="B19" s="28" t="s">
        <v>19</v>
      </c>
      <c r="C19" s="171" t="s">
        <v>393</v>
      </c>
      <c r="D19" s="28" t="s">
        <v>296</v>
      </c>
      <c r="E19" s="172">
        <v>19</v>
      </c>
      <c r="F19" s="173"/>
      <c r="G19" s="32">
        <f t="shared" ref="G19:G24" si="2">E19*F19</f>
        <v>0</v>
      </c>
    </row>
    <row r="20" spans="1:7" s="33" customFormat="1">
      <c r="A20" s="170">
        <v>1</v>
      </c>
      <c r="B20" s="28" t="s">
        <v>221</v>
      </c>
      <c r="C20" s="171" t="s">
        <v>394</v>
      </c>
      <c r="D20" s="28" t="s">
        <v>296</v>
      </c>
      <c r="E20" s="172">
        <v>19</v>
      </c>
      <c r="F20" s="173"/>
      <c r="G20" s="32">
        <f t="shared" si="2"/>
        <v>0</v>
      </c>
    </row>
    <row r="21" spans="1:7" s="33" customFormat="1">
      <c r="A21" s="170">
        <v>1</v>
      </c>
      <c r="B21" s="28" t="s">
        <v>20</v>
      </c>
      <c r="C21" s="171" t="s">
        <v>395</v>
      </c>
      <c r="D21" s="28" t="s">
        <v>296</v>
      </c>
      <c r="E21" s="172">
        <v>26</v>
      </c>
      <c r="F21" s="173"/>
      <c r="G21" s="32">
        <f t="shared" si="2"/>
        <v>0</v>
      </c>
    </row>
    <row r="22" spans="1:7" s="33" customFormat="1">
      <c r="A22" s="170">
        <v>1</v>
      </c>
      <c r="B22" s="28" t="s">
        <v>222</v>
      </c>
      <c r="C22" s="171" t="s">
        <v>396</v>
      </c>
      <c r="D22" s="28" t="s">
        <v>296</v>
      </c>
      <c r="E22" s="172">
        <v>26</v>
      </c>
      <c r="F22" s="173"/>
      <c r="G22" s="32">
        <f t="shared" si="2"/>
        <v>0</v>
      </c>
    </row>
    <row r="23" spans="1:7" s="33" customFormat="1">
      <c r="A23" s="170">
        <v>1</v>
      </c>
      <c r="B23" s="28" t="s">
        <v>21</v>
      </c>
      <c r="C23" s="249" t="s">
        <v>397</v>
      </c>
      <c r="D23" s="28" t="s">
        <v>207</v>
      </c>
      <c r="E23" s="172">
        <v>1</v>
      </c>
      <c r="F23" s="173"/>
      <c r="G23" s="32">
        <f t="shared" si="2"/>
        <v>0</v>
      </c>
    </row>
    <row r="24" spans="1:7" s="33" customFormat="1">
      <c r="A24" s="170">
        <v>1</v>
      </c>
      <c r="B24" s="28" t="s">
        <v>223</v>
      </c>
      <c r="C24" s="249" t="s">
        <v>398</v>
      </c>
      <c r="D24" s="28" t="s">
        <v>207</v>
      </c>
      <c r="E24" s="172">
        <v>1</v>
      </c>
      <c r="F24" s="173"/>
      <c r="G24" s="32">
        <f t="shared" si="2"/>
        <v>0</v>
      </c>
    </row>
    <row r="25" spans="1:7" s="75" customFormat="1">
      <c r="A25" s="166"/>
      <c r="B25" s="167"/>
      <c r="C25" s="248" t="s">
        <v>405</v>
      </c>
      <c r="D25" s="167"/>
      <c r="E25" s="167"/>
      <c r="F25" s="168"/>
      <c r="G25" s="169"/>
    </row>
    <row r="26" spans="1:7" s="33" customFormat="1">
      <c r="A26" s="170">
        <v>1</v>
      </c>
      <c r="B26" s="28" t="s">
        <v>22</v>
      </c>
      <c r="C26" s="249" t="s">
        <v>399</v>
      </c>
      <c r="D26" s="28" t="s">
        <v>207</v>
      </c>
      <c r="E26" s="172">
        <v>2</v>
      </c>
      <c r="F26" s="173"/>
      <c r="G26" s="32">
        <f t="shared" ref="G26:G40" si="3">E26*F26</f>
        <v>0</v>
      </c>
    </row>
    <row r="27" spans="1:7" s="33" customFormat="1">
      <c r="A27" s="170">
        <v>1</v>
      </c>
      <c r="B27" s="28" t="s">
        <v>224</v>
      </c>
      <c r="C27" s="249" t="s">
        <v>400</v>
      </c>
      <c r="D27" s="28" t="s">
        <v>207</v>
      </c>
      <c r="E27" s="172">
        <v>2</v>
      </c>
      <c r="F27" s="173"/>
      <c r="G27" s="32">
        <f t="shared" si="3"/>
        <v>0</v>
      </c>
    </row>
    <row r="28" spans="1:7" s="33" customFormat="1">
      <c r="A28" s="170">
        <v>1</v>
      </c>
      <c r="B28" s="28" t="s">
        <v>23</v>
      </c>
      <c r="C28" s="249" t="s">
        <v>401</v>
      </c>
      <c r="D28" s="28" t="s">
        <v>207</v>
      </c>
      <c r="E28" s="172">
        <v>2</v>
      </c>
      <c r="F28" s="173"/>
      <c r="G28" s="32">
        <f t="shared" si="3"/>
        <v>0</v>
      </c>
    </row>
    <row r="29" spans="1:7" s="33" customFormat="1">
      <c r="A29" s="170">
        <v>1</v>
      </c>
      <c r="B29" s="28" t="s">
        <v>225</v>
      </c>
      <c r="C29" s="249" t="s">
        <v>402</v>
      </c>
      <c r="D29" s="28" t="s">
        <v>207</v>
      </c>
      <c r="E29" s="172">
        <v>2</v>
      </c>
      <c r="F29" s="173"/>
      <c r="G29" s="32">
        <f t="shared" si="3"/>
        <v>0</v>
      </c>
    </row>
    <row r="30" spans="1:7" s="33" customFormat="1">
      <c r="A30" s="170">
        <v>1</v>
      </c>
      <c r="B30" s="28" t="s">
        <v>24</v>
      </c>
      <c r="C30" s="249" t="s">
        <v>403</v>
      </c>
      <c r="D30" s="28" t="s">
        <v>207</v>
      </c>
      <c r="E30" s="172">
        <v>6</v>
      </c>
      <c r="F30" s="173"/>
      <c r="G30" s="32">
        <f t="shared" si="3"/>
        <v>0</v>
      </c>
    </row>
    <row r="31" spans="1:7" s="33" customFormat="1">
      <c r="A31" s="170">
        <v>1</v>
      </c>
      <c r="B31" s="28" t="s">
        <v>226</v>
      </c>
      <c r="C31" s="249" t="s">
        <v>404</v>
      </c>
      <c r="D31" s="28" t="s">
        <v>207</v>
      </c>
      <c r="E31" s="172">
        <v>6</v>
      </c>
      <c r="F31" s="173"/>
      <c r="G31" s="32">
        <f t="shared" si="3"/>
        <v>0</v>
      </c>
    </row>
    <row r="32" spans="1:7" s="33" customFormat="1">
      <c r="A32" s="170">
        <v>1</v>
      </c>
      <c r="B32" s="28" t="s">
        <v>25</v>
      </c>
      <c r="C32" s="249" t="s">
        <v>406</v>
      </c>
      <c r="D32" s="28" t="s">
        <v>204</v>
      </c>
      <c r="E32" s="172">
        <v>1</v>
      </c>
      <c r="F32" s="173"/>
      <c r="G32" s="32">
        <f t="shared" si="3"/>
        <v>0</v>
      </c>
    </row>
    <row r="33" spans="1:7" s="33" customFormat="1">
      <c r="A33" s="170">
        <v>1</v>
      </c>
      <c r="B33" s="28" t="s">
        <v>227</v>
      </c>
      <c r="C33" s="249" t="s">
        <v>407</v>
      </c>
      <c r="D33" s="28" t="s">
        <v>204</v>
      </c>
      <c r="E33" s="172">
        <v>1</v>
      </c>
      <c r="F33" s="173"/>
      <c r="G33" s="32">
        <f t="shared" si="3"/>
        <v>0</v>
      </c>
    </row>
    <row r="34" spans="1:7" s="33" customFormat="1">
      <c r="A34" s="170">
        <v>1</v>
      </c>
      <c r="B34" s="28" t="s">
        <v>121</v>
      </c>
      <c r="C34" s="249" t="s">
        <v>408</v>
      </c>
      <c r="D34" s="28" t="s">
        <v>47</v>
      </c>
      <c r="E34" s="172">
        <v>30</v>
      </c>
      <c r="F34" s="173"/>
      <c r="G34" s="32">
        <f t="shared" si="3"/>
        <v>0</v>
      </c>
    </row>
    <row r="35" spans="1:7" s="33" customFormat="1">
      <c r="A35" s="170">
        <v>1</v>
      </c>
      <c r="B35" s="28" t="s">
        <v>228</v>
      </c>
      <c r="C35" s="249" t="s">
        <v>409</v>
      </c>
      <c r="D35" s="28" t="s">
        <v>47</v>
      </c>
      <c r="E35" s="172">
        <v>30</v>
      </c>
      <c r="F35" s="173"/>
      <c r="G35" s="32">
        <f t="shared" si="3"/>
        <v>0</v>
      </c>
    </row>
    <row r="36" spans="1:7" s="33" customFormat="1" ht="25.5">
      <c r="A36" s="170">
        <v>1</v>
      </c>
      <c r="B36" s="28" t="s">
        <v>122</v>
      </c>
      <c r="C36" s="249" t="s">
        <v>410</v>
      </c>
      <c r="D36" s="28" t="s">
        <v>204</v>
      </c>
      <c r="E36" s="172">
        <v>1</v>
      </c>
      <c r="F36" s="173"/>
      <c r="G36" s="32">
        <f t="shared" si="3"/>
        <v>0</v>
      </c>
    </row>
    <row r="37" spans="1:7" s="33" customFormat="1" ht="25.5">
      <c r="A37" s="170">
        <v>1</v>
      </c>
      <c r="B37" s="28" t="s">
        <v>229</v>
      </c>
      <c r="C37" s="249" t="s">
        <v>411</v>
      </c>
      <c r="D37" s="28" t="s">
        <v>204</v>
      </c>
      <c r="E37" s="172">
        <v>1</v>
      </c>
      <c r="F37" s="173"/>
      <c r="G37" s="32">
        <f t="shared" si="3"/>
        <v>0</v>
      </c>
    </row>
    <row r="38" spans="1:7" s="75" customFormat="1">
      <c r="A38" s="166"/>
      <c r="B38" s="167"/>
      <c r="C38" s="248" t="s">
        <v>412</v>
      </c>
      <c r="D38" s="167"/>
      <c r="E38" s="167"/>
      <c r="F38" s="168"/>
      <c r="G38" s="169"/>
    </row>
    <row r="39" spans="1:7" s="33" customFormat="1">
      <c r="A39" s="170">
        <v>1</v>
      </c>
      <c r="B39" s="28" t="s">
        <v>123</v>
      </c>
      <c r="C39" s="249" t="s">
        <v>413</v>
      </c>
      <c r="D39" s="28" t="s">
        <v>207</v>
      </c>
      <c r="E39" s="172">
        <v>2</v>
      </c>
      <c r="F39" s="173"/>
      <c r="G39" s="32">
        <f t="shared" si="3"/>
        <v>0</v>
      </c>
    </row>
    <row r="40" spans="1:7" s="33" customFormat="1">
      <c r="A40" s="170">
        <v>1</v>
      </c>
      <c r="B40" s="28" t="s">
        <v>230</v>
      </c>
      <c r="C40" s="249" t="s">
        <v>414</v>
      </c>
      <c r="D40" s="28" t="s">
        <v>207</v>
      </c>
      <c r="E40" s="172">
        <v>2</v>
      </c>
      <c r="F40" s="173"/>
      <c r="G40" s="32">
        <f t="shared" si="3"/>
        <v>0</v>
      </c>
    </row>
    <row r="41" spans="1:7" s="33" customFormat="1">
      <c r="A41" s="170">
        <v>1</v>
      </c>
      <c r="B41" s="28" t="s">
        <v>127</v>
      </c>
      <c r="C41" s="249" t="s">
        <v>415</v>
      </c>
      <c r="D41" s="28" t="s">
        <v>207</v>
      </c>
      <c r="E41" s="172">
        <v>1</v>
      </c>
      <c r="F41" s="173"/>
      <c r="G41" s="32">
        <f t="shared" ref="G41:G48" si="4">E41*F41</f>
        <v>0</v>
      </c>
    </row>
    <row r="42" spans="1:7" s="33" customFormat="1">
      <c r="A42" s="170">
        <v>1</v>
      </c>
      <c r="B42" s="28" t="s">
        <v>231</v>
      </c>
      <c r="C42" s="249" t="s">
        <v>416</v>
      </c>
      <c r="D42" s="28" t="s">
        <v>207</v>
      </c>
      <c r="E42" s="172">
        <v>1</v>
      </c>
      <c r="F42" s="173"/>
      <c r="G42" s="32">
        <f t="shared" si="4"/>
        <v>0</v>
      </c>
    </row>
    <row r="43" spans="1:7" s="33" customFormat="1">
      <c r="A43" s="170">
        <v>1</v>
      </c>
      <c r="B43" s="28" t="s">
        <v>128</v>
      </c>
      <c r="C43" s="249" t="s">
        <v>417</v>
      </c>
      <c r="D43" s="28" t="s">
        <v>204</v>
      </c>
      <c r="E43" s="172">
        <v>1</v>
      </c>
      <c r="F43" s="173"/>
      <c r="G43" s="32">
        <f t="shared" si="4"/>
        <v>0</v>
      </c>
    </row>
    <row r="44" spans="1:7" s="33" customFormat="1">
      <c r="A44" s="170">
        <v>1</v>
      </c>
      <c r="B44" s="28" t="s">
        <v>232</v>
      </c>
      <c r="C44" s="249" t="s">
        <v>418</v>
      </c>
      <c r="D44" s="28" t="s">
        <v>204</v>
      </c>
      <c r="E44" s="172">
        <v>1</v>
      </c>
      <c r="F44" s="173"/>
      <c r="G44" s="32">
        <f t="shared" si="4"/>
        <v>0</v>
      </c>
    </row>
    <row r="45" spans="1:7" s="33" customFormat="1" ht="25.5">
      <c r="A45" s="170">
        <v>1</v>
      </c>
      <c r="B45" s="28" t="s">
        <v>129</v>
      </c>
      <c r="C45" s="249" t="s">
        <v>419</v>
      </c>
      <c r="D45" s="28" t="s">
        <v>296</v>
      </c>
      <c r="E45" s="172">
        <v>25</v>
      </c>
      <c r="F45" s="173"/>
      <c r="G45" s="32">
        <f t="shared" si="4"/>
        <v>0</v>
      </c>
    </row>
    <row r="46" spans="1:7" s="33" customFormat="1" ht="25.5">
      <c r="A46" s="170">
        <v>1</v>
      </c>
      <c r="B46" s="28" t="s">
        <v>233</v>
      </c>
      <c r="C46" s="249" t="s">
        <v>420</v>
      </c>
      <c r="D46" s="28" t="s">
        <v>296</v>
      </c>
      <c r="E46" s="172">
        <v>25</v>
      </c>
      <c r="F46" s="173"/>
      <c r="G46" s="32">
        <f t="shared" si="4"/>
        <v>0</v>
      </c>
    </row>
    <row r="47" spans="1:7" s="33" customFormat="1">
      <c r="A47" s="170">
        <v>1</v>
      </c>
      <c r="B47" s="28" t="s">
        <v>130</v>
      </c>
      <c r="C47" s="249" t="s">
        <v>421</v>
      </c>
      <c r="D47" s="28" t="s">
        <v>207</v>
      </c>
      <c r="E47" s="172">
        <v>12</v>
      </c>
      <c r="F47" s="173"/>
      <c r="G47" s="32">
        <f t="shared" si="4"/>
        <v>0</v>
      </c>
    </row>
    <row r="48" spans="1:7" s="33" customFormat="1">
      <c r="A48" s="170">
        <v>1</v>
      </c>
      <c r="B48" s="28" t="s">
        <v>234</v>
      </c>
      <c r="C48" s="249" t="s">
        <v>422</v>
      </c>
      <c r="D48" s="28" t="s">
        <v>207</v>
      </c>
      <c r="E48" s="172">
        <v>12</v>
      </c>
      <c r="F48" s="173"/>
      <c r="G48" s="32">
        <f t="shared" si="4"/>
        <v>0</v>
      </c>
    </row>
    <row r="49" spans="1:7" s="33" customFormat="1">
      <c r="A49" s="170">
        <v>1</v>
      </c>
      <c r="B49" s="28" t="s">
        <v>131</v>
      </c>
      <c r="C49" s="249" t="s">
        <v>701</v>
      </c>
      <c r="D49" s="28" t="s">
        <v>207</v>
      </c>
      <c r="E49" s="172">
        <v>10</v>
      </c>
      <c r="F49" s="173"/>
      <c r="G49" s="32">
        <f t="shared" ref="G49:G50" si="5">E49*F49</f>
        <v>0</v>
      </c>
    </row>
    <row r="50" spans="1:7" s="33" customFormat="1">
      <c r="A50" s="170">
        <v>1</v>
      </c>
      <c r="B50" s="28" t="s">
        <v>235</v>
      </c>
      <c r="C50" s="249" t="s">
        <v>702</v>
      </c>
      <c r="D50" s="28" t="s">
        <v>207</v>
      </c>
      <c r="E50" s="172">
        <v>10</v>
      </c>
      <c r="F50" s="173"/>
      <c r="G50" s="32">
        <f t="shared" si="5"/>
        <v>0</v>
      </c>
    </row>
    <row r="51" spans="1:7" s="75" customFormat="1">
      <c r="A51" s="166" t="s">
        <v>391</v>
      </c>
      <c r="B51" s="76"/>
      <c r="C51" s="163"/>
      <c r="D51" s="76"/>
      <c r="E51" s="76"/>
      <c r="F51" s="164"/>
      <c r="G51" s="175">
        <f>SUBTOTAL(9,G7:G50)</f>
        <v>0</v>
      </c>
    </row>
    <row r="52" spans="1:7" s="75" customFormat="1">
      <c r="A52" s="166" t="s">
        <v>423</v>
      </c>
      <c r="B52" s="167"/>
      <c r="C52" s="167"/>
      <c r="D52" s="167"/>
      <c r="E52" s="167"/>
      <c r="F52" s="168"/>
      <c r="G52" s="169"/>
    </row>
    <row r="53" spans="1:7" s="75" customFormat="1">
      <c r="A53" s="166"/>
      <c r="B53" s="167"/>
      <c r="C53" s="248" t="s">
        <v>427</v>
      </c>
      <c r="D53" s="167"/>
      <c r="E53" s="167"/>
      <c r="F53" s="168"/>
      <c r="G53" s="169"/>
    </row>
    <row r="54" spans="1:7" s="33" customFormat="1">
      <c r="A54" s="170">
        <v>2</v>
      </c>
      <c r="B54" s="28" t="s">
        <v>14</v>
      </c>
      <c r="C54" s="249" t="s">
        <v>428</v>
      </c>
      <c r="D54" s="28" t="s">
        <v>296</v>
      </c>
      <c r="E54" s="172">
        <v>204</v>
      </c>
      <c r="F54" s="173"/>
      <c r="G54" s="32">
        <f t="shared" si="1"/>
        <v>0</v>
      </c>
    </row>
    <row r="55" spans="1:7" s="33" customFormat="1">
      <c r="A55" s="170">
        <v>2</v>
      </c>
      <c r="B55" s="28" t="s">
        <v>208</v>
      </c>
      <c r="C55" s="249" t="s">
        <v>429</v>
      </c>
      <c r="D55" s="28" t="s">
        <v>296</v>
      </c>
      <c r="E55" s="172">
        <v>204</v>
      </c>
      <c r="F55" s="173"/>
      <c r="G55" s="32">
        <f t="shared" si="1"/>
        <v>0</v>
      </c>
    </row>
    <row r="56" spans="1:7" s="33" customFormat="1">
      <c r="A56" s="170">
        <v>2</v>
      </c>
      <c r="B56" s="28" t="s">
        <v>15</v>
      </c>
      <c r="C56" s="249" t="s">
        <v>430</v>
      </c>
      <c r="D56" s="28" t="s">
        <v>296</v>
      </c>
      <c r="E56" s="172">
        <v>96</v>
      </c>
      <c r="F56" s="173"/>
      <c r="G56" s="32">
        <f t="shared" ref="G56:G103" si="6">E56*F56</f>
        <v>0</v>
      </c>
    </row>
    <row r="57" spans="1:7" s="33" customFormat="1">
      <c r="A57" s="170">
        <v>2</v>
      </c>
      <c r="B57" s="28" t="s">
        <v>209</v>
      </c>
      <c r="C57" s="249" t="s">
        <v>431</v>
      </c>
      <c r="D57" s="28" t="s">
        <v>296</v>
      </c>
      <c r="E57" s="172">
        <v>96</v>
      </c>
      <c r="F57" s="173"/>
      <c r="G57" s="32">
        <f t="shared" si="6"/>
        <v>0</v>
      </c>
    </row>
    <row r="58" spans="1:7" s="33" customFormat="1">
      <c r="A58" s="170">
        <v>2</v>
      </c>
      <c r="B58" s="28" t="s">
        <v>16</v>
      </c>
      <c r="C58" s="249" t="s">
        <v>432</v>
      </c>
      <c r="D58" s="28" t="s">
        <v>296</v>
      </c>
      <c r="E58" s="172">
        <v>72</v>
      </c>
      <c r="F58" s="173"/>
      <c r="G58" s="32">
        <f t="shared" si="6"/>
        <v>0</v>
      </c>
    </row>
    <row r="59" spans="1:7" s="33" customFormat="1">
      <c r="A59" s="170">
        <v>2</v>
      </c>
      <c r="B59" s="28" t="s">
        <v>212</v>
      </c>
      <c r="C59" s="249" t="s">
        <v>433</v>
      </c>
      <c r="D59" s="28" t="s">
        <v>296</v>
      </c>
      <c r="E59" s="172">
        <v>72</v>
      </c>
      <c r="F59" s="173"/>
      <c r="G59" s="32">
        <f t="shared" si="6"/>
        <v>0</v>
      </c>
    </row>
    <row r="60" spans="1:7" s="75" customFormat="1">
      <c r="A60" s="166"/>
      <c r="B60" s="167"/>
      <c r="C60" s="248" t="s">
        <v>434</v>
      </c>
      <c r="D60" s="167"/>
      <c r="E60" s="167"/>
      <c r="F60" s="168"/>
      <c r="G60" s="169"/>
    </row>
    <row r="61" spans="1:7" s="33" customFormat="1">
      <c r="A61" s="170">
        <v>2</v>
      </c>
      <c r="B61" s="28" t="s">
        <v>17</v>
      </c>
      <c r="C61" s="249" t="s">
        <v>435</v>
      </c>
      <c r="D61" s="28" t="s">
        <v>207</v>
      </c>
      <c r="E61" s="172">
        <v>6</v>
      </c>
      <c r="F61" s="173"/>
      <c r="G61" s="32">
        <f t="shared" si="6"/>
        <v>0</v>
      </c>
    </row>
    <row r="62" spans="1:7" s="33" customFormat="1">
      <c r="A62" s="170">
        <v>2</v>
      </c>
      <c r="B62" s="28" t="s">
        <v>215</v>
      </c>
      <c r="C62" s="249" t="s">
        <v>436</v>
      </c>
      <c r="D62" s="28" t="s">
        <v>207</v>
      </c>
      <c r="E62" s="172">
        <v>6</v>
      </c>
      <c r="F62" s="173"/>
      <c r="G62" s="32">
        <f t="shared" si="6"/>
        <v>0</v>
      </c>
    </row>
    <row r="63" spans="1:7" s="33" customFormat="1">
      <c r="A63" s="170">
        <v>2</v>
      </c>
      <c r="B63" s="28" t="s">
        <v>18</v>
      </c>
      <c r="C63" s="249" t="s">
        <v>437</v>
      </c>
      <c r="D63" s="28" t="s">
        <v>207</v>
      </c>
      <c r="E63" s="172">
        <v>6</v>
      </c>
      <c r="F63" s="173"/>
      <c r="G63" s="32">
        <f t="shared" si="6"/>
        <v>0</v>
      </c>
    </row>
    <row r="64" spans="1:7" s="33" customFormat="1">
      <c r="A64" s="170">
        <v>2</v>
      </c>
      <c r="B64" s="28" t="s">
        <v>218</v>
      </c>
      <c r="C64" s="249" t="s">
        <v>438</v>
      </c>
      <c r="D64" s="28" t="s">
        <v>207</v>
      </c>
      <c r="E64" s="172">
        <v>6</v>
      </c>
      <c r="F64" s="173"/>
      <c r="G64" s="32">
        <f t="shared" si="6"/>
        <v>0</v>
      </c>
    </row>
    <row r="65" spans="1:7" s="33" customFormat="1">
      <c r="A65" s="170">
        <v>2</v>
      </c>
      <c r="B65" s="28" t="s">
        <v>19</v>
      </c>
      <c r="C65" s="249" t="s">
        <v>439</v>
      </c>
      <c r="D65" s="28" t="s">
        <v>207</v>
      </c>
      <c r="E65" s="172">
        <v>6</v>
      </c>
      <c r="F65" s="173"/>
      <c r="G65" s="32">
        <f t="shared" si="6"/>
        <v>0</v>
      </c>
    </row>
    <row r="66" spans="1:7" s="33" customFormat="1">
      <c r="A66" s="170">
        <v>2</v>
      </c>
      <c r="B66" s="28" t="s">
        <v>221</v>
      </c>
      <c r="C66" s="249" t="s">
        <v>440</v>
      </c>
      <c r="D66" s="28" t="s">
        <v>207</v>
      </c>
      <c r="E66" s="172">
        <v>6</v>
      </c>
      <c r="F66" s="173"/>
      <c r="G66" s="32">
        <f t="shared" si="6"/>
        <v>0</v>
      </c>
    </row>
    <row r="67" spans="1:7" s="75" customFormat="1">
      <c r="A67" s="166"/>
      <c r="B67" s="167"/>
      <c r="C67" s="248" t="s">
        <v>441</v>
      </c>
      <c r="D67" s="167"/>
      <c r="E67" s="167"/>
      <c r="F67" s="168"/>
      <c r="G67" s="169"/>
    </row>
    <row r="68" spans="1:7" s="33" customFormat="1">
      <c r="A68" s="170">
        <v>2</v>
      </c>
      <c r="B68" s="28" t="s">
        <v>20</v>
      </c>
      <c r="C68" s="249" t="s">
        <v>437</v>
      </c>
      <c r="D68" s="28" t="s">
        <v>207</v>
      </c>
      <c r="E68" s="172">
        <v>4</v>
      </c>
      <c r="F68" s="173"/>
      <c r="G68" s="32">
        <f t="shared" si="6"/>
        <v>0</v>
      </c>
    </row>
    <row r="69" spans="1:7" s="33" customFormat="1">
      <c r="A69" s="170">
        <v>2</v>
      </c>
      <c r="B69" s="28" t="s">
        <v>222</v>
      </c>
      <c r="C69" s="249" t="s">
        <v>438</v>
      </c>
      <c r="D69" s="28" t="s">
        <v>207</v>
      </c>
      <c r="E69" s="172">
        <v>4</v>
      </c>
      <c r="F69" s="173"/>
      <c r="G69" s="32">
        <f t="shared" si="6"/>
        <v>0</v>
      </c>
    </row>
    <row r="70" spans="1:7" s="33" customFormat="1">
      <c r="A70" s="170">
        <v>2</v>
      </c>
      <c r="B70" s="28" t="s">
        <v>21</v>
      </c>
      <c r="C70" s="249" t="s">
        <v>439</v>
      </c>
      <c r="D70" s="28" t="s">
        <v>207</v>
      </c>
      <c r="E70" s="172">
        <v>4</v>
      </c>
      <c r="F70" s="173"/>
      <c r="G70" s="32">
        <f t="shared" si="6"/>
        <v>0</v>
      </c>
    </row>
    <row r="71" spans="1:7" s="33" customFormat="1">
      <c r="A71" s="170">
        <v>2</v>
      </c>
      <c r="B71" s="28" t="s">
        <v>223</v>
      </c>
      <c r="C71" s="249" t="s">
        <v>440</v>
      </c>
      <c r="D71" s="28" t="s">
        <v>207</v>
      </c>
      <c r="E71" s="172">
        <v>4</v>
      </c>
      <c r="F71" s="173"/>
      <c r="G71" s="32">
        <f t="shared" si="6"/>
        <v>0</v>
      </c>
    </row>
    <row r="72" spans="1:7" s="33" customFormat="1">
      <c r="A72" s="170">
        <v>2</v>
      </c>
      <c r="B72" s="28" t="s">
        <v>22</v>
      </c>
      <c r="C72" s="249" t="s">
        <v>442</v>
      </c>
      <c r="D72" s="28" t="s">
        <v>207</v>
      </c>
      <c r="E72" s="172">
        <v>1</v>
      </c>
      <c r="F72" s="173"/>
      <c r="G72" s="32">
        <f t="shared" si="6"/>
        <v>0</v>
      </c>
    </row>
    <row r="73" spans="1:7" s="33" customFormat="1">
      <c r="A73" s="170">
        <v>2</v>
      </c>
      <c r="B73" s="28" t="s">
        <v>224</v>
      </c>
      <c r="C73" s="249" t="s">
        <v>443</v>
      </c>
      <c r="D73" s="28" t="s">
        <v>207</v>
      </c>
      <c r="E73" s="172">
        <v>1</v>
      </c>
      <c r="F73" s="173"/>
      <c r="G73" s="32">
        <f t="shared" si="6"/>
        <v>0</v>
      </c>
    </row>
    <row r="74" spans="1:7" s="33" customFormat="1">
      <c r="A74" s="170">
        <v>2</v>
      </c>
      <c r="B74" s="28" t="s">
        <v>23</v>
      </c>
      <c r="C74" s="249" t="s">
        <v>444</v>
      </c>
      <c r="D74" s="28" t="s">
        <v>207</v>
      </c>
      <c r="E74" s="172">
        <v>1</v>
      </c>
      <c r="F74" s="173"/>
      <c r="G74" s="32">
        <f t="shared" si="6"/>
        <v>0</v>
      </c>
    </row>
    <row r="75" spans="1:7" s="33" customFormat="1">
      <c r="A75" s="170">
        <v>2</v>
      </c>
      <c r="B75" s="28" t="s">
        <v>225</v>
      </c>
      <c r="C75" s="249" t="s">
        <v>445</v>
      </c>
      <c r="D75" s="28" t="s">
        <v>207</v>
      </c>
      <c r="E75" s="172">
        <v>1</v>
      </c>
      <c r="F75" s="173"/>
      <c r="G75" s="32">
        <f t="shared" si="6"/>
        <v>0</v>
      </c>
    </row>
    <row r="76" spans="1:7" s="33" customFormat="1" ht="25.5">
      <c r="A76" s="170">
        <v>2</v>
      </c>
      <c r="B76" s="28" t="s">
        <v>24</v>
      </c>
      <c r="C76" s="249" t="s">
        <v>446</v>
      </c>
      <c r="D76" s="28" t="s">
        <v>207</v>
      </c>
      <c r="E76" s="172">
        <v>5</v>
      </c>
      <c r="F76" s="173"/>
      <c r="G76" s="32">
        <f t="shared" si="6"/>
        <v>0</v>
      </c>
    </row>
    <row r="77" spans="1:7" s="33" customFormat="1" ht="25.5">
      <c r="A77" s="170">
        <v>2</v>
      </c>
      <c r="B77" s="28" t="s">
        <v>226</v>
      </c>
      <c r="C77" s="249" t="s">
        <v>447</v>
      </c>
      <c r="D77" s="28" t="s">
        <v>207</v>
      </c>
      <c r="E77" s="172">
        <v>5</v>
      </c>
      <c r="F77" s="173"/>
      <c r="G77" s="32">
        <f t="shared" si="6"/>
        <v>0</v>
      </c>
    </row>
    <row r="78" spans="1:7" s="33" customFormat="1" ht="25.5">
      <c r="A78" s="170">
        <v>2</v>
      </c>
      <c r="B78" s="28" t="s">
        <v>25</v>
      </c>
      <c r="C78" s="249" t="s">
        <v>448</v>
      </c>
      <c r="D78" s="28" t="s">
        <v>204</v>
      </c>
      <c r="E78" s="172">
        <v>1</v>
      </c>
      <c r="F78" s="173"/>
      <c r="G78" s="32">
        <f t="shared" si="6"/>
        <v>0</v>
      </c>
    </row>
    <row r="79" spans="1:7" s="33" customFormat="1" ht="25.5">
      <c r="A79" s="170">
        <v>2</v>
      </c>
      <c r="B79" s="28" t="s">
        <v>227</v>
      </c>
      <c r="C79" s="249" t="s">
        <v>449</v>
      </c>
      <c r="D79" s="28" t="s">
        <v>204</v>
      </c>
      <c r="E79" s="172">
        <v>1</v>
      </c>
      <c r="F79" s="173"/>
      <c r="G79" s="32">
        <f t="shared" si="6"/>
        <v>0</v>
      </c>
    </row>
    <row r="80" spans="1:7" s="33" customFormat="1">
      <c r="A80" s="170">
        <v>2</v>
      </c>
      <c r="B80" s="28" t="s">
        <v>121</v>
      </c>
      <c r="C80" s="249" t="s">
        <v>450</v>
      </c>
      <c r="D80" s="28" t="s">
        <v>207</v>
      </c>
      <c r="E80" s="172">
        <v>1</v>
      </c>
      <c r="F80" s="173"/>
      <c r="G80" s="32">
        <f t="shared" si="6"/>
        <v>0</v>
      </c>
    </row>
    <row r="81" spans="1:7" s="33" customFormat="1">
      <c r="A81" s="170">
        <v>2</v>
      </c>
      <c r="B81" s="28" t="s">
        <v>228</v>
      </c>
      <c r="C81" s="249" t="s">
        <v>451</v>
      </c>
      <c r="D81" s="28" t="s">
        <v>207</v>
      </c>
      <c r="E81" s="172">
        <v>1</v>
      </c>
      <c r="F81" s="173"/>
      <c r="G81" s="32">
        <f t="shared" si="6"/>
        <v>0</v>
      </c>
    </row>
    <row r="82" spans="1:7" s="33" customFormat="1">
      <c r="A82" s="170">
        <v>2</v>
      </c>
      <c r="B82" s="28" t="s">
        <v>122</v>
      </c>
      <c r="C82" s="249" t="s">
        <v>452</v>
      </c>
      <c r="D82" s="28" t="s">
        <v>296</v>
      </c>
      <c r="E82" s="172">
        <v>33</v>
      </c>
      <c r="F82" s="173"/>
      <c r="G82" s="32">
        <f t="shared" si="6"/>
        <v>0</v>
      </c>
    </row>
    <row r="83" spans="1:7" s="33" customFormat="1">
      <c r="A83" s="170">
        <v>2</v>
      </c>
      <c r="B83" s="28" t="s">
        <v>229</v>
      </c>
      <c r="C83" s="249" t="s">
        <v>453</v>
      </c>
      <c r="D83" s="28" t="s">
        <v>296</v>
      </c>
      <c r="E83" s="172">
        <v>33</v>
      </c>
      <c r="F83" s="173"/>
      <c r="G83" s="32">
        <f t="shared" si="6"/>
        <v>0</v>
      </c>
    </row>
    <row r="84" spans="1:7" s="33" customFormat="1">
      <c r="A84" s="170">
        <v>2</v>
      </c>
      <c r="B84" s="28" t="s">
        <v>123</v>
      </c>
      <c r="C84" s="249" t="s">
        <v>454</v>
      </c>
      <c r="D84" s="28" t="s">
        <v>296</v>
      </c>
      <c r="E84" s="172">
        <v>15</v>
      </c>
      <c r="F84" s="173"/>
      <c r="G84" s="32">
        <f t="shared" si="6"/>
        <v>0</v>
      </c>
    </row>
    <row r="85" spans="1:7" s="33" customFormat="1">
      <c r="A85" s="170">
        <v>2</v>
      </c>
      <c r="B85" s="28" t="s">
        <v>230</v>
      </c>
      <c r="C85" s="249" t="s">
        <v>455</v>
      </c>
      <c r="D85" s="28" t="s">
        <v>296</v>
      </c>
      <c r="E85" s="172">
        <v>15</v>
      </c>
      <c r="F85" s="173"/>
      <c r="G85" s="32">
        <f t="shared" si="6"/>
        <v>0</v>
      </c>
    </row>
    <row r="86" spans="1:7" s="33" customFormat="1">
      <c r="A86" s="170">
        <v>2</v>
      </c>
      <c r="B86" s="28" t="s">
        <v>127</v>
      </c>
      <c r="C86" s="249" t="s">
        <v>456</v>
      </c>
      <c r="D86" s="28" t="s">
        <v>296</v>
      </c>
      <c r="E86" s="172">
        <v>46</v>
      </c>
      <c r="F86" s="173"/>
      <c r="G86" s="32">
        <f t="shared" si="6"/>
        <v>0</v>
      </c>
    </row>
    <row r="87" spans="1:7" s="33" customFormat="1">
      <c r="A87" s="170">
        <v>2</v>
      </c>
      <c r="B87" s="28" t="s">
        <v>231</v>
      </c>
      <c r="C87" s="249" t="s">
        <v>457</v>
      </c>
      <c r="D87" s="28" t="s">
        <v>296</v>
      </c>
      <c r="E87" s="172">
        <v>46</v>
      </c>
      <c r="F87" s="173"/>
      <c r="G87" s="32">
        <f t="shared" si="6"/>
        <v>0</v>
      </c>
    </row>
    <row r="88" spans="1:7" s="75" customFormat="1">
      <c r="A88" s="166" t="s">
        <v>424</v>
      </c>
      <c r="B88" s="76"/>
      <c r="C88" s="163"/>
      <c r="D88" s="76"/>
      <c r="E88" s="76"/>
      <c r="F88" s="164"/>
      <c r="G88" s="175">
        <f>SUBTOTAL(9,G54:G87)</f>
        <v>0</v>
      </c>
    </row>
    <row r="89" spans="1:7" s="75" customFormat="1">
      <c r="A89" s="166" t="s">
        <v>426</v>
      </c>
      <c r="B89" s="167"/>
      <c r="C89" s="167"/>
      <c r="D89" s="167"/>
      <c r="E89" s="167"/>
      <c r="F89" s="168"/>
      <c r="G89" s="169"/>
    </row>
    <row r="90" spans="1:7" s="75" customFormat="1">
      <c r="A90" s="166"/>
      <c r="B90" s="167"/>
      <c r="C90" s="248" t="s">
        <v>458</v>
      </c>
      <c r="D90" s="167"/>
      <c r="E90" s="167"/>
      <c r="F90" s="168"/>
      <c r="G90" s="169"/>
    </row>
    <row r="91" spans="1:7" s="33" customFormat="1">
      <c r="A91" s="170">
        <v>3</v>
      </c>
      <c r="B91" s="28" t="s">
        <v>14</v>
      </c>
      <c r="C91" s="249" t="s">
        <v>459</v>
      </c>
      <c r="D91" s="28" t="s">
        <v>296</v>
      </c>
      <c r="E91" s="172">
        <v>85</v>
      </c>
      <c r="F91" s="173"/>
      <c r="G91" s="32">
        <f t="shared" si="6"/>
        <v>0</v>
      </c>
    </row>
    <row r="92" spans="1:7" s="33" customFormat="1">
      <c r="A92" s="170">
        <v>3</v>
      </c>
      <c r="B92" s="28" t="s">
        <v>208</v>
      </c>
      <c r="C92" s="249" t="s">
        <v>460</v>
      </c>
      <c r="D92" s="28" t="s">
        <v>296</v>
      </c>
      <c r="E92" s="172">
        <v>85</v>
      </c>
      <c r="F92" s="173"/>
      <c r="G92" s="32">
        <f t="shared" si="6"/>
        <v>0</v>
      </c>
    </row>
    <row r="93" spans="1:7" s="33" customFormat="1">
      <c r="A93" s="170">
        <v>3</v>
      </c>
      <c r="B93" s="28" t="s">
        <v>15</v>
      </c>
      <c r="C93" s="249" t="s">
        <v>435</v>
      </c>
      <c r="D93" s="28" t="s">
        <v>296</v>
      </c>
      <c r="E93" s="172">
        <v>30</v>
      </c>
      <c r="F93" s="173"/>
      <c r="G93" s="32">
        <f t="shared" si="6"/>
        <v>0</v>
      </c>
    </row>
    <row r="94" spans="1:7" s="33" customFormat="1">
      <c r="A94" s="170">
        <v>3</v>
      </c>
      <c r="B94" s="28" t="s">
        <v>209</v>
      </c>
      <c r="C94" s="249" t="s">
        <v>436</v>
      </c>
      <c r="D94" s="28" t="s">
        <v>296</v>
      </c>
      <c r="E94" s="172">
        <v>30</v>
      </c>
      <c r="F94" s="173"/>
      <c r="G94" s="32">
        <f t="shared" si="6"/>
        <v>0</v>
      </c>
    </row>
    <row r="95" spans="1:7" s="33" customFormat="1">
      <c r="A95" s="170">
        <v>3</v>
      </c>
      <c r="B95" s="28" t="s">
        <v>16</v>
      </c>
      <c r="C95" s="249" t="s">
        <v>437</v>
      </c>
      <c r="D95" s="28" t="s">
        <v>296</v>
      </c>
      <c r="E95" s="172">
        <v>22</v>
      </c>
      <c r="F95" s="173"/>
      <c r="G95" s="32">
        <f t="shared" si="6"/>
        <v>0</v>
      </c>
    </row>
    <row r="96" spans="1:7" s="33" customFormat="1">
      <c r="A96" s="170">
        <v>3</v>
      </c>
      <c r="B96" s="28" t="s">
        <v>212</v>
      </c>
      <c r="C96" s="249" t="s">
        <v>438</v>
      </c>
      <c r="D96" s="28" t="s">
        <v>296</v>
      </c>
      <c r="E96" s="172">
        <v>22</v>
      </c>
      <c r="F96" s="173"/>
      <c r="G96" s="32">
        <f t="shared" si="6"/>
        <v>0</v>
      </c>
    </row>
    <row r="97" spans="1:7" s="75" customFormat="1">
      <c r="A97" s="166"/>
      <c r="B97" s="167"/>
      <c r="C97" s="248" t="s">
        <v>461</v>
      </c>
      <c r="D97" s="167"/>
      <c r="E97" s="167"/>
      <c r="F97" s="168"/>
      <c r="G97" s="169"/>
    </row>
    <row r="98" spans="1:7" s="33" customFormat="1">
      <c r="A98" s="170">
        <v>3</v>
      </c>
      <c r="B98" s="28" t="s">
        <v>17</v>
      </c>
      <c r="C98" s="249" t="s">
        <v>459</v>
      </c>
      <c r="D98" s="28" t="s">
        <v>296</v>
      </c>
      <c r="E98" s="172">
        <v>134</v>
      </c>
      <c r="F98" s="173"/>
      <c r="G98" s="32">
        <f t="shared" si="6"/>
        <v>0</v>
      </c>
    </row>
    <row r="99" spans="1:7" s="33" customFormat="1">
      <c r="A99" s="170">
        <v>3</v>
      </c>
      <c r="B99" s="28" t="s">
        <v>215</v>
      </c>
      <c r="C99" s="249" t="s">
        <v>460</v>
      </c>
      <c r="D99" s="28" t="s">
        <v>296</v>
      </c>
      <c r="E99" s="172">
        <v>134</v>
      </c>
      <c r="F99" s="173"/>
      <c r="G99" s="32">
        <f t="shared" si="6"/>
        <v>0</v>
      </c>
    </row>
    <row r="100" spans="1:7" s="33" customFormat="1">
      <c r="A100" s="170">
        <v>3</v>
      </c>
      <c r="B100" s="28" t="s">
        <v>18</v>
      </c>
      <c r="C100" s="249" t="s">
        <v>435</v>
      </c>
      <c r="D100" s="28" t="s">
        <v>296</v>
      </c>
      <c r="E100" s="172">
        <v>66</v>
      </c>
      <c r="F100" s="173"/>
      <c r="G100" s="32">
        <f t="shared" si="6"/>
        <v>0</v>
      </c>
    </row>
    <row r="101" spans="1:7" s="33" customFormat="1">
      <c r="A101" s="170">
        <v>3</v>
      </c>
      <c r="B101" s="28" t="s">
        <v>218</v>
      </c>
      <c r="C101" s="249" t="s">
        <v>436</v>
      </c>
      <c r="D101" s="28" t="s">
        <v>296</v>
      </c>
      <c r="E101" s="172">
        <v>66</v>
      </c>
      <c r="F101" s="173"/>
      <c r="G101" s="32">
        <f t="shared" si="6"/>
        <v>0</v>
      </c>
    </row>
    <row r="102" spans="1:7" s="33" customFormat="1">
      <c r="A102" s="170">
        <v>3</v>
      </c>
      <c r="B102" s="28" t="s">
        <v>19</v>
      </c>
      <c r="C102" s="249" t="s">
        <v>437</v>
      </c>
      <c r="D102" s="28" t="s">
        <v>296</v>
      </c>
      <c r="E102" s="172">
        <v>50</v>
      </c>
      <c r="F102" s="173"/>
      <c r="G102" s="32">
        <f t="shared" si="6"/>
        <v>0</v>
      </c>
    </row>
    <row r="103" spans="1:7" s="33" customFormat="1">
      <c r="A103" s="170">
        <v>3</v>
      </c>
      <c r="B103" s="28" t="s">
        <v>221</v>
      </c>
      <c r="C103" s="249" t="s">
        <v>438</v>
      </c>
      <c r="D103" s="28" t="s">
        <v>296</v>
      </c>
      <c r="E103" s="172">
        <v>50</v>
      </c>
      <c r="F103" s="173"/>
      <c r="G103" s="32">
        <f t="shared" si="6"/>
        <v>0</v>
      </c>
    </row>
    <row r="104" spans="1:7" s="75" customFormat="1">
      <c r="A104" s="166" t="s">
        <v>425</v>
      </c>
      <c r="B104" s="76"/>
      <c r="C104" s="163"/>
      <c r="D104" s="76"/>
      <c r="E104" s="76"/>
      <c r="F104" s="164"/>
      <c r="G104" s="175">
        <f>SUBTOTAL(9,G91:G103)</f>
        <v>0</v>
      </c>
    </row>
    <row r="105" spans="1:7" s="75" customFormat="1">
      <c r="A105" s="166" t="s">
        <v>462</v>
      </c>
      <c r="B105" s="167"/>
      <c r="C105" s="167"/>
      <c r="D105" s="167"/>
      <c r="E105" s="167"/>
      <c r="F105" s="168"/>
      <c r="G105" s="169"/>
    </row>
    <row r="106" spans="1:7" s="33" customFormat="1" ht="25.5">
      <c r="A106" s="170">
        <v>4</v>
      </c>
      <c r="B106" s="28" t="s">
        <v>14</v>
      </c>
      <c r="C106" s="249" t="s">
        <v>464</v>
      </c>
      <c r="D106" s="28" t="s">
        <v>204</v>
      </c>
      <c r="E106" s="172">
        <v>1</v>
      </c>
      <c r="F106" s="173"/>
      <c r="G106" s="32">
        <f t="shared" ref="G106:G111" si="7">E106*F106</f>
        <v>0</v>
      </c>
    </row>
    <row r="107" spans="1:7" s="33" customFormat="1" ht="25.5">
      <c r="A107" s="170">
        <v>4</v>
      </c>
      <c r="B107" s="28" t="s">
        <v>208</v>
      </c>
      <c r="C107" s="249" t="s">
        <v>465</v>
      </c>
      <c r="D107" s="28" t="s">
        <v>204</v>
      </c>
      <c r="E107" s="172">
        <v>1</v>
      </c>
      <c r="F107" s="173"/>
      <c r="G107" s="32">
        <f t="shared" si="7"/>
        <v>0</v>
      </c>
    </row>
    <row r="108" spans="1:7" s="33" customFormat="1" ht="25.5">
      <c r="A108" s="170">
        <v>4</v>
      </c>
      <c r="B108" s="28" t="s">
        <v>15</v>
      </c>
      <c r="C108" s="249" t="s">
        <v>466</v>
      </c>
      <c r="D108" s="28" t="s">
        <v>204</v>
      </c>
      <c r="E108" s="172">
        <v>1</v>
      </c>
      <c r="F108" s="173"/>
      <c r="G108" s="32">
        <f t="shared" si="7"/>
        <v>0</v>
      </c>
    </row>
    <row r="109" spans="1:7" s="33" customFormat="1" ht="25.5">
      <c r="A109" s="170">
        <v>2</v>
      </c>
      <c r="B109" s="28" t="s">
        <v>209</v>
      </c>
      <c r="C109" s="249" t="s">
        <v>467</v>
      </c>
      <c r="D109" s="28" t="s">
        <v>204</v>
      </c>
      <c r="E109" s="172">
        <v>1</v>
      </c>
      <c r="F109" s="173"/>
      <c r="G109" s="32">
        <f t="shared" si="7"/>
        <v>0</v>
      </c>
    </row>
    <row r="110" spans="1:7" s="33" customFormat="1" ht="25.5">
      <c r="A110" s="170">
        <v>4</v>
      </c>
      <c r="B110" s="28" t="s">
        <v>16</v>
      </c>
      <c r="C110" s="249" t="s">
        <v>468</v>
      </c>
      <c r="D110" s="28" t="s">
        <v>204</v>
      </c>
      <c r="E110" s="172">
        <v>1</v>
      </c>
      <c r="F110" s="173"/>
      <c r="G110" s="32">
        <f t="shared" si="7"/>
        <v>0</v>
      </c>
    </row>
    <row r="111" spans="1:7" s="33" customFormat="1" ht="25.5">
      <c r="A111" s="170">
        <v>4</v>
      </c>
      <c r="B111" s="28" t="s">
        <v>212</v>
      </c>
      <c r="C111" s="249" t="s">
        <v>469</v>
      </c>
      <c r="D111" s="28" t="s">
        <v>204</v>
      </c>
      <c r="E111" s="172">
        <v>1</v>
      </c>
      <c r="F111" s="173"/>
      <c r="G111" s="32">
        <f t="shared" si="7"/>
        <v>0</v>
      </c>
    </row>
    <row r="112" spans="1:7" s="75" customFormat="1">
      <c r="A112" s="166" t="s">
        <v>463</v>
      </c>
      <c r="B112" s="76"/>
      <c r="C112" s="163"/>
      <c r="D112" s="76"/>
      <c r="E112" s="76"/>
      <c r="F112" s="164"/>
      <c r="G112" s="175">
        <f>SUBTOTAL(9,G106:G111)</f>
        <v>0</v>
      </c>
    </row>
    <row r="113" spans="1:7" s="75" customFormat="1">
      <c r="A113" s="166" t="s">
        <v>470</v>
      </c>
      <c r="B113" s="167"/>
      <c r="C113" s="167"/>
      <c r="D113" s="167"/>
      <c r="E113" s="167"/>
      <c r="F113" s="168"/>
      <c r="G113" s="169"/>
    </row>
    <row r="114" spans="1:7" s="33" customFormat="1" ht="25.5">
      <c r="A114" s="170">
        <v>5</v>
      </c>
      <c r="B114" s="28" t="s">
        <v>14</v>
      </c>
      <c r="C114" s="249" t="s">
        <v>475</v>
      </c>
      <c r="D114" s="28" t="s">
        <v>204</v>
      </c>
      <c r="E114" s="172">
        <v>8</v>
      </c>
      <c r="F114" s="173"/>
      <c r="G114" s="32">
        <f t="shared" ref="G114:G115" si="8">E114*F114</f>
        <v>0</v>
      </c>
    </row>
    <row r="115" spans="1:7" s="33" customFormat="1" ht="25.5">
      <c r="A115" s="170">
        <v>5</v>
      </c>
      <c r="B115" s="28" t="s">
        <v>208</v>
      </c>
      <c r="C115" s="249" t="s">
        <v>476</v>
      </c>
      <c r="D115" s="28" t="s">
        <v>204</v>
      </c>
      <c r="E115" s="172">
        <v>8</v>
      </c>
      <c r="F115" s="173"/>
      <c r="G115" s="32">
        <f t="shared" si="8"/>
        <v>0</v>
      </c>
    </row>
    <row r="116" spans="1:7" s="33" customFormat="1" ht="25.5">
      <c r="A116" s="170">
        <v>5</v>
      </c>
      <c r="B116" s="28" t="s">
        <v>15</v>
      </c>
      <c r="C116" s="249" t="s">
        <v>477</v>
      </c>
      <c r="D116" s="28" t="s">
        <v>204</v>
      </c>
      <c r="E116" s="172">
        <v>2</v>
      </c>
      <c r="F116" s="173"/>
      <c r="G116" s="32">
        <f t="shared" ref="G116:G133" si="9">E116*F116</f>
        <v>0</v>
      </c>
    </row>
    <row r="117" spans="1:7" s="33" customFormat="1" ht="25.5">
      <c r="A117" s="170">
        <v>5</v>
      </c>
      <c r="B117" s="28" t="s">
        <v>209</v>
      </c>
      <c r="C117" s="249" t="s">
        <v>478</v>
      </c>
      <c r="D117" s="28" t="s">
        <v>204</v>
      </c>
      <c r="E117" s="172">
        <v>2</v>
      </c>
      <c r="F117" s="173"/>
      <c r="G117" s="32">
        <f t="shared" si="9"/>
        <v>0</v>
      </c>
    </row>
    <row r="118" spans="1:7" s="33" customFormat="1" ht="38.25">
      <c r="A118" s="170">
        <v>5</v>
      </c>
      <c r="B118" s="28" t="s">
        <v>16</v>
      </c>
      <c r="C118" s="249" t="s">
        <v>479</v>
      </c>
      <c r="D118" s="28" t="s">
        <v>204</v>
      </c>
      <c r="E118" s="172">
        <v>1</v>
      </c>
      <c r="F118" s="173"/>
      <c r="G118" s="32">
        <f t="shared" si="9"/>
        <v>0</v>
      </c>
    </row>
    <row r="119" spans="1:7" s="33" customFormat="1" ht="38.25">
      <c r="A119" s="170">
        <v>5</v>
      </c>
      <c r="B119" s="28" t="s">
        <v>212</v>
      </c>
      <c r="C119" s="249" t="s">
        <v>480</v>
      </c>
      <c r="D119" s="28" t="s">
        <v>204</v>
      </c>
      <c r="E119" s="172">
        <v>1</v>
      </c>
      <c r="F119" s="173"/>
      <c r="G119" s="32">
        <f t="shared" si="9"/>
        <v>0</v>
      </c>
    </row>
    <row r="120" spans="1:7" s="33" customFormat="1" ht="25.5">
      <c r="A120" s="170">
        <v>5</v>
      </c>
      <c r="B120" s="28" t="s">
        <v>17</v>
      </c>
      <c r="C120" s="249" t="s">
        <v>481</v>
      </c>
      <c r="D120" s="28" t="s">
        <v>204</v>
      </c>
      <c r="E120" s="172">
        <v>3</v>
      </c>
      <c r="F120" s="173"/>
      <c r="G120" s="32">
        <f t="shared" si="9"/>
        <v>0</v>
      </c>
    </row>
    <row r="121" spans="1:7" s="33" customFormat="1" ht="25.5">
      <c r="A121" s="170">
        <v>5</v>
      </c>
      <c r="B121" s="28" t="s">
        <v>215</v>
      </c>
      <c r="C121" s="249" t="s">
        <v>482</v>
      </c>
      <c r="D121" s="28" t="s">
        <v>204</v>
      </c>
      <c r="E121" s="172">
        <v>3</v>
      </c>
      <c r="F121" s="173"/>
      <c r="G121" s="32">
        <f t="shared" si="9"/>
        <v>0</v>
      </c>
    </row>
    <row r="122" spans="1:7" s="33" customFormat="1" ht="38.25">
      <c r="A122" s="170">
        <v>5</v>
      </c>
      <c r="B122" s="28" t="s">
        <v>18</v>
      </c>
      <c r="C122" s="249" t="s">
        <v>483</v>
      </c>
      <c r="D122" s="28" t="s">
        <v>204</v>
      </c>
      <c r="E122" s="172">
        <v>3</v>
      </c>
      <c r="F122" s="173"/>
      <c r="G122" s="32">
        <f t="shared" si="9"/>
        <v>0</v>
      </c>
    </row>
    <row r="123" spans="1:7" s="33" customFormat="1" ht="38.25">
      <c r="A123" s="170">
        <v>5</v>
      </c>
      <c r="B123" s="28" t="s">
        <v>218</v>
      </c>
      <c r="C123" s="249" t="s">
        <v>484</v>
      </c>
      <c r="D123" s="28" t="s">
        <v>204</v>
      </c>
      <c r="E123" s="172">
        <v>3</v>
      </c>
      <c r="F123" s="173"/>
      <c r="G123" s="32">
        <f t="shared" si="9"/>
        <v>0</v>
      </c>
    </row>
    <row r="124" spans="1:7" s="33" customFormat="1" ht="25.5">
      <c r="A124" s="170">
        <v>5</v>
      </c>
      <c r="B124" s="28" t="s">
        <v>19</v>
      </c>
      <c r="C124" s="249" t="s">
        <v>485</v>
      </c>
      <c r="D124" s="28" t="s">
        <v>204</v>
      </c>
      <c r="E124" s="172">
        <v>14</v>
      </c>
      <c r="F124" s="173"/>
      <c r="G124" s="32">
        <f t="shared" si="9"/>
        <v>0</v>
      </c>
    </row>
    <row r="125" spans="1:7" s="33" customFormat="1" ht="25.5">
      <c r="A125" s="170">
        <v>5</v>
      </c>
      <c r="B125" s="28" t="s">
        <v>221</v>
      </c>
      <c r="C125" s="249" t="s">
        <v>486</v>
      </c>
      <c r="D125" s="28" t="s">
        <v>204</v>
      </c>
      <c r="E125" s="172">
        <v>14</v>
      </c>
      <c r="F125" s="173"/>
      <c r="G125" s="32">
        <f t="shared" si="9"/>
        <v>0</v>
      </c>
    </row>
    <row r="126" spans="1:7" s="33" customFormat="1" ht="25.5">
      <c r="A126" s="170">
        <v>5</v>
      </c>
      <c r="B126" s="28" t="s">
        <v>20</v>
      </c>
      <c r="C126" s="249" t="s">
        <v>487</v>
      </c>
      <c r="D126" s="28" t="s">
        <v>204</v>
      </c>
      <c r="E126" s="172">
        <v>1</v>
      </c>
      <c r="F126" s="173"/>
      <c r="G126" s="32">
        <f t="shared" si="9"/>
        <v>0</v>
      </c>
    </row>
    <row r="127" spans="1:7" s="33" customFormat="1" ht="25.5">
      <c r="A127" s="170">
        <v>5</v>
      </c>
      <c r="B127" s="28" t="s">
        <v>222</v>
      </c>
      <c r="C127" s="249" t="s">
        <v>488</v>
      </c>
      <c r="D127" s="28" t="s">
        <v>204</v>
      </c>
      <c r="E127" s="172">
        <v>1</v>
      </c>
      <c r="F127" s="173"/>
      <c r="G127" s="32">
        <f t="shared" si="9"/>
        <v>0</v>
      </c>
    </row>
    <row r="128" spans="1:7" s="33" customFormat="1" ht="25.5">
      <c r="A128" s="170">
        <v>5</v>
      </c>
      <c r="B128" s="28" t="s">
        <v>21</v>
      </c>
      <c r="C128" s="249" t="s">
        <v>489</v>
      </c>
      <c r="D128" s="28" t="s">
        <v>204</v>
      </c>
      <c r="E128" s="172">
        <v>3</v>
      </c>
      <c r="F128" s="173"/>
      <c r="G128" s="32">
        <f t="shared" si="9"/>
        <v>0</v>
      </c>
    </row>
    <row r="129" spans="1:7" s="33" customFormat="1" ht="25.5">
      <c r="A129" s="170">
        <v>5</v>
      </c>
      <c r="B129" s="28" t="s">
        <v>223</v>
      </c>
      <c r="C129" s="249" t="s">
        <v>490</v>
      </c>
      <c r="D129" s="28" t="s">
        <v>204</v>
      </c>
      <c r="E129" s="172">
        <v>3</v>
      </c>
      <c r="F129" s="173"/>
      <c r="G129" s="32">
        <f t="shared" si="9"/>
        <v>0</v>
      </c>
    </row>
    <row r="130" spans="1:7" s="33" customFormat="1" ht="25.5">
      <c r="A130" s="170">
        <v>5</v>
      </c>
      <c r="B130" s="28" t="s">
        <v>22</v>
      </c>
      <c r="C130" s="249" t="s">
        <v>491</v>
      </c>
      <c r="D130" s="28" t="s">
        <v>204</v>
      </c>
      <c r="E130" s="172">
        <v>3</v>
      </c>
      <c r="F130" s="173"/>
      <c r="G130" s="32">
        <f t="shared" si="9"/>
        <v>0</v>
      </c>
    </row>
    <row r="131" spans="1:7" s="33" customFormat="1" ht="25.5">
      <c r="A131" s="170">
        <v>5</v>
      </c>
      <c r="B131" s="28" t="s">
        <v>224</v>
      </c>
      <c r="C131" s="249" t="s">
        <v>492</v>
      </c>
      <c r="D131" s="28" t="s">
        <v>204</v>
      </c>
      <c r="E131" s="172">
        <v>3</v>
      </c>
      <c r="F131" s="173"/>
      <c r="G131" s="32">
        <f t="shared" si="9"/>
        <v>0</v>
      </c>
    </row>
    <row r="132" spans="1:7" s="33" customFormat="1" ht="25.5">
      <c r="A132" s="170">
        <v>5</v>
      </c>
      <c r="B132" s="28" t="s">
        <v>23</v>
      </c>
      <c r="C132" s="249" t="s">
        <v>493</v>
      </c>
      <c r="D132" s="28" t="s">
        <v>204</v>
      </c>
      <c r="E132" s="172">
        <v>2</v>
      </c>
      <c r="F132" s="173"/>
      <c r="G132" s="32">
        <f t="shared" si="9"/>
        <v>0</v>
      </c>
    </row>
    <row r="133" spans="1:7" s="33" customFormat="1" ht="25.5">
      <c r="A133" s="170">
        <v>5</v>
      </c>
      <c r="B133" s="28" t="s">
        <v>225</v>
      </c>
      <c r="C133" s="249" t="s">
        <v>494</v>
      </c>
      <c r="D133" s="28" t="s">
        <v>204</v>
      </c>
      <c r="E133" s="172">
        <v>2</v>
      </c>
      <c r="F133" s="173"/>
      <c r="G133" s="32">
        <f t="shared" si="9"/>
        <v>0</v>
      </c>
    </row>
    <row r="134" spans="1:7" s="33" customFormat="1" ht="38.25">
      <c r="A134" s="170">
        <v>5</v>
      </c>
      <c r="B134" s="28" t="s">
        <v>24</v>
      </c>
      <c r="C134" s="249" t="s">
        <v>495</v>
      </c>
      <c r="D134" s="28" t="s">
        <v>204</v>
      </c>
      <c r="E134" s="172">
        <v>2</v>
      </c>
      <c r="F134" s="173"/>
      <c r="G134" s="32">
        <f t="shared" ref="G134:G141" si="10">E134*F134</f>
        <v>0</v>
      </c>
    </row>
    <row r="135" spans="1:7" s="33" customFormat="1" ht="38.25">
      <c r="A135" s="170">
        <v>5</v>
      </c>
      <c r="B135" s="28" t="s">
        <v>226</v>
      </c>
      <c r="C135" s="249" t="s">
        <v>496</v>
      </c>
      <c r="D135" s="28" t="s">
        <v>204</v>
      </c>
      <c r="E135" s="172">
        <v>2</v>
      </c>
      <c r="F135" s="173"/>
      <c r="G135" s="32">
        <f t="shared" si="10"/>
        <v>0</v>
      </c>
    </row>
    <row r="136" spans="1:7" s="33" customFormat="1">
      <c r="A136" s="170">
        <v>5</v>
      </c>
      <c r="B136" s="28" t="s">
        <v>25</v>
      </c>
      <c r="C136" s="249" t="s">
        <v>497</v>
      </c>
      <c r="D136" s="28" t="s">
        <v>204</v>
      </c>
      <c r="E136" s="172">
        <v>2</v>
      </c>
      <c r="F136" s="173"/>
      <c r="G136" s="32">
        <f t="shared" si="10"/>
        <v>0</v>
      </c>
    </row>
    <row r="137" spans="1:7" s="33" customFormat="1">
      <c r="A137" s="170">
        <v>5</v>
      </c>
      <c r="B137" s="28" t="s">
        <v>227</v>
      </c>
      <c r="C137" s="249" t="s">
        <v>498</v>
      </c>
      <c r="D137" s="28" t="s">
        <v>204</v>
      </c>
      <c r="E137" s="172">
        <v>2</v>
      </c>
      <c r="F137" s="173"/>
      <c r="G137" s="32">
        <f t="shared" si="10"/>
        <v>0</v>
      </c>
    </row>
    <row r="138" spans="1:7" s="33" customFormat="1">
      <c r="A138" s="170">
        <v>5</v>
      </c>
      <c r="B138" s="28" t="s">
        <v>121</v>
      </c>
      <c r="C138" s="249" t="s">
        <v>499</v>
      </c>
      <c r="D138" s="28" t="s">
        <v>207</v>
      </c>
      <c r="E138" s="172">
        <v>11</v>
      </c>
      <c r="F138" s="173"/>
      <c r="G138" s="32">
        <f t="shared" si="10"/>
        <v>0</v>
      </c>
    </row>
    <row r="139" spans="1:7" s="33" customFormat="1">
      <c r="A139" s="170">
        <v>5</v>
      </c>
      <c r="B139" s="28" t="s">
        <v>228</v>
      </c>
      <c r="C139" s="249" t="s">
        <v>500</v>
      </c>
      <c r="D139" s="28" t="s">
        <v>207</v>
      </c>
      <c r="E139" s="172">
        <v>11</v>
      </c>
      <c r="F139" s="173"/>
      <c r="G139" s="32">
        <f t="shared" si="10"/>
        <v>0</v>
      </c>
    </row>
    <row r="140" spans="1:7" s="33" customFormat="1">
      <c r="A140" s="170">
        <v>5</v>
      </c>
      <c r="B140" s="28" t="s">
        <v>122</v>
      </c>
      <c r="C140" s="249" t="s">
        <v>501</v>
      </c>
      <c r="D140" s="28" t="s">
        <v>207</v>
      </c>
      <c r="E140" s="172">
        <v>30</v>
      </c>
      <c r="F140" s="173"/>
      <c r="G140" s="32">
        <f t="shared" si="10"/>
        <v>0</v>
      </c>
    </row>
    <row r="141" spans="1:7" s="33" customFormat="1">
      <c r="A141" s="170">
        <v>5</v>
      </c>
      <c r="B141" s="28" t="s">
        <v>229</v>
      </c>
      <c r="C141" s="249" t="s">
        <v>502</v>
      </c>
      <c r="D141" s="28" t="s">
        <v>207</v>
      </c>
      <c r="E141" s="172">
        <v>30</v>
      </c>
      <c r="F141" s="173"/>
      <c r="G141" s="32">
        <f t="shared" si="10"/>
        <v>0</v>
      </c>
    </row>
    <row r="142" spans="1:7" s="75" customFormat="1">
      <c r="A142" s="166" t="s">
        <v>471</v>
      </c>
      <c r="B142" s="76"/>
      <c r="C142" s="163"/>
      <c r="D142" s="76"/>
      <c r="E142" s="76"/>
      <c r="F142" s="164"/>
      <c r="G142" s="175">
        <f>SUBTOTAL(9,G114:G141)</f>
        <v>0</v>
      </c>
    </row>
    <row r="143" spans="1:7" s="75" customFormat="1">
      <c r="A143" s="166" t="s">
        <v>472</v>
      </c>
      <c r="B143" s="167"/>
      <c r="C143" s="167"/>
      <c r="D143" s="167"/>
      <c r="E143" s="167"/>
      <c r="F143" s="168"/>
      <c r="G143" s="169"/>
    </row>
    <row r="144" spans="1:7" s="33" customFormat="1">
      <c r="A144" s="170">
        <v>6</v>
      </c>
      <c r="B144" s="28" t="s">
        <v>14</v>
      </c>
      <c r="C144" s="171" t="s">
        <v>474</v>
      </c>
      <c r="D144" s="28" t="s">
        <v>270</v>
      </c>
      <c r="E144" s="172">
        <v>48</v>
      </c>
      <c r="F144" s="173"/>
      <c r="G144" s="32">
        <f>E144*F144</f>
        <v>0</v>
      </c>
    </row>
    <row r="145" spans="1:7" s="75" customFormat="1">
      <c r="A145" s="166" t="s">
        <v>473</v>
      </c>
      <c r="B145" s="76"/>
      <c r="C145" s="163"/>
      <c r="D145" s="76"/>
      <c r="E145" s="76"/>
      <c r="F145" s="164"/>
      <c r="G145" s="175">
        <f>SUBTOTAL(9,G144:G144)</f>
        <v>0</v>
      </c>
    </row>
    <row r="146" spans="1:7" s="75" customFormat="1">
      <c r="A146" s="157" t="s">
        <v>183</v>
      </c>
      <c r="B146" s="158"/>
      <c r="C146" s="159"/>
      <c r="D146" s="160"/>
      <c r="E146" s="160"/>
      <c r="F146" s="44"/>
      <c r="G146" s="175">
        <f>SUBTOTAL(9,G7:G145)</f>
        <v>0</v>
      </c>
    </row>
  </sheetData>
  <mergeCells count="6">
    <mergeCell ref="F1:G1"/>
    <mergeCell ref="A1:A2"/>
    <mergeCell ref="C1:C2"/>
    <mergeCell ref="D1:D2"/>
    <mergeCell ref="E1:E2"/>
    <mergeCell ref="B1:B2"/>
  </mergeCells>
  <phoneticPr fontId="1" type="noConversion"/>
  <printOptions horizontalCentered="1"/>
  <pageMargins left="0.39370078740157483" right="0.39370078740157483" top="0.98425196850393704" bottom="0.98425196850393704" header="0.51181102362204722" footer="0.51181102362204722"/>
  <pageSetup paperSize="9" scale="75" fitToHeight="78" orientation="portrait" r:id="rId1"/>
  <headerFooter scaleWithDoc="0" alignWithMargins="0">
    <oddHeader>&amp;R&amp;"Arial Narrow CE,Kurzíva"&amp;8Stavební úpravy stávající tělocvičny a přístavba nové tělocvičny ZŠ Smečno</oddHeader>
    <oddFooter>&amp;L&amp;"Arial Narrow CE,Kurzíva"&amp;8DOKUMENTACE PRO PROVEDENÍ STAVBY&amp;R&amp;"Arial Narrow CE,Kurzíva"&amp;8&amp;A  &amp;P/&amp;N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DG134"/>
  <sheetViews>
    <sheetView view="pageBreakPreview" workbookViewId="0">
      <pane ySplit="4" topLeftCell="A103" activePane="bottomLeft" state="frozen"/>
      <selection activeCell="P11" sqref="P11:P12"/>
      <selection pane="bottomLeft" activeCell="F119" sqref="F119"/>
    </sheetView>
  </sheetViews>
  <sheetFormatPr defaultRowHeight="12.75"/>
  <cols>
    <col min="1" max="2" width="6" style="24" customWidth="1"/>
    <col min="3" max="3" width="45.85546875" style="25" customWidth="1"/>
    <col min="4" max="4" width="7.28515625" style="24" customWidth="1"/>
    <col min="5" max="5" width="10.7109375" style="41" customWidth="1"/>
    <col min="6" max="6" width="9.42578125" style="42" customWidth="1"/>
    <col min="7" max="7" width="10" style="42" customWidth="1"/>
    <col min="8" max="8" width="0" style="33" hidden="1" customWidth="1"/>
    <col min="9" max="9" width="4.7109375" style="33" hidden="1" customWidth="1"/>
    <col min="10" max="10" width="0" style="33" hidden="1" customWidth="1"/>
    <col min="11" max="11" width="9.140625" style="33"/>
    <col min="12" max="13" width="0" style="33" hidden="1" customWidth="1"/>
    <col min="14" max="111" width="9.140625" style="33"/>
    <col min="112" max="16384" width="9.140625" style="24"/>
  </cols>
  <sheetData>
    <row r="1" spans="1:111" s="143" customFormat="1" ht="12.75" customHeight="1">
      <c r="A1" s="464" t="s">
        <v>30</v>
      </c>
      <c r="B1" s="465"/>
      <c r="C1" s="458" t="s">
        <v>31</v>
      </c>
      <c r="D1" s="460" t="s">
        <v>26</v>
      </c>
      <c r="E1" s="462" t="s">
        <v>12</v>
      </c>
      <c r="F1" s="456" t="s">
        <v>42</v>
      </c>
      <c r="G1" s="457"/>
    </row>
    <row r="2" spans="1:111" s="143" customFormat="1">
      <c r="A2" s="466"/>
      <c r="B2" s="467"/>
      <c r="C2" s="459"/>
      <c r="D2" s="461"/>
      <c r="E2" s="463"/>
      <c r="F2" s="144" t="s">
        <v>13</v>
      </c>
      <c r="G2" s="125" t="s">
        <v>39</v>
      </c>
    </row>
    <row r="3" spans="1:111" s="143" customFormat="1">
      <c r="A3" s="145" t="s">
        <v>521</v>
      </c>
      <c r="B3" s="243"/>
      <c r="C3" s="146"/>
      <c r="D3" s="147"/>
      <c r="E3" s="148"/>
      <c r="F3" s="149"/>
      <c r="G3" s="150"/>
    </row>
    <row r="4" spans="1:111">
      <c r="A4" s="19" t="s">
        <v>1168</v>
      </c>
      <c r="B4" s="162"/>
      <c r="C4" s="26" t="s">
        <v>203</v>
      </c>
      <c r="D4" s="20"/>
      <c r="E4" s="151"/>
      <c r="F4" s="22"/>
      <c r="G4" s="23"/>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24"/>
      <c r="AS4" s="24"/>
      <c r="AT4" s="24"/>
      <c r="AU4" s="24"/>
      <c r="AV4" s="24"/>
      <c r="AW4" s="24"/>
      <c r="AX4" s="24"/>
      <c r="AY4" s="24"/>
      <c r="AZ4" s="24"/>
      <c r="BA4" s="24"/>
      <c r="BB4" s="24"/>
      <c r="BC4" s="24"/>
      <c r="BD4" s="24"/>
      <c r="BE4" s="24"/>
      <c r="BF4" s="24"/>
      <c r="BG4" s="24"/>
      <c r="BH4" s="24"/>
      <c r="BI4" s="24"/>
      <c r="BJ4" s="24"/>
      <c r="BK4" s="24"/>
      <c r="BL4" s="24"/>
      <c r="BM4" s="24"/>
      <c r="BN4" s="24"/>
      <c r="BO4" s="24"/>
      <c r="BP4" s="24"/>
      <c r="BQ4" s="24"/>
      <c r="BR4" s="24"/>
      <c r="BS4" s="24"/>
      <c r="BT4" s="24"/>
      <c r="BU4" s="24"/>
      <c r="BV4" s="24"/>
      <c r="BW4" s="24"/>
      <c r="BX4" s="24"/>
      <c r="BY4" s="24"/>
      <c r="BZ4" s="24"/>
      <c r="CA4" s="24"/>
      <c r="CB4" s="24"/>
      <c r="CC4" s="24"/>
      <c r="CD4" s="24"/>
      <c r="CE4" s="24"/>
      <c r="CF4" s="24"/>
      <c r="CG4" s="24"/>
      <c r="CH4" s="24"/>
      <c r="CI4" s="24"/>
      <c r="CJ4" s="24"/>
      <c r="CK4" s="24"/>
      <c r="CL4" s="24"/>
      <c r="CM4" s="24"/>
      <c r="CN4" s="24"/>
      <c r="CO4" s="24"/>
      <c r="CP4" s="24"/>
      <c r="CQ4" s="24"/>
      <c r="CR4" s="24"/>
      <c r="CS4" s="24"/>
      <c r="CT4" s="24"/>
      <c r="CU4" s="24"/>
      <c r="CV4" s="24"/>
      <c r="CW4" s="24"/>
      <c r="CX4" s="24"/>
      <c r="CY4" s="24"/>
      <c r="CZ4" s="24"/>
      <c r="DA4" s="24"/>
      <c r="DB4" s="24"/>
      <c r="DC4" s="24"/>
      <c r="DD4" s="24"/>
      <c r="DE4" s="24"/>
      <c r="DF4" s="24"/>
      <c r="DG4" s="24"/>
    </row>
    <row r="5" spans="1:111" s="33" customFormat="1" ht="25.5">
      <c r="A5" s="152">
        <v>1</v>
      </c>
      <c r="B5" s="152">
        <v>1</v>
      </c>
      <c r="C5" s="137" t="s">
        <v>205</v>
      </c>
      <c r="D5" s="153" t="s">
        <v>204</v>
      </c>
      <c r="E5" s="154">
        <v>2</v>
      </c>
      <c r="F5" s="70"/>
      <c r="G5" s="71">
        <f>E5*F5</f>
        <v>0</v>
      </c>
    </row>
    <row r="6" spans="1:111" s="33" customFormat="1" ht="25.5">
      <c r="A6" s="152">
        <v>1</v>
      </c>
      <c r="B6" s="152" t="s">
        <v>208</v>
      </c>
      <c r="C6" s="137" t="s">
        <v>206</v>
      </c>
      <c r="D6" s="153" t="s">
        <v>204</v>
      </c>
      <c r="E6" s="154">
        <v>2</v>
      </c>
      <c r="F6" s="70"/>
      <c r="G6" s="71">
        <f t="shared" ref="G6:G56" si="0">E6*F6</f>
        <v>0</v>
      </c>
    </row>
    <row r="7" spans="1:111" s="33" customFormat="1">
      <c r="A7" s="152">
        <v>1</v>
      </c>
      <c r="B7" s="152">
        <v>2</v>
      </c>
      <c r="C7" s="137" t="s">
        <v>210</v>
      </c>
      <c r="D7" s="153" t="s">
        <v>207</v>
      </c>
      <c r="E7" s="154">
        <v>6</v>
      </c>
      <c r="F7" s="70"/>
      <c r="G7" s="71">
        <f t="shared" si="0"/>
        <v>0</v>
      </c>
    </row>
    <row r="8" spans="1:111" s="33" customFormat="1">
      <c r="A8" s="152">
        <v>1</v>
      </c>
      <c r="B8" s="152" t="s">
        <v>209</v>
      </c>
      <c r="C8" s="137" t="s">
        <v>211</v>
      </c>
      <c r="D8" s="153" t="s">
        <v>207</v>
      </c>
      <c r="E8" s="154">
        <v>6</v>
      </c>
      <c r="F8" s="70"/>
      <c r="G8" s="71">
        <f t="shared" si="0"/>
        <v>0</v>
      </c>
    </row>
    <row r="9" spans="1:111" s="33" customFormat="1">
      <c r="A9" s="152">
        <v>1</v>
      </c>
      <c r="B9" s="152">
        <v>3</v>
      </c>
      <c r="C9" s="137" t="s">
        <v>213</v>
      </c>
      <c r="D9" s="153" t="s">
        <v>207</v>
      </c>
      <c r="E9" s="154">
        <v>6</v>
      </c>
      <c r="F9" s="70"/>
      <c r="G9" s="71">
        <f t="shared" si="0"/>
        <v>0</v>
      </c>
    </row>
    <row r="10" spans="1:111" s="33" customFormat="1">
      <c r="A10" s="152">
        <v>1</v>
      </c>
      <c r="B10" s="152" t="s">
        <v>212</v>
      </c>
      <c r="C10" s="137" t="s">
        <v>214</v>
      </c>
      <c r="D10" s="153" t="s">
        <v>207</v>
      </c>
      <c r="E10" s="154">
        <v>6</v>
      </c>
      <c r="F10" s="70"/>
      <c r="G10" s="71">
        <f t="shared" si="0"/>
        <v>0</v>
      </c>
    </row>
    <row r="11" spans="1:111" s="33" customFormat="1">
      <c r="A11" s="152">
        <v>1</v>
      </c>
      <c r="B11" s="152">
        <v>4</v>
      </c>
      <c r="C11" s="137" t="s">
        <v>216</v>
      </c>
      <c r="D11" s="153" t="s">
        <v>207</v>
      </c>
      <c r="E11" s="154">
        <v>8</v>
      </c>
      <c r="F11" s="70"/>
      <c r="G11" s="71">
        <f t="shared" si="0"/>
        <v>0</v>
      </c>
    </row>
    <row r="12" spans="1:111" s="33" customFormat="1">
      <c r="A12" s="152">
        <v>1</v>
      </c>
      <c r="B12" s="152" t="s">
        <v>215</v>
      </c>
      <c r="C12" s="137" t="s">
        <v>217</v>
      </c>
      <c r="D12" s="153" t="s">
        <v>207</v>
      </c>
      <c r="E12" s="154">
        <v>8</v>
      </c>
      <c r="F12" s="70"/>
      <c r="G12" s="71">
        <f t="shared" si="0"/>
        <v>0</v>
      </c>
    </row>
    <row r="13" spans="1:111" s="33" customFormat="1">
      <c r="A13" s="152">
        <v>1</v>
      </c>
      <c r="B13" s="152">
        <v>5</v>
      </c>
      <c r="C13" s="137" t="s">
        <v>219</v>
      </c>
      <c r="D13" s="153" t="s">
        <v>207</v>
      </c>
      <c r="E13" s="154">
        <v>10</v>
      </c>
      <c r="F13" s="70"/>
      <c r="G13" s="71">
        <f t="shared" si="0"/>
        <v>0</v>
      </c>
    </row>
    <row r="14" spans="1:111" s="33" customFormat="1">
      <c r="A14" s="152">
        <v>1</v>
      </c>
      <c r="B14" s="152" t="s">
        <v>218</v>
      </c>
      <c r="C14" s="137" t="s">
        <v>220</v>
      </c>
      <c r="D14" s="153" t="s">
        <v>207</v>
      </c>
      <c r="E14" s="154">
        <v>10</v>
      </c>
      <c r="F14" s="70"/>
      <c r="G14" s="71">
        <f t="shared" si="0"/>
        <v>0</v>
      </c>
    </row>
    <row r="15" spans="1:111" s="33" customFormat="1">
      <c r="A15" s="152">
        <v>1</v>
      </c>
      <c r="B15" s="152">
        <v>6</v>
      </c>
      <c r="C15" s="245" t="s">
        <v>274</v>
      </c>
      <c r="D15" s="153" t="s">
        <v>207</v>
      </c>
      <c r="E15" s="154">
        <v>2</v>
      </c>
      <c r="F15" s="70"/>
      <c r="G15" s="71">
        <f t="shared" si="0"/>
        <v>0</v>
      </c>
    </row>
    <row r="16" spans="1:111" s="33" customFormat="1">
      <c r="A16" s="152">
        <v>1</v>
      </c>
      <c r="B16" s="152" t="s">
        <v>221</v>
      </c>
      <c r="C16" s="245" t="s">
        <v>275</v>
      </c>
      <c r="D16" s="153" t="s">
        <v>207</v>
      </c>
      <c r="E16" s="154">
        <v>2</v>
      </c>
      <c r="F16" s="70"/>
      <c r="G16" s="71">
        <f t="shared" si="0"/>
        <v>0</v>
      </c>
    </row>
    <row r="17" spans="1:7" s="33" customFormat="1">
      <c r="A17" s="152">
        <v>1</v>
      </c>
      <c r="B17" s="152">
        <v>7</v>
      </c>
      <c r="C17" s="245" t="s">
        <v>276</v>
      </c>
      <c r="D17" s="153" t="s">
        <v>207</v>
      </c>
      <c r="E17" s="154">
        <v>6</v>
      </c>
      <c r="F17" s="70"/>
      <c r="G17" s="71">
        <f t="shared" si="0"/>
        <v>0</v>
      </c>
    </row>
    <row r="18" spans="1:7" s="33" customFormat="1">
      <c r="A18" s="152">
        <v>1</v>
      </c>
      <c r="B18" s="152" t="s">
        <v>222</v>
      </c>
      <c r="C18" s="245" t="s">
        <v>277</v>
      </c>
      <c r="D18" s="153" t="s">
        <v>207</v>
      </c>
      <c r="E18" s="154">
        <v>6</v>
      </c>
      <c r="F18" s="70"/>
      <c r="G18" s="71">
        <f t="shared" si="0"/>
        <v>0</v>
      </c>
    </row>
    <row r="19" spans="1:7" s="33" customFormat="1">
      <c r="A19" s="152">
        <v>1</v>
      </c>
      <c r="B19" s="152">
        <v>8</v>
      </c>
      <c r="C19" s="245" t="s">
        <v>278</v>
      </c>
      <c r="D19" s="153" t="s">
        <v>207</v>
      </c>
      <c r="E19" s="154">
        <v>1</v>
      </c>
      <c r="F19" s="70"/>
      <c r="G19" s="71">
        <f t="shared" si="0"/>
        <v>0</v>
      </c>
    </row>
    <row r="20" spans="1:7" s="33" customFormat="1">
      <c r="A20" s="152">
        <v>1</v>
      </c>
      <c r="B20" s="152" t="s">
        <v>223</v>
      </c>
      <c r="C20" s="245" t="s">
        <v>279</v>
      </c>
      <c r="D20" s="153" t="s">
        <v>207</v>
      </c>
      <c r="E20" s="154">
        <v>1</v>
      </c>
      <c r="F20" s="70"/>
      <c r="G20" s="71">
        <f t="shared" si="0"/>
        <v>0</v>
      </c>
    </row>
    <row r="21" spans="1:7" s="33" customFormat="1">
      <c r="A21" s="152">
        <v>1</v>
      </c>
      <c r="B21" s="152">
        <v>9</v>
      </c>
      <c r="C21" s="245" t="s">
        <v>280</v>
      </c>
      <c r="D21" s="153" t="s">
        <v>207</v>
      </c>
      <c r="E21" s="154">
        <v>1</v>
      </c>
      <c r="F21" s="70"/>
      <c r="G21" s="71">
        <f t="shared" si="0"/>
        <v>0</v>
      </c>
    </row>
    <row r="22" spans="1:7" s="33" customFormat="1">
      <c r="A22" s="152">
        <v>1</v>
      </c>
      <c r="B22" s="152" t="s">
        <v>224</v>
      </c>
      <c r="C22" s="245" t="s">
        <v>281</v>
      </c>
      <c r="D22" s="153" t="s">
        <v>207</v>
      </c>
      <c r="E22" s="154">
        <v>1</v>
      </c>
      <c r="F22" s="70"/>
      <c r="G22" s="71">
        <f t="shared" si="0"/>
        <v>0</v>
      </c>
    </row>
    <row r="23" spans="1:7" s="33" customFormat="1">
      <c r="A23" s="152">
        <v>1</v>
      </c>
      <c r="B23" s="152">
        <v>10</v>
      </c>
      <c r="C23" s="245" t="s">
        <v>282</v>
      </c>
      <c r="D23" s="153" t="s">
        <v>207</v>
      </c>
      <c r="E23" s="154">
        <v>1</v>
      </c>
      <c r="F23" s="70"/>
      <c r="G23" s="71">
        <f t="shared" si="0"/>
        <v>0</v>
      </c>
    </row>
    <row r="24" spans="1:7" s="33" customFormat="1">
      <c r="A24" s="152">
        <v>1</v>
      </c>
      <c r="B24" s="152" t="s">
        <v>225</v>
      </c>
      <c r="C24" s="245" t="s">
        <v>283</v>
      </c>
      <c r="D24" s="153" t="s">
        <v>207</v>
      </c>
      <c r="E24" s="154">
        <v>1</v>
      </c>
      <c r="F24" s="70"/>
      <c r="G24" s="71">
        <f t="shared" si="0"/>
        <v>0</v>
      </c>
    </row>
    <row r="25" spans="1:7" s="33" customFormat="1">
      <c r="A25" s="152">
        <v>1</v>
      </c>
      <c r="B25" s="152">
        <v>11</v>
      </c>
      <c r="C25" s="245" t="s">
        <v>272</v>
      </c>
      <c r="D25" s="153" t="s">
        <v>204</v>
      </c>
      <c r="E25" s="154">
        <v>1</v>
      </c>
      <c r="F25" s="70"/>
      <c r="G25" s="71">
        <f t="shared" si="0"/>
        <v>0</v>
      </c>
    </row>
    <row r="26" spans="1:7" s="33" customFormat="1">
      <c r="A26" s="152">
        <v>1</v>
      </c>
      <c r="B26" s="152" t="s">
        <v>226</v>
      </c>
      <c r="C26" s="245" t="s">
        <v>273</v>
      </c>
      <c r="D26" s="153" t="s">
        <v>204</v>
      </c>
      <c r="E26" s="154">
        <v>1</v>
      </c>
      <c r="F26" s="70"/>
      <c r="G26" s="71">
        <f t="shared" si="0"/>
        <v>0</v>
      </c>
    </row>
    <row r="27" spans="1:7" s="33" customFormat="1">
      <c r="A27" s="152">
        <v>1</v>
      </c>
      <c r="B27" s="152">
        <v>12</v>
      </c>
      <c r="C27" s="245" t="s">
        <v>294</v>
      </c>
      <c r="D27" s="153" t="s">
        <v>207</v>
      </c>
      <c r="E27" s="154">
        <v>12</v>
      </c>
      <c r="F27" s="70"/>
      <c r="G27" s="71">
        <f t="shared" si="0"/>
        <v>0</v>
      </c>
    </row>
    <row r="28" spans="1:7" s="33" customFormat="1">
      <c r="A28" s="152">
        <v>1</v>
      </c>
      <c r="B28" s="152" t="s">
        <v>227</v>
      </c>
      <c r="C28" s="245" t="s">
        <v>295</v>
      </c>
      <c r="D28" s="153" t="s">
        <v>207</v>
      </c>
      <c r="E28" s="154">
        <v>12</v>
      </c>
      <c r="F28" s="70"/>
      <c r="G28" s="71">
        <f t="shared" si="0"/>
        <v>0</v>
      </c>
    </row>
    <row r="29" spans="1:7" s="33" customFormat="1">
      <c r="A29" s="152">
        <v>1</v>
      </c>
      <c r="B29" s="152">
        <v>13</v>
      </c>
      <c r="C29" s="245" t="s">
        <v>292</v>
      </c>
      <c r="D29" s="153" t="s">
        <v>207</v>
      </c>
      <c r="E29" s="154">
        <v>3</v>
      </c>
      <c r="F29" s="70"/>
      <c r="G29" s="71">
        <f t="shared" si="0"/>
        <v>0</v>
      </c>
    </row>
    <row r="30" spans="1:7" s="33" customFormat="1">
      <c r="A30" s="152">
        <v>1</v>
      </c>
      <c r="B30" s="152" t="s">
        <v>228</v>
      </c>
      <c r="C30" s="245" t="s">
        <v>293</v>
      </c>
      <c r="D30" s="153" t="s">
        <v>207</v>
      </c>
      <c r="E30" s="154">
        <v>3</v>
      </c>
      <c r="F30" s="70"/>
      <c r="G30" s="71">
        <f t="shared" si="0"/>
        <v>0</v>
      </c>
    </row>
    <row r="31" spans="1:7" s="33" customFormat="1">
      <c r="A31" s="152">
        <v>1</v>
      </c>
      <c r="B31" s="152">
        <v>14</v>
      </c>
      <c r="C31" s="245" t="s">
        <v>290</v>
      </c>
      <c r="D31" s="153" t="s">
        <v>207</v>
      </c>
      <c r="E31" s="154">
        <v>2</v>
      </c>
      <c r="F31" s="70"/>
      <c r="G31" s="71">
        <f t="shared" si="0"/>
        <v>0</v>
      </c>
    </row>
    <row r="32" spans="1:7" s="33" customFormat="1">
      <c r="A32" s="152">
        <v>1</v>
      </c>
      <c r="B32" s="152" t="s">
        <v>229</v>
      </c>
      <c r="C32" s="245" t="s">
        <v>291</v>
      </c>
      <c r="D32" s="153" t="s">
        <v>207</v>
      </c>
      <c r="E32" s="154">
        <v>2</v>
      </c>
      <c r="F32" s="70"/>
      <c r="G32" s="71">
        <f t="shared" si="0"/>
        <v>0</v>
      </c>
    </row>
    <row r="33" spans="1:7" s="33" customFormat="1">
      <c r="A33" s="152">
        <v>1</v>
      </c>
      <c r="B33" s="152">
        <v>15</v>
      </c>
      <c r="C33" s="245" t="s">
        <v>288</v>
      </c>
      <c r="D33" s="153" t="s">
        <v>207</v>
      </c>
      <c r="E33" s="154">
        <v>24</v>
      </c>
      <c r="F33" s="70"/>
      <c r="G33" s="71">
        <f t="shared" si="0"/>
        <v>0</v>
      </c>
    </row>
    <row r="34" spans="1:7" s="33" customFormat="1">
      <c r="A34" s="152">
        <v>1</v>
      </c>
      <c r="B34" s="152" t="s">
        <v>230</v>
      </c>
      <c r="C34" s="245" t="s">
        <v>289</v>
      </c>
      <c r="D34" s="153" t="s">
        <v>207</v>
      </c>
      <c r="E34" s="154">
        <v>24</v>
      </c>
      <c r="F34" s="70"/>
      <c r="G34" s="71">
        <f t="shared" si="0"/>
        <v>0</v>
      </c>
    </row>
    <row r="35" spans="1:7" s="33" customFormat="1">
      <c r="A35" s="152">
        <v>1</v>
      </c>
      <c r="B35" s="152">
        <v>16</v>
      </c>
      <c r="C35" s="245" t="s">
        <v>286</v>
      </c>
      <c r="D35" s="153" t="s">
        <v>204</v>
      </c>
      <c r="E35" s="154">
        <v>1</v>
      </c>
      <c r="F35" s="70"/>
      <c r="G35" s="71">
        <f t="shared" si="0"/>
        <v>0</v>
      </c>
    </row>
    <row r="36" spans="1:7" s="33" customFormat="1">
      <c r="A36" s="152">
        <v>1</v>
      </c>
      <c r="B36" s="152" t="s">
        <v>231</v>
      </c>
      <c r="C36" s="245" t="s">
        <v>287</v>
      </c>
      <c r="D36" s="153" t="s">
        <v>204</v>
      </c>
      <c r="E36" s="154">
        <v>1</v>
      </c>
      <c r="F36" s="70"/>
      <c r="G36" s="71">
        <f t="shared" si="0"/>
        <v>0</v>
      </c>
    </row>
    <row r="37" spans="1:7" s="33" customFormat="1">
      <c r="A37" s="152">
        <v>1</v>
      </c>
      <c r="B37" s="152">
        <v>17</v>
      </c>
      <c r="C37" s="245" t="s">
        <v>284</v>
      </c>
      <c r="D37" s="153" t="s">
        <v>204</v>
      </c>
      <c r="E37" s="154">
        <v>1</v>
      </c>
      <c r="F37" s="70"/>
      <c r="G37" s="71">
        <f t="shared" si="0"/>
        <v>0</v>
      </c>
    </row>
    <row r="38" spans="1:7" s="33" customFormat="1">
      <c r="A38" s="152">
        <v>1</v>
      </c>
      <c r="B38" s="152" t="s">
        <v>232</v>
      </c>
      <c r="C38" s="245" t="s">
        <v>285</v>
      </c>
      <c r="D38" s="153" t="s">
        <v>204</v>
      </c>
      <c r="E38" s="154">
        <v>1</v>
      </c>
      <c r="F38" s="70"/>
      <c r="G38" s="71">
        <f t="shared" si="0"/>
        <v>0</v>
      </c>
    </row>
    <row r="39" spans="1:7" s="33" customFormat="1" ht="25.5">
      <c r="A39" s="152">
        <v>1</v>
      </c>
      <c r="B39" s="152">
        <v>18</v>
      </c>
      <c r="C39" s="245" t="s">
        <v>310</v>
      </c>
      <c r="D39" s="153" t="s">
        <v>204</v>
      </c>
      <c r="E39" s="154">
        <v>1</v>
      </c>
      <c r="F39" s="70"/>
      <c r="G39" s="71">
        <f t="shared" si="0"/>
        <v>0</v>
      </c>
    </row>
    <row r="40" spans="1:7" s="33" customFormat="1" ht="25.5">
      <c r="A40" s="152">
        <v>1</v>
      </c>
      <c r="B40" s="152" t="s">
        <v>233</v>
      </c>
      <c r="C40" s="245" t="s">
        <v>311</v>
      </c>
      <c r="D40" s="153" t="s">
        <v>204</v>
      </c>
      <c r="E40" s="154">
        <v>1</v>
      </c>
      <c r="F40" s="70"/>
      <c r="G40" s="71">
        <f t="shared" si="0"/>
        <v>0</v>
      </c>
    </row>
    <row r="41" spans="1:7" s="33" customFormat="1" ht="25.5">
      <c r="A41" s="152">
        <v>1</v>
      </c>
      <c r="B41" s="152">
        <v>19</v>
      </c>
      <c r="C41" s="245" t="s">
        <v>312</v>
      </c>
      <c r="D41" s="153" t="s">
        <v>204</v>
      </c>
      <c r="E41" s="154">
        <v>2</v>
      </c>
      <c r="F41" s="70"/>
      <c r="G41" s="71">
        <f t="shared" si="0"/>
        <v>0</v>
      </c>
    </row>
    <row r="42" spans="1:7" s="33" customFormat="1" ht="25.5">
      <c r="A42" s="152">
        <v>1</v>
      </c>
      <c r="B42" s="152" t="s">
        <v>234</v>
      </c>
      <c r="C42" s="245" t="s">
        <v>313</v>
      </c>
      <c r="D42" s="153" t="s">
        <v>204</v>
      </c>
      <c r="E42" s="154">
        <v>2</v>
      </c>
      <c r="F42" s="70"/>
      <c r="G42" s="71">
        <f t="shared" si="0"/>
        <v>0</v>
      </c>
    </row>
    <row r="43" spans="1:7" s="33" customFormat="1">
      <c r="A43" s="152">
        <v>1</v>
      </c>
      <c r="B43" s="152">
        <v>20</v>
      </c>
      <c r="C43" s="245" t="s">
        <v>314</v>
      </c>
      <c r="D43" s="153" t="s">
        <v>204</v>
      </c>
      <c r="E43" s="154">
        <v>3</v>
      </c>
      <c r="F43" s="70"/>
      <c r="G43" s="71">
        <f t="shared" si="0"/>
        <v>0</v>
      </c>
    </row>
    <row r="44" spans="1:7" s="33" customFormat="1">
      <c r="A44" s="152">
        <v>1</v>
      </c>
      <c r="B44" s="152" t="s">
        <v>235</v>
      </c>
      <c r="C44" s="245" t="s">
        <v>315</v>
      </c>
      <c r="D44" s="153" t="s">
        <v>204</v>
      </c>
      <c r="E44" s="154">
        <v>3</v>
      </c>
      <c r="F44" s="70"/>
      <c r="G44" s="71">
        <f t="shared" si="0"/>
        <v>0</v>
      </c>
    </row>
    <row r="45" spans="1:7" s="33" customFormat="1">
      <c r="A45" s="152">
        <v>1</v>
      </c>
      <c r="B45" s="152">
        <v>21</v>
      </c>
      <c r="C45" s="245" t="s">
        <v>316</v>
      </c>
      <c r="D45" s="153" t="s">
        <v>207</v>
      </c>
      <c r="E45" s="154">
        <v>3</v>
      </c>
      <c r="F45" s="70"/>
      <c r="G45" s="71">
        <f t="shared" si="0"/>
        <v>0</v>
      </c>
    </row>
    <row r="46" spans="1:7" s="33" customFormat="1">
      <c r="A46" s="152">
        <v>1</v>
      </c>
      <c r="B46" s="152" t="s">
        <v>236</v>
      </c>
      <c r="C46" s="245" t="s">
        <v>317</v>
      </c>
      <c r="D46" s="153" t="s">
        <v>207</v>
      </c>
      <c r="E46" s="154">
        <v>3</v>
      </c>
      <c r="F46" s="70"/>
      <c r="G46" s="71">
        <f t="shared" si="0"/>
        <v>0</v>
      </c>
    </row>
    <row r="47" spans="1:7" s="33" customFormat="1">
      <c r="A47" s="152">
        <v>1</v>
      </c>
      <c r="B47" s="152">
        <v>22</v>
      </c>
      <c r="C47" s="245" t="s">
        <v>318</v>
      </c>
      <c r="D47" s="153" t="s">
        <v>207</v>
      </c>
      <c r="E47" s="154">
        <v>16</v>
      </c>
      <c r="F47" s="70"/>
      <c r="G47" s="71">
        <f t="shared" si="0"/>
        <v>0</v>
      </c>
    </row>
    <row r="48" spans="1:7" s="33" customFormat="1">
      <c r="A48" s="152">
        <v>1</v>
      </c>
      <c r="B48" s="152" t="s">
        <v>237</v>
      </c>
      <c r="C48" s="137" t="s">
        <v>319</v>
      </c>
      <c r="D48" s="153" t="s">
        <v>207</v>
      </c>
      <c r="E48" s="154">
        <v>16</v>
      </c>
      <c r="F48" s="70"/>
      <c r="G48" s="71">
        <f t="shared" si="0"/>
        <v>0</v>
      </c>
    </row>
    <row r="49" spans="1:111">
      <c r="A49" s="19"/>
      <c r="B49" s="162"/>
      <c r="C49" s="26" t="s">
        <v>301</v>
      </c>
      <c r="D49" s="20"/>
      <c r="E49" s="151"/>
      <c r="F49" s="22"/>
      <c r="G49" s="23"/>
      <c r="H49" s="24"/>
      <c r="I49" s="24"/>
      <c r="J49" s="24"/>
      <c r="K49" s="24"/>
      <c r="L49" s="24"/>
      <c r="M49" s="24"/>
      <c r="N49" s="24"/>
      <c r="O49" s="24"/>
      <c r="P49" s="24"/>
      <c r="Q49" s="24"/>
      <c r="R49" s="24"/>
      <c r="S49" s="24"/>
      <c r="T49" s="24"/>
      <c r="U49" s="24"/>
      <c r="V49" s="24"/>
      <c r="W49" s="24"/>
      <c r="X49" s="24"/>
      <c r="Y49" s="24"/>
      <c r="Z49" s="24"/>
      <c r="AA49" s="24"/>
      <c r="AB49" s="24"/>
      <c r="AC49" s="24"/>
      <c r="AD49" s="24"/>
      <c r="AE49" s="24"/>
      <c r="AF49" s="24"/>
      <c r="AG49" s="24"/>
      <c r="AH49" s="24"/>
      <c r="AI49" s="24"/>
      <c r="AJ49" s="24"/>
      <c r="AK49" s="24"/>
      <c r="AL49" s="24"/>
      <c r="AM49" s="24"/>
      <c r="AN49" s="24"/>
      <c r="AO49" s="24"/>
      <c r="AP49" s="24"/>
      <c r="AQ49" s="24"/>
      <c r="AR49" s="24"/>
      <c r="AS49" s="24"/>
      <c r="AT49" s="24"/>
      <c r="AU49" s="24"/>
      <c r="AV49" s="24"/>
      <c r="AW49" s="24"/>
      <c r="AX49" s="24"/>
      <c r="AY49" s="24"/>
      <c r="AZ49" s="24"/>
      <c r="BA49" s="24"/>
      <c r="BB49" s="24"/>
      <c r="BC49" s="24"/>
      <c r="BD49" s="24"/>
      <c r="BE49" s="24"/>
      <c r="BF49" s="24"/>
      <c r="BG49" s="24"/>
      <c r="BH49" s="24"/>
      <c r="BI49" s="24"/>
      <c r="BJ49" s="24"/>
      <c r="BK49" s="24"/>
      <c r="BL49" s="24"/>
      <c r="BM49" s="24"/>
      <c r="BN49" s="24"/>
      <c r="BO49" s="24"/>
      <c r="BP49" s="24"/>
      <c r="BQ49" s="24"/>
      <c r="BR49" s="24"/>
      <c r="BS49" s="24"/>
      <c r="BT49" s="24"/>
      <c r="BU49" s="24"/>
      <c r="BV49" s="24"/>
      <c r="BW49" s="24"/>
      <c r="BX49" s="24"/>
      <c r="BY49" s="24"/>
      <c r="BZ49" s="24"/>
      <c r="CA49" s="24"/>
      <c r="CB49" s="24"/>
      <c r="CC49" s="24"/>
      <c r="CD49" s="24"/>
      <c r="CE49" s="24"/>
      <c r="CF49" s="24"/>
      <c r="CG49" s="24"/>
      <c r="CH49" s="24"/>
      <c r="CI49" s="24"/>
      <c r="CJ49" s="24"/>
      <c r="CK49" s="24"/>
      <c r="CL49" s="24"/>
      <c r="CM49" s="24"/>
      <c r="CN49" s="24"/>
      <c r="CO49" s="24"/>
      <c r="CP49" s="24"/>
      <c r="CQ49" s="24"/>
      <c r="CR49" s="24"/>
      <c r="CS49" s="24"/>
      <c r="CT49" s="24"/>
      <c r="CU49" s="24"/>
      <c r="CV49" s="24"/>
      <c r="CW49" s="24"/>
      <c r="CX49" s="24"/>
      <c r="CY49" s="24"/>
      <c r="CZ49" s="24"/>
      <c r="DA49" s="24"/>
      <c r="DB49" s="24"/>
      <c r="DC49" s="24"/>
      <c r="DD49" s="24"/>
      <c r="DE49" s="24"/>
      <c r="DF49" s="24"/>
      <c r="DG49" s="24"/>
    </row>
    <row r="50" spans="1:111" s="33" customFormat="1">
      <c r="A50" s="152">
        <v>1</v>
      </c>
      <c r="B50" s="152">
        <v>23</v>
      </c>
      <c r="C50" s="245" t="s">
        <v>320</v>
      </c>
      <c r="D50" s="153" t="s">
        <v>296</v>
      </c>
      <c r="E50" s="154">
        <v>106</v>
      </c>
      <c r="F50" s="70"/>
      <c r="G50" s="71">
        <f t="shared" si="0"/>
        <v>0</v>
      </c>
    </row>
    <row r="51" spans="1:111" s="33" customFormat="1">
      <c r="A51" s="152">
        <v>1</v>
      </c>
      <c r="B51" s="152" t="s">
        <v>238</v>
      </c>
      <c r="C51" s="245" t="s">
        <v>321</v>
      </c>
      <c r="D51" s="153" t="s">
        <v>296</v>
      </c>
      <c r="E51" s="154">
        <v>106</v>
      </c>
      <c r="F51" s="70"/>
      <c r="G51" s="71">
        <f t="shared" si="0"/>
        <v>0</v>
      </c>
    </row>
    <row r="52" spans="1:111" s="33" customFormat="1">
      <c r="A52" s="152">
        <v>1</v>
      </c>
      <c r="B52" s="152">
        <v>24</v>
      </c>
      <c r="C52" s="245" t="s">
        <v>322</v>
      </c>
      <c r="D52" s="153" t="s">
        <v>296</v>
      </c>
      <c r="E52" s="154">
        <v>82</v>
      </c>
      <c r="F52" s="70"/>
      <c r="G52" s="71">
        <f t="shared" si="0"/>
        <v>0</v>
      </c>
    </row>
    <row r="53" spans="1:111" s="33" customFormat="1">
      <c r="A53" s="152">
        <v>1</v>
      </c>
      <c r="B53" s="152" t="s">
        <v>239</v>
      </c>
      <c r="C53" s="245" t="s">
        <v>323</v>
      </c>
      <c r="D53" s="153" t="s">
        <v>296</v>
      </c>
      <c r="E53" s="154">
        <v>82</v>
      </c>
      <c r="F53" s="70"/>
      <c r="G53" s="71">
        <f t="shared" si="0"/>
        <v>0</v>
      </c>
    </row>
    <row r="54" spans="1:111" s="33" customFormat="1">
      <c r="A54" s="152">
        <v>1</v>
      </c>
      <c r="B54" s="152">
        <v>25</v>
      </c>
      <c r="C54" s="245" t="s">
        <v>324</v>
      </c>
      <c r="D54" s="153" t="s">
        <v>296</v>
      </c>
      <c r="E54" s="154">
        <v>4</v>
      </c>
      <c r="F54" s="70"/>
      <c r="G54" s="71">
        <f t="shared" si="0"/>
        <v>0</v>
      </c>
    </row>
    <row r="55" spans="1:111" s="33" customFormat="1">
      <c r="A55" s="152">
        <v>1</v>
      </c>
      <c r="B55" s="152" t="s">
        <v>240</v>
      </c>
      <c r="C55" s="245" t="s">
        <v>325</v>
      </c>
      <c r="D55" s="153" t="s">
        <v>296</v>
      </c>
      <c r="E55" s="154">
        <v>4</v>
      </c>
      <c r="F55" s="70"/>
      <c r="G55" s="71">
        <f t="shared" si="0"/>
        <v>0</v>
      </c>
    </row>
    <row r="56" spans="1:111" s="33" customFormat="1">
      <c r="A56" s="152">
        <v>1</v>
      </c>
      <c r="B56" s="152">
        <v>26</v>
      </c>
      <c r="C56" s="245" t="s">
        <v>326</v>
      </c>
      <c r="D56" s="153" t="s">
        <v>296</v>
      </c>
      <c r="E56" s="154">
        <v>4</v>
      </c>
      <c r="F56" s="70"/>
      <c r="G56" s="71">
        <f t="shared" si="0"/>
        <v>0</v>
      </c>
    </row>
    <row r="57" spans="1:111" s="33" customFormat="1">
      <c r="A57" s="152">
        <v>1</v>
      </c>
      <c r="B57" s="152" t="s">
        <v>241</v>
      </c>
      <c r="C57" s="245" t="s">
        <v>327</v>
      </c>
      <c r="D57" s="153" t="s">
        <v>296</v>
      </c>
      <c r="E57" s="154">
        <v>4</v>
      </c>
      <c r="F57" s="70"/>
      <c r="G57" s="71">
        <f t="shared" ref="G57:G118" si="1">E57*F57</f>
        <v>0</v>
      </c>
    </row>
    <row r="58" spans="1:111">
      <c r="A58" s="19"/>
      <c r="B58" s="162"/>
      <c r="C58" s="26" t="s">
        <v>300</v>
      </c>
      <c r="D58" s="20"/>
      <c r="E58" s="151"/>
      <c r="F58" s="22"/>
      <c r="G58" s="23"/>
      <c r="H58" s="24"/>
      <c r="I58" s="24"/>
      <c r="J58" s="24"/>
      <c r="K58" s="24"/>
      <c r="L58" s="24"/>
      <c r="M58" s="24"/>
      <c r="N58" s="24"/>
      <c r="O58" s="24"/>
      <c r="P58" s="24"/>
      <c r="Q58" s="24"/>
      <c r="R58" s="24"/>
      <c r="S58" s="24"/>
      <c r="T58" s="24"/>
      <c r="U58" s="24"/>
      <c r="V58" s="24"/>
      <c r="W58" s="24"/>
      <c r="X58" s="24"/>
      <c r="Y58" s="24"/>
      <c r="Z58" s="24"/>
      <c r="AA58" s="24"/>
      <c r="AB58" s="24"/>
      <c r="AC58" s="24"/>
      <c r="AD58" s="24"/>
      <c r="AE58" s="24"/>
      <c r="AF58" s="24"/>
      <c r="AG58" s="24"/>
      <c r="AH58" s="24"/>
      <c r="AI58" s="24"/>
      <c r="AJ58" s="24"/>
      <c r="AK58" s="24"/>
      <c r="AL58" s="24"/>
      <c r="AM58" s="24"/>
      <c r="AN58" s="24"/>
      <c r="AO58" s="24"/>
      <c r="AP58" s="24"/>
      <c r="AQ58" s="24"/>
      <c r="AR58" s="24"/>
      <c r="AS58" s="24"/>
      <c r="AT58" s="24"/>
      <c r="AU58" s="24"/>
      <c r="AV58" s="24"/>
      <c r="AW58" s="24"/>
      <c r="AX58" s="24"/>
      <c r="AY58" s="24"/>
      <c r="AZ58" s="24"/>
      <c r="BA58" s="24"/>
      <c r="BB58" s="24"/>
      <c r="BC58" s="24"/>
      <c r="BD58" s="24"/>
      <c r="BE58" s="24"/>
      <c r="BF58" s="24"/>
      <c r="BG58" s="24"/>
      <c r="BH58" s="24"/>
      <c r="BI58" s="24"/>
      <c r="BJ58" s="24"/>
      <c r="BK58" s="24"/>
      <c r="BL58" s="24"/>
      <c r="BM58" s="24"/>
      <c r="BN58" s="24"/>
      <c r="BO58" s="24"/>
      <c r="BP58" s="24"/>
      <c r="BQ58" s="24"/>
      <c r="BR58" s="24"/>
      <c r="BS58" s="24"/>
      <c r="BT58" s="24"/>
      <c r="BU58" s="24"/>
      <c r="BV58" s="24"/>
      <c r="BW58" s="24"/>
      <c r="BX58" s="24"/>
      <c r="BY58" s="24"/>
      <c r="BZ58" s="24"/>
      <c r="CA58" s="24"/>
      <c r="CB58" s="24"/>
      <c r="CC58" s="24"/>
      <c r="CD58" s="24"/>
      <c r="CE58" s="24"/>
      <c r="CF58" s="24"/>
      <c r="CG58" s="24"/>
      <c r="CH58" s="24"/>
      <c r="CI58" s="24"/>
      <c r="CJ58" s="24"/>
      <c r="CK58" s="24"/>
      <c r="CL58" s="24"/>
      <c r="CM58" s="24"/>
      <c r="CN58" s="24"/>
      <c r="CO58" s="24"/>
      <c r="CP58" s="24"/>
      <c r="CQ58" s="24"/>
      <c r="CR58" s="24"/>
      <c r="CS58" s="24"/>
      <c r="CT58" s="24"/>
      <c r="CU58" s="24"/>
      <c r="CV58" s="24"/>
      <c r="CW58" s="24"/>
      <c r="CX58" s="24"/>
      <c r="CY58" s="24"/>
      <c r="CZ58" s="24"/>
      <c r="DA58" s="24"/>
      <c r="DB58" s="24"/>
      <c r="DC58" s="24"/>
      <c r="DD58" s="24"/>
      <c r="DE58" s="24"/>
      <c r="DF58" s="24"/>
      <c r="DG58" s="24"/>
    </row>
    <row r="59" spans="1:111" s="33" customFormat="1">
      <c r="A59" s="152">
        <v>1</v>
      </c>
      <c r="B59" s="152">
        <v>27</v>
      </c>
      <c r="C59" s="245" t="s">
        <v>328</v>
      </c>
      <c r="D59" s="153" t="s">
        <v>296</v>
      </c>
      <c r="E59" s="154">
        <v>106</v>
      </c>
      <c r="F59" s="70"/>
      <c r="G59" s="71">
        <f t="shared" si="1"/>
        <v>0</v>
      </c>
    </row>
    <row r="60" spans="1:111" s="33" customFormat="1">
      <c r="A60" s="152">
        <v>1</v>
      </c>
      <c r="B60" s="152" t="s">
        <v>242</v>
      </c>
      <c r="C60" s="245" t="s">
        <v>329</v>
      </c>
      <c r="D60" s="153" t="s">
        <v>296</v>
      </c>
      <c r="E60" s="154">
        <v>106</v>
      </c>
      <c r="F60" s="70"/>
      <c r="G60" s="71">
        <f t="shared" si="1"/>
        <v>0</v>
      </c>
    </row>
    <row r="61" spans="1:111" s="33" customFormat="1">
      <c r="A61" s="152">
        <v>1</v>
      </c>
      <c r="B61" s="152">
        <v>28</v>
      </c>
      <c r="C61" s="245" t="s">
        <v>330</v>
      </c>
      <c r="D61" s="153" t="s">
        <v>296</v>
      </c>
      <c r="E61" s="154">
        <v>82</v>
      </c>
      <c r="F61" s="70"/>
      <c r="G61" s="71">
        <f t="shared" si="1"/>
        <v>0</v>
      </c>
    </row>
    <row r="62" spans="1:111" s="33" customFormat="1">
      <c r="A62" s="152">
        <v>1</v>
      </c>
      <c r="B62" s="152" t="s">
        <v>243</v>
      </c>
      <c r="C62" s="245" t="s">
        <v>331</v>
      </c>
      <c r="D62" s="153" t="s">
        <v>296</v>
      </c>
      <c r="E62" s="154">
        <v>82</v>
      </c>
      <c r="F62" s="70"/>
      <c r="G62" s="71">
        <f t="shared" si="1"/>
        <v>0</v>
      </c>
    </row>
    <row r="63" spans="1:111" s="33" customFormat="1">
      <c r="A63" s="152">
        <v>1</v>
      </c>
      <c r="B63" s="152">
        <v>29</v>
      </c>
      <c r="C63" s="245" t="s">
        <v>332</v>
      </c>
      <c r="D63" s="153" t="s">
        <v>296</v>
      </c>
      <c r="E63" s="154">
        <v>4</v>
      </c>
      <c r="F63" s="70"/>
      <c r="G63" s="71">
        <f t="shared" si="1"/>
        <v>0</v>
      </c>
    </row>
    <row r="64" spans="1:111" s="33" customFormat="1">
      <c r="A64" s="152">
        <v>1</v>
      </c>
      <c r="B64" s="152" t="s">
        <v>244</v>
      </c>
      <c r="C64" s="245" t="s">
        <v>333</v>
      </c>
      <c r="D64" s="153" t="s">
        <v>296</v>
      </c>
      <c r="E64" s="154">
        <v>4</v>
      </c>
      <c r="F64" s="70"/>
      <c r="G64" s="71">
        <f t="shared" si="1"/>
        <v>0</v>
      </c>
    </row>
    <row r="65" spans="1:111" s="33" customFormat="1">
      <c r="A65" s="152">
        <v>1</v>
      </c>
      <c r="B65" s="152">
        <v>30</v>
      </c>
      <c r="C65" s="245" t="s">
        <v>334</v>
      </c>
      <c r="D65" s="153" t="s">
        <v>296</v>
      </c>
      <c r="E65" s="154">
        <v>4</v>
      </c>
      <c r="F65" s="70"/>
      <c r="G65" s="71">
        <f t="shared" ref="G65:G85" si="2">E65*F65</f>
        <v>0</v>
      </c>
    </row>
    <row r="66" spans="1:111" s="33" customFormat="1">
      <c r="A66" s="152">
        <v>1</v>
      </c>
      <c r="B66" s="152" t="s">
        <v>245</v>
      </c>
      <c r="C66" s="245" t="s">
        <v>335</v>
      </c>
      <c r="D66" s="153" t="s">
        <v>296</v>
      </c>
      <c r="E66" s="154">
        <v>4</v>
      </c>
      <c r="F66" s="70"/>
      <c r="G66" s="71">
        <f t="shared" si="2"/>
        <v>0</v>
      </c>
    </row>
    <row r="67" spans="1:111">
      <c r="A67" s="19"/>
      <c r="B67" s="162"/>
      <c r="C67" s="26" t="s">
        <v>299</v>
      </c>
      <c r="D67" s="20"/>
      <c r="E67" s="151"/>
      <c r="F67" s="22"/>
      <c r="G67" s="23"/>
      <c r="H67" s="24"/>
      <c r="I67" s="24"/>
      <c r="J67" s="24"/>
      <c r="K67" s="24"/>
      <c r="L67" s="24"/>
      <c r="M67" s="24"/>
      <c r="N67" s="24"/>
      <c r="O67" s="24"/>
      <c r="P67" s="24"/>
      <c r="Q67" s="24"/>
      <c r="R67" s="24"/>
      <c r="S67" s="24"/>
      <c r="T67" s="24"/>
      <c r="U67" s="24"/>
      <c r="V67" s="24"/>
      <c r="W67" s="24"/>
      <c r="X67" s="24"/>
      <c r="Y67" s="24"/>
      <c r="Z67" s="24"/>
      <c r="AA67" s="24"/>
      <c r="AB67" s="24"/>
      <c r="AC67" s="24"/>
      <c r="AD67" s="24"/>
      <c r="AE67" s="24"/>
      <c r="AF67" s="24"/>
      <c r="AG67" s="24"/>
      <c r="AH67" s="24"/>
      <c r="AI67" s="24"/>
      <c r="AJ67" s="24"/>
      <c r="AK67" s="24"/>
      <c r="AL67" s="24"/>
      <c r="AM67" s="24"/>
      <c r="AN67" s="24"/>
      <c r="AO67" s="24"/>
      <c r="AP67" s="24"/>
      <c r="AQ67" s="24"/>
      <c r="AR67" s="24"/>
      <c r="AS67" s="24"/>
      <c r="AT67" s="24"/>
      <c r="AU67" s="24"/>
      <c r="AV67" s="24"/>
      <c r="AW67" s="24"/>
      <c r="AX67" s="24"/>
      <c r="AY67" s="24"/>
      <c r="AZ67" s="24"/>
      <c r="BA67" s="24"/>
      <c r="BB67" s="24"/>
      <c r="BC67" s="24"/>
      <c r="BD67" s="24"/>
      <c r="BE67" s="24"/>
      <c r="BF67" s="24"/>
      <c r="BG67" s="24"/>
      <c r="BH67" s="24"/>
      <c r="BI67" s="24"/>
      <c r="BJ67" s="24"/>
      <c r="BK67" s="24"/>
      <c r="BL67" s="24"/>
      <c r="BM67" s="24"/>
      <c r="BN67" s="24"/>
      <c r="BO67" s="24"/>
      <c r="BP67" s="24"/>
      <c r="BQ67" s="24"/>
      <c r="BR67" s="24"/>
      <c r="BS67" s="24"/>
      <c r="BT67" s="24"/>
      <c r="BU67" s="24"/>
      <c r="BV67" s="24"/>
      <c r="BW67" s="24"/>
      <c r="BX67" s="24"/>
      <c r="BY67" s="24"/>
      <c r="BZ67" s="24"/>
      <c r="CA67" s="24"/>
      <c r="CB67" s="24"/>
      <c r="CC67" s="24"/>
      <c r="CD67" s="24"/>
      <c r="CE67" s="24"/>
      <c r="CF67" s="24"/>
      <c r="CG67" s="24"/>
      <c r="CH67" s="24"/>
      <c r="CI67" s="24"/>
      <c r="CJ67" s="24"/>
      <c r="CK67" s="24"/>
      <c r="CL67" s="24"/>
      <c r="CM67" s="24"/>
      <c r="CN67" s="24"/>
      <c r="CO67" s="24"/>
      <c r="CP67" s="24"/>
      <c r="CQ67" s="24"/>
      <c r="CR67" s="24"/>
      <c r="CS67" s="24"/>
      <c r="CT67" s="24"/>
      <c r="CU67" s="24"/>
      <c r="CV67" s="24"/>
      <c r="CW67" s="24"/>
      <c r="CX67" s="24"/>
      <c r="CY67" s="24"/>
      <c r="CZ67" s="24"/>
      <c r="DA67" s="24"/>
      <c r="DB67" s="24"/>
      <c r="DC67" s="24"/>
      <c r="DD67" s="24"/>
      <c r="DE67" s="24"/>
      <c r="DF67" s="24"/>
      <c r="DG67" s="24"/>
    </row>
    <row r="68" spans="1:111" s="33" customFormat="1">
      <c r="A68" s="152">
        <v>1</v>
      </c>
      <c r="B68" s="152">
        <v>31</v>
      </c>
      <c r="C68" s="245" t="s">
        <v>336</v>
      </c>
      <c r="D68" s="153" t="s">
        <v>207</v>
      </c>
      <c r="E68" s="154">
        <v>1</v>
      </c>
      <c r="F68" s="70"/>
      <c r="G68" s="71">
        <f t="shared" si="2"/>
        <v>0</v>
      </c>
    </row>
    <row r="69" spans="1:111" s="33" customFormat="1">
      <c r="A69" s="152">
        <v>1</v>
      </c>
      <c r="B69" s="152" t="s">
        <v>246</v>
      </c>
      <c r="C69" s="245" t="s">
        <v>337</v>
      </c>
      <c r="D69" s="153" t="s">
        <v>207</v>
      </c>
      <c r="E69" s="154">
        <v>1</v>
      </c>
      <c r="F69" s="70"/>
      <c r="G69" s="71">
        <f t="shared" si="2"/>
        <v>0</v>
      </c>
    </row>
    <row r="70" spans="1:111" s="33" customFormat="1">
      <c r="A70" s="152">
        <v>1</v>
      </c>
      <c r="B70" s="152">
        <v>32</v>
      </c>
      <c r="C70" s="245" t="s">
        <v>338</v>
      </c>
      <c r="D70" s="153" t="s">
        <v>207</v>
      </c>
      <c r="E70" s="154">
        <v>2</v>
      </c>
      <c r="F70" s="70"/>
      <c r="G70" s="71">
        <f t="shared" si="2"/>
        <v>0</v>
      </c>
    </row>
    <row r="71" spans="1:111" s="33" customFormat="1">
      <c r="A71" s="152">
        <v>1</v>
      </c>
      <c r="B71" s="152" t="s">
        <v>247</v>
      </c>
      <c r="C71" s="245" t="s">
        <v>339</v>
      </c>
      <c r="D71" s="153" t="s">
        <v>207</v>
      </c>
      <c r="E71" s="154">
        <v>2</v>
      </c>
      <c r="F71" s="70"/>
      <c r="G71" s="71">
        <f t="shared" si="2"/>
        <v>0</v>
      </c>
    </row>
    <row r="72" spans="1:111">
      <c r="A72" s="19"/>
      <c r="B72" s="162"/>
      <c r="C72" s="26" t="s">
        <v>298</v>
      </c>
      <c r="D72" s="20"/>
      <c r="E72" s="151"/>
      <c r="F72" s="22"/>
      <c r="G72" s="23"/>
      <c r="H72" s="24"/>
      <c r="I72" s="24"/>
      <c r="J72" s="24"/>
      <c r="K72" s="24"/>
      <c r="L72" s="24"/>
      <c r="M72" s="24"/>
      <c r="N72" s="24"/>
      <c r="O72" s="24"/>
      <c r="P72" s="24"/>
      <c r="Q72" s="24"/>
      <c r="R72" s="24"/>
      <c r="S72" s="24"/>
      <c r="T72" s="24"/>
      <c r="U72" s="24"/>
      <c r="V72" s="24"/>
      <c r="W72" s="24"/>
      <c r="X72" s="24"/>
      <c r="Y72" s="24"/>
      <c r="Z72" s="24"/>
      <c r="AA72" s="24"/>
      <c r="AB72" s="24"/>
      <c r="AC72" s="24"/>
      <c r="AD72" s="24"/>
      <c r="AE72" s="24"/>
      <c r="AF72" s="24"/>
      <c r="AG72" s="24"/>
      <c r="AH72" s="24"/>
      <c r="AI72" s="24"/>
      <c r="AJ72" s="24"/>
      <c r="AK72" s="24"/>
      <c r="AL72" s="24"/>
      <c r="AM72" s="24"/>
      <c r="AN72" s="24"/>
      <c r="AO72" s="24"/>
      <c r="AP72" s="24"/>
      <c r="AQ72" s="24"/>
      <c r="AR72" s="24"/>
      <c r="AS72" s="24"/>
      <c r="AT72" s="24"/>
      <c r="AU72" s="24"/>
      <c r="AV72" s="24"/>
      <c r="AW72" s="24"/>
      <c r="AX72" s="24"/>
      <c r="AY72" s="24"/>
      <c r="AZ72" s="24"/>
      <c r="BA72" s="24"/>
      <c r="BB72" s="24"/>
      <c r="BC72" s="24"/>
      <c r="BD72" s="24"/>
      <c r="BE72" s="24"/>
      <c r="BF72" s="24"/>
      <c r="BG72" s="24"/>
      <c r="BH72" s="24"/>
      <c r="BI72" s="24"/>
      <c r="BJ72" s="24"/>
      <c r="BK72" s="24"/>
      <c r="BL72" s="24"/>
      <c r="BM72" s="24"/>
      <c r="BN72" s="24"/>
      <c r="BO72" s="24"/>
      <c r="BP72" s="24"/>
      <c r="BQ72" s="24"/>
      <c r="BR72" s="24"/>
      <c r="BS72" s="24"/>
      <c r="BT72" s="24"/>
      <c r="BU72" s="24"/>
      <c r="BV72" s="24"/>
      <c r="BW72" s="24"/>
      <c r="BX72" s="24"/>
      <c r="BY72" s="24"/>
      <c r="BZ72" s="24"/>
      <c r="CA72" s="24"/>
      <c r="CB72" s="24"/>
      <c r="CC72" s="24"/>
      <c r="CD72" s="24"/>
      <c r="CE72" s="24"/>
      <c r="CF72" s="24"/>
      <c r="CG72" s="24"/>
      <c r="CH72" s="24"/>
      <c r="CI72" s="24"/>
      <c r="CJ72" s="24"/>
      <c r="CK72" s="24"/>
      <c r="CL72" s="24"/>
      <c r="CM72" s="24"/>
      <c r="CN72" s="24"/>
      <c r="CO72" s="24"/>
      <c r="CP72" s="24"/>
      <c r="CQ72" s="24"/>
      <c r="CR72" s="24"/>
      <c r="CS72" s="24"/>
      <c r="CT72" s="24"/>
      <c r="CU72" s="24"/>
      <c r="CV72" s="24"/>
      <c r="CW72" s="24"/>
      <c r="CX72" s="24"/>
      <c r="CY72" s="24"/>
      <c r="CZ72" s="24"/>
      <c r="DA72" s="24"/>
      <c r="DB72" s="24"/>
      <c r="DC72" s="24"/>
      <c r="DD72" s="24"/>
      <c r="DE72" s="24"/>
      <c r="DF72" s="24"/>
      <c r="DG72" s="24"/>
    </row>
    <row r="73" spans="1:111" s="33" customFormat="1" ht="25.5">
      <c r="A73" s="152">
        <v>1</v>
      </c>
      <c r="B73" s="152">
        <v>33</v>
      </c>
      <c r="C73" s="245" t="s">
        <v>340</v>
      </c>
      <c r="D73" s="153" t="s">
        <v>204</v>
      </c>
      <c r="E73" s="154">
        <v>3</v>
      </c>
      <c r="F73" s="70"/>
      <c r="G73" s="71">
        <f t="shared" si="2"/>
        <v>0</v>
      </c>
    </row>
    <row r="74" spans="1:111" s="33" customFormat="1" ht="25.5">
      <c r="A74" s="152">
        <v>1</v>
      </c>
      <c r="B74" s="152" t="s">
        <v>248</v>
      </c>
      <c r="C74" s="245" t="s">
        <v>341</v>
      </c>
      <c r="D74" s="153" t="s">
        <v>204</v>
      </c>
      <c r="E74" s="154">
        <v>3</v>
      </c>
      <c r="F74" s="70"/>
      <c r="G74" s="71">
        <f t="shared" si="2"/>
        <v>0</v>
      </c>
    </row>
    <row r="75" spans="1:111">
      <c r="A75" s="19"/>
      <c r="B75" s="162"/>
      <c r="C75" s="26" t="s">
        <v>297</v>
      </c>
      <c r="D75" s="20"/>
      <c r="E75" s="151"/>
      <c r="F75" s="22"/>
      <c r="G75" s="23"/>
      <c r="H75" s="24"/>
      <c r="I75" s="24"/>
      <c r="J75" s="24"/>
      <c r="K75" s="24"/>
      <c r="L75" s="24"/>
      <c r="M75" s="24"/>
      <c r="N75" s="24"/>
      <c r="O75" s="24"/>
      <c r="P75" s="24"/>
      <c r="Q75" s="24"/>
      <c r="R75" s="24"/>
      <c r="S75" s="24"/>
      <c r="T75" s="24"/>
      <c r="U75" s="24"/>
      <c r="V75" s="24"/>
      <c r="W75" s="24"/>
      <c r="X75" s="24"/>
      <c r="Y75" s="24"/>
      <c r="Z75" s="24"/>
      <c r="AA75" s="24"/>
      <c r="AB75" s="24"/>
      <c r="AC75" s="24"/>
      <c r="AD75" s="24"/>
      <c r="AE75" s="24"/>
      <c r="AF75" s="24"/>
      <c r="AG75" s="24"/>
      <c r="AH75" s="24"/>
      <c r="AI75" s="24"/>
      <c r="AJ75" s="24"/>
      <c r="AK75" s="24"/>
      <c r="AL75" s="24"/>
      <c r="AM75" s="24"/>
      <c r="AN75" s="24"/>
      <c r="AO75" s="24"/>
      <c r="AP75" s="24"/>
      <c r="AQ75" s="24"/>
      <c r="AR75" s="24"/>
      <c r="AS75" s="24"/>
      <c r="AT75" s="24"/>
      <c r="AU75" s="24"/>
      <c r="AV75" s="24"/>
      <c r="AW75" s="24"/>
      <c r="AX75" s="24"/>
      <c r="AY75" s="24"/>
      <c r="AZ75" s="24"/>
      <c r="BA75" s="24"/>
      <c r="BB75" s="24"/>
      <c r="BC75" s="24"/>
      <c r="BD75" s="24"/>
      <c r="BE75" s="24"/>
      <c r="BF75" s="24"/>
      <c r="BG75" s="24"/>
      <c r="BH75" s="24"/>
      <c r="BI75" s="24"/>
      <c r="BJ75" s="24"/>
      <c r="BK75" s="24"/>
      <c r="BL75" s="24"/>
      <c r="BM75" s="24"/>
      <c r="BN75" s="24"/>
      <c r="BO75" s="24"/>
      <c r="BP75" s="24"/>
      <c r="BQ75" s="24"/>
      <c r="BR75" s="24"/>
      <c r="BS75" s="24"/>
      <c r="BT75" s="24"/>
      <c r="BU75" s="24"/>
      <c r="BV75" s="24"/>
      <c r="BW75" s="24"/>
      <c r="BX75" s="24"/>
      <c r="BY75" s="24"/>
      <c r="BZ75" s="24"/>
      <c r="CA75" s="24"/>
      <c r="CB75" s="24"/>
      <c r="CC75" s="24"/>
      <c r="CD75" s="24"/>
      <c r="CE75" s="24"/>
      <c r="CF75" s="24"/>
      <c r="CG75" s="24"/>
      <c r="CH75" s="24"/>
      <c r="CI75" s="24"/>
      <c r="CJ75" s="24"/>
      <c r="CK75" s="24"/>
      <c r="CL75" s="24"/>
      <c r="CM75" s="24"/>
      <c r="CN75" s="24"/>
      <c r="CO75" s="24"/>
      <c r="CP75" s="24"/>
      <c r="CQ75" s="24"/>
      <c r="CR75" s="24"/>
      <c r="CS75" s="24"/>
      <c r="CT75" s="24"/>
      <c r="CU75" s="24"/>
      <c r="CV75" s="24"/>
      <c r="CW75" s="24"/>
      <c r="CX75" s="24"/>
      <c r="CY75" s="24"/>
      <c r="CZ75" s="24"/>
      <c r="DA75" s="24"/>
      <c r="DB75" s="24"/>
      <c r="DC75" s="24"/>
      <c r="DD75" s="24"/>
      <c r="DE75" s="24"/>
      <c r="DF75" s="24"/>
      <c r="DG75" s="24"/>
    </row>
    <row r="76" spans="1:111" s="33" customFormat="1">
      <c r="A76" s="152">
        <v>1</v>
      </c>
      <c r="B76" s="152">
        <v>34</v>
      </c>
      <c r="C76" s="245" t="s">
        <v>342</v>
      </c>
      <c r="D76" s="153" t="s">
        <v>296</v>
      </c>
      <c r="E76" s="154">
        <v>200</v>
      </c>
      <c r="F76" s="70"/>
      <c r="G76" s="71">
        <f t="shared" si="2"/>
        <v>0</v>
      </c>
    </row>
    <row r="77" spans="1:111" s="33" customFormat="1">
      <c r="A77" s="152">
        <v>1</v>
      </c>
      <c r="B77" s="152" t="s">
        <v>249</v>
      </c>
      <c r="C77" s="245" t="s">
        <v>343</v>
      </c>
      <c r="D77" s="153" t="s">
        <v>296</v>
      </c>
      <c r="E77" s="154">
        <v>200</v>
      </c>
      <c r="F77" s="70"/>
      <c r="G77" s="71">
        <f t="shared" si="2"/>
        <v>0</v>
      </c>
    </row>
    <row r="78" spans="1:111" s="33" customFormat="1">
      <c r="A78" s="152">
        <v>1</v>
      </c>
      <c r="B78" s="152">
        <v>35</v>
      </c>
      <c r="C78" s="245" t="s">
        <v>344</v>
      </c>
      <c r="D78" s="153" t="s">
        <v>296</v>
      </c>
      <c r="E78" s="154">
        <v>2000</v>
      </c>
      <c r="F78" s="70"/>
      <c r="G78" s="71">
        <f t="shared" si="2"/>
        <v>0</v>
      </c>
    </row>
    <row r="79" spans="1:111" s="33" customFormat="1">
      <c r="A79" s="152">
        <v>1</v>
      </c>
      <c r="B79" s="152" t="s">
        <v>250</v>
      </c>
      <c r="C79" s="245" t="s">
        <v>345</v>
      </c>
      <c r="D79" s="153" t="s">
        <v>296</v>
      </c>
      <c r="E79" s="154">
        <v>2000</v>
      </c>
      <c r="F79" s="70"/>
      <c r="G79" s="71">
        <f t="shared" si="2"/>
        <v>0</v>
      </c>
    </row>
    <row r="80" spans="1:111" s="33" customFormat="1">
      <c r="A80" s="152">
        <v>1</v>
      </c>
      <c r="B80" s="152">
        <v>36</v>
      </c>
      <c r="C80" s="245" t="s">
        <v>346</v>
      </c>
      <c r="D80" s="153" t="s">
        <v>296</v>
      </c>
      <c r="E80" s="154">
        <v>2280</v>
      </c>
      <c r="F80" s="70"/>
      <c r="G80" s="71">
        <f t="shared" si="2"/>
        <v>0</v>
      </c>
    </row>
    <row r="81" spans="1:7" s="33" customFormat="1">
      <c r="A81" s="152">
        <v>1</v>
      </c>
      <c r="B81" s="152" t="s">
        <v>251</v>
      </c>
      <c r="C81" s="245" t="s">
        <v>347</v>
      </c>
      <c r="D81" s="153" t="s">
        <v>296</v>
      </c>
      <c r="E81" s="154">
        <v>2280</v>
      </c>
      <c r="F81" s="70"/>
      <c r="G81" s="71">
        <f t="shared" si="2"/>
        <v>0</v>
      </c>
    </row>
    <row r="82" spans="1:7" s="33" customFormat="1">
      <c r="A82" s="152">
        <v>1</v>
      </c>
      <c r="B82" s="152">
        <v>37</v>
      </c>
      <c r="C82" s="245" t="s">
        <v>348</v>
      </c>
      <c r="D82" s="153" t="s">
        <v>296</v>
      </c>
      <c r="E82" s="154">
        <v>388</v>
      </c>
      <c r="F82" s="70"/>
      <c r="G82" s="71">
        <f t="shared" si="2"/>
        <v>0</v>
      </c>
    </row>
    <row r="83" spans="1:7" s="33" customFormat="1">
      <c r="A83" s="152">
        <v>1</v>
      </c>
      <c r="B83" s="152" t="s">
        <v>252</v>
      </c>
      <c r="C83" s="245" t="s">
        <v>350</v>
      </c>
      <c r="D83" s="153" t="s">
        <v>296</v>
      </c>
      <c r="E83" s="154">
        <v>388</v>
      </c>
      <c r="F83" s="70"/>
      <c r="G83" s="71">
        <f t="shared" si="2"/>
        <v>0</v>
      </c>
    </row>
    <row r="84" spans="1:7" s="33" customFormat="1">
      <c r="A84" s="152">
        <v>1</v>
      </c>
      <c r="B84" s="152">
        <v>38</v>
      </c>
      <c r="C84" s="245" t="s">
        <v>349</v>
      </c>
      <c r="D84" s="153" t="s">
        <v>296</v>
      </c>
      <c r="E84" s="154">
        <v>544</v>
      </c>
      <c r="F84" s="70"/>
      <c r="G84" s="71">
        <f t="shared" si="2"/>
        <v>0</v>
      </c>
    </row>
    <row r="85" spans="1:7" s="33" customFormat="1">
      <c r="A85" s="152">
        <v>1</v>
      </c>
      <c r="B85" s="152" t="s">
        <v>253</v>
      </c>
      <c r="C85" s="245" t="s">
        <v>351</v>
      </c>
      <c r="D85" s="153" t="s">
        <v>296</v>
      </c>
      <c r="E85" s="154">
        <v>544</v>
      </c>
      <c r="F85" s="70"/>
      <c r="G85" s="71">
        <f t="shared" si="2"/>
        <v>0</v>
      </c>
    </row>
    <row r="86" spans="1:7" s="33" customFormat="1">
      <c r="A86" s="152">
        <v>1</v>
      </c>
      <c r="B86" s="152">
        <v>39</v>
      </c>
      <c r="C86" s="245" t="s">
        <v>352</v>
      </c>
      <c r="D86" s="153" t="s">
        <v>207</v>
      </c>
      <c r="E86" s="154">
        <v>4500</v>
      </c>
      <c r="F86" s="70"/>
      <c r="G86" s="71">
        <f t="shared" si="1"/>
        <v>0</v>
      </c>
    </row>
    <row r="87" spans="1:7" s="33" customFormat="1">
      <c r="A87" s="152">
        <v>1</v>
      </c>
      <c r="B87" s="152" t="s">
        <v>254</v>
      </c>
      <c r="C87" s="245" t="s">
        <v>353</v>
      </c>
      <c r="D87" s="153" t="s">
        <v>207</v>
      </c>
      <c r="E87" s="154">
        <v>4500</v>
      </c>
      <c r="F87" s="70"/>
      <c r="G87" s="71">
        <f t="shared" si="1"/>
        <v>0</v>
      </c>
    </row>
    <row r="88" spans="1:7" s="33" customFormat="1">
      <c r="A88" s="152">
        <v>1</v>
      </c>
      <c r="B88" s="152">
        <v>40</v>
      </c>
      <c r="C88" s="245" t="s">
        <v>354</v>
      </c>
      <c r="D88" s="153" t="s">
        <v>207</v>
      </c>
      <c r="E88" s="154">
        <v>42</v>
      </c>
      <c r="F88" s="70"/>
      <c r="G88" s="71">
        <f t="shared" si="1"/>
        <v>0</v>
      </c>
    </row>
    <row r="89" spans="1:7" s="33" customFormat="1">
      <c r="A89" s="152">
        <v>1</v>
      </c>
      <c r="B89" s="152" t="s">
        <v>255</v>
      </c>
      <c r="C89" s="245" t="s">
        <v>355</v>
      </c>
      <c r="D89" s="153" t="s">
        <v>207</v>
      </c>
      <c r="E89" s="154">
        <v>42</v>
      </c>
      <c r="F89" s="70"/>
      <c r="G89" s="71">
        <f t="shared" si="1"/>
        <v>0</v>
      </c>
    </row>
    <row r="90" spans="1:7" s="33" customFormat="1">
      <c r="A90" s="152">
        <v>1</v>
      </c>
      <c r="B90" s="152">
        <v>41</v>
      </c>
      <c r="C90" s="245" t="s">
        <v>356</v>
      </c>
      <c r="D90" s="153" t="s">
        <v>207</v>
      </c>
      <c r="E90" s="154">
        <v>58</v>
      </c>
      <c r="F90" s="70"/>
      <c r="G90" s="71">
        <f t="shared" si="1"/>
        <v>0</v>
      </c>
    </row>
    <row r="91" spans="1:7" s="33" customFormat="1">
      <c r="A91" s="152">
        <v>1</v>
      </c>
      <c r="B91" s="152" t="s">
        <v>256</v>
      </c>
      <c r="C91" s="245" t="s">
        <v>357</v>
      </c>
      <c r="D91" s="153" t="s">
        <v>207</v>
      </c>
      <c r="E91" s="154">
        <v>58</v>
      </c>
      <c r="F91" s="70"/>
      <c r="G91" s="71">
        <f t="shared" si="1"/>
        <v>0</v>
      </c>
    </row>
    <row r="92" spans="1:7" s="33" customFormat="1">
      <c r="A92" s="152">
        <v>1</v>
      </c>
      <c r="B92" s="152">
        <v>42</v>
      </c>
      <c r="C92" s="245" t="s">
        <v>358</v>
      </c>
      <c r="D92" s="153" t="s">
        <v>27</v>
      </c>
      <c r="E92" s="154">
        <v>1000</v>
      </c>
      <c r="F92" s="70"/>
      <c r="G92" s="71">
        <f t="shared" si="1"/>
        <v>0</v>
      </c>
    </row>
    <row r="93" spans="1:7" s="33" customFormat="1">
      <c r="A93" s="152">
        <v>1</v>
      </c>
      <c r="B93" s="152" t="s">
        <v>257</v>
      </c>
      <c r="C93" s="245" t="s">
        <v>359</v>
      </c>
      <c r="D93" s="153" t="s">
        <v>27</v>
      </c>
      <c r="E93" s="154">
        <v>1000</v>
      </c>
      <c r="F93" s="70"/>
      <c r="G93" s="71">
        <f t="shared" si="1"/>
        <v>0</v>
      </c>
    </row>
    <row r="94" spans="1:7" s="33" customFormat="1">
      <c r="A94" s="152">
        <v>1</v>
      </c>
      <c r="B94" s="152">
        <v>43</v>
      </c>
      <c r="C94" s="245" t="s">
        <v>360</v>
      </c>
      <c r="D94" s="153" t="s">
        <v>296</v>
      </c>
      <c r="E94" s="154">
        <v>300</v>
      </c>
      <c r="F94" s="70"/>
      <c r="G94" s="71">
        <f t="shared" ref="G94:G103" si="3">E94*F94</f>
        <v>0</v>
      </c>
    </row>
    <row r="95" spans="1:7" s="33" customFormat="1">
      <c r="A95" s="152">
        <v>1</v>
      </c>
      <c r="B95" s="152" t="s">
        <v>258</v>
      </c>
      <c r="C95" s="245" t="s">
        <v>361</v>
      </c>
      <c r="D95" s="153" t="s">
        <v>296</v>
      </c>
      <c r="E95" s="154">
        <v>300</v>
      </c>
      <c r="F95" s="70"/>
      <c r="G95" s="71">
        <f t="shared" si="3"/>
        <v>0</v>
      </c>
    </row>
    <row r="96" spans="1:7" s="33" customFormat="1">
      <c r="A96" s="152">
        <v>1</v>
      </c>
      <c r="B96" s="152">
        <v>44</v>
      </c>
      <c r="C96" s="245" t="s">
        <v>362</v>
      </c>
      <c r="D96" s="153" t="s">
        <v>296</v>
      </c>
      <c r="E96" s="154">
        <v>950</v>
      </c>
      <c r="F96" s="70"/>
      <c r="G96" s="71">
        <f t="shared" si="3"/>
        <v>0</v>
      </c>
    </row>
    <row r="97" spans="1:7" s="33" customFormat="1">
      <c r="A97" s="152">
        <v>1</v>
      </c>
      <c r="B97" s="152" t="s">
        <v>259</v>
      </c>
      <c r="C97" s="245" t="s">
        <v>363</v>
      </c>
      <c r="D97" s="153" t="s">
        <v>296</v>
      </c>
      <c r="E97" s="154">
        <v>950</v>
      </c>
      <c r="F97" s="70"/>
      <c r="G97" s="71">
        <f t="shared" si="3"/>
        <v>0</v>
      </c>
    </row>
    <row r="98" spans="1:7" s="33" customFormat="1">
      <c r="A98" s="152">
        <v>1</v>
      </c>
      <c r="B98" s="152">
        <v>45</v>
      </c>
      <c r="C98" s="245" t="s">
        <v>364</v>
      </c>
      <c r="D98" s="153" t="s">
        <v>207</v>
      </c>
      <c r="E98" s="154">
        <v>1</v>
      </c>
      <c r="F98" s="70"/>
      <c r="G98" s="71">
        <f t="shared" si="3"/>
        <v>0</v>
      </c>
    </row>
    <row r="99" spans="1:7" s="33" customFormat="1">
      <c r="A99" s="152">
        <v>1</v>
      </c>
      <c r="B99" s="152" t="s">
        <v>260</v>
      </c>
      <c r="C99" s="245" t="s">
        <v>365</v>
      </c>
      <c r="D99" s="153" t="s">
        <v>207</v>
      </c>
      <c r="E99" s="154">
        <v>1</v>
      </c>
      <c r="F99" s="70"/>
      <c r="G99" s="71">
        <f t="shared" si="3"/>
        <v>0</v>
      </c>
    </row>
    <row r="100" spans="1:7" s="33" customFormat="1">
      <c r="A100" s="152">
        <v>1</v>
      </c>
      <c r="B100" s="152">
        <v>46</v>
      </c>
      <c r="C100" s="245" t="s">
        <v>303</v>
      </c>
      <c r="D100" s="153" t="s">
        <v>207</v>
      </c>
      <c r="E100" s="154">
        <v>1</v>
      </c>
      <c r="F100" s="70"/>
      <c r="G100" s="71">
        <f t="shared" si="3"/>
        <v>0</v>
      </c>
    </row>
    <row r="101" spans="1:7" s="33" customFormat="1">
      <c r="A101" s="152">
        <v>1</v>
      </c>
      <c r="B101" s="152" t="s">
        <v>261</v>
      </c>
      <c r="C101" s="245" t="s">
        <v>302</v>
      </c>
      <c r="D101" s="153" t="s">
        <v>207</v>
      </c>
      <c r="E101" s="154">
        <v>1</v>
      </c>
      <c r="F101" s="70"/>
      <c r="G101" s="71">
        <f t="shared" si="3"/>
        <v>0</v>
      </c>
    </row>
    <row r="102" spans="1:7" s="33" customFormat="1">
      <c r="A102" s="152">
        <v>1</v>
      </c>
      <c r="B102" s="152">
        <v>47</v>
      </c>
      <c r="C102" s="245" t="s">
        <v>304</v>
      </c>
      <c r="D102" s="153" t="s">
        <v>207</v>
      </c>
      <c r="E102" s="154">
        <v>1</v>
      </c>
      <c r="F102" s="70"/>
      <c r="G102" s="71">
        <f t="shared" si="3"/>
        <v>0</v>
      </c>
    </row>
    <row r="103" spans="1:7" s="33" customFormat="1">
      <c r="A103" s="152">
        <v>1</v>
      </c>
      <c r="B103" s="152" t="s">
        <v>262</v>
      </c>
      <c r="C103" s="245" t="s">
        <v>305</v>
      </c>
      <c r="D103" s="153" t="s">
        <v>207</v>
      </c>
      <c r="E103" s="154">
        <v>1</v>
      </c>
      <c r="F103" s="70"/>
      <c r="G103" s="71">
        <f t="shared" si="3"/>
        <v>0</v>
      </c>
    </row>
    <row r="104" spans="1:7" s="33" customFormat="1">
      <c r="A104" s="152">
        <v>1</v>
      </c>
      <c r="B104" s="152">
        <v>48</v>
      </c>
      <c r="C104" s="245" t="s">
        <v>306</v>
      </c>
      <c r="D104" s="153" t="s">
        <v>207</v>
      </c>
      <c r="E104" s="154">
        <v>2</v>
      </c>
      <c r="F104" s="70"/>
      <c r="G104" s="71">
        <f t="shared" si="1"/>
        <v>0</v>
      </c>
    </row>
    <row r="105" spans="1:7" s="33" customFormat="1">
      <c r="A105" s="152">
        <v>1</v>
      </c>
      <c r="B105" s="152" t="s">
        <v>263</v>
      </c>
      <c r="C105" s="245" t="s">
        <v>307</v>
      </c>
      <c r="D105" s="153" t="s">
        <v>207</v>
      </c>
      <c r="E105" s="154">
        <v>2</v>
      </c>
      <c r="F105" s="70"/>
      <c r="G105" s="71">
        <f t="shared" si="1"/>
        <v>0</v>
      </c>
    </row>
    <row r="106" spans="1:7" s="33" customFormat="1">
      <c r="A106" s="152">
        <v>1</v>
      </c>
      <c r="B106" s="152">
        <v>49</v>
      </c>
      <c r="C106" s="245" t="s">
        <v>308</v>
      </c>
      <c r="D106" s="153" t="s">
        <v>207</v>
      </c>
      <c r="E106" s="154">
        <v>1</v>
      </c>
      <c r="F106" s="70"/>
      <c r="G106" s="71">
        <f t="shared" si="1"/>
        <v>0</v>
      </c>
    </row>
    <row r="107" spans="1:7" s="33" customFormat="1">
      <c r="A107" s="152">
        <v>1</v>
      </c>
      <c r="B107" s="152" t="s">
        <v>264</v>
      </c>
      <c r="C107" s="245" t="s">
        <v>309</v>
      </c>
      <c r="D107" s="153" t="s">
        <v>207</v>
      </c>
      <c r="E107" s="154">
        <v>1</v>
      </c>
      <c r="F107" s="70"/>
      <c r="G107" s="71">
        <f t="shared" si="1"/>
        <v>0</v>
      </c>
    </row>
    <row r="108" spans="1:7" s="33" customFormat="1">
      <c r="A108" s="152">
        <v>1</v>
      </c>
      <c r="B108" s="152">
        <v>50</v>
      </c>
      <c r="C108" s="245" t="s">
        <v>366</v>
      </c>
      <c r="D108" s="153" t="s">
        <v>207</v>
      </c>
      <c r="E108" s="154">
        <v>12</v>
      </c>
      <c r="F108" s="70"/>
      <c r="G108" s="71">
        <f t="shared" ref="G108:G113" si="4">E108*F108</f>
        <v>0</v>
      </c>
    </row>
    <row r="109" spans="1:7" s="33" customFormat="1">
      <c r="A109" s="152">
        <v>1</v>
      </c>
      <c r="B109" s="152" t="s">
        <v>265</v>
      </c>
      <c r="C109" s="245" t="s">
        <v>367</v>
      </c>
      <c r="D109" s="153" t="s">
        <v>207</v>
      </c>
      <c r="E109" s="154">
        <v>12</v>
      </c>
      <c r="F109" s="70"/>
      <c r="G109" s="71">
        <f t="shared" si="4"/>
        <v>0</v>
      </c>
    </row>
    <row r="110" spans="1:7" s="33" customFormat="1">
      <c r="A110" s="152">
        <v>1</v>
      </c>
      <c r="B110" s="152">
        <v>51</v>
      </c>
      <c r="C110" s="245" t="s">
        <v>368</v>
      </c>
      <c r="D110" s="153" t="s">
        <v>207</v>
      </c>
      <c r="E110" s="154">
        <v>1</v>
      </c>
      <c r="F110" s="70"/>
      <c r="G110" s="71">
        <f t="shared" si="4"/>
        <v>0</v>
      </c>
    </row>
    <row r="111" spans="1:7" s="33" customFormat="1">
      <c r="A111" s="152">
        <v>1</v>
      </c>
      <c r="B111" s="152" t="s">
        <v>266</v>
      </c>
      <c r="C111" s="245" t="s">
        <v>369</v>
      </c>
      <c r="D111" s="153" t="s">
        <v>207</v>
      </c>
      <c r="E111" s="154">
        <v>1</v>
      </c>
      <c r="F111" s="70"/>
      <c r="G111" s="71">
        <f t="shared" si="4"/>
        <v>0</v>
      </c>
    </row>
    <row r="112" spans="1:7" s="33" customFormat="1">
      <c r="A112" s="152">
        <v>1</v>
      </c>
      <c r="B112" s="152">
        <v>52</v>
      </c>
      <c r="C112" s="245" t="s">
        <v>370</v>
      </c>
      <c r="D112" s="153" t="s">
        <v>207</v>
      </c>
      <c r="E112" s="154">
        <v>2</v>
      </c>
      <c r="F112" s="70"/>
      <c r="G112" s="71">
        <f t="shared" si="4"/>
        <v>0</v>
      </c>
    </row>
    <row r="113" spans="1:111" s="33" customFormat="1">
      <c r="A113" s="152">
        <v>1</v>
      </c>
      <c r="B113" s="152" t="s">
        <v>267</v>
      </c>
      <c r="C113" s="245" t="s">
        <v>371</v>
      </c>
      <c r="D113" s="153" t="s">
        <v>207</v>
      </c>
      <c r="E113" s="154">
        <v>2</v>
      </c>
      <c r="F113" s="70"/>
      <c r="G113" s="71">
        <f t="shared" si="4"/>
        <v>0</v>
      </c>
    </row>
    <row r="114" spans="1:111" s="33" customFormat="1">
      <c r="A114" s="152">
        <v>1</v>
      </c>
      <c r="B114" s="152">
        <v>53</v>
      </c>
      <c r="C114" s="245" t="s">
        <v>372</v>
      </c>
      <c r="D114" s="153" t="s">
        <v>207</v>
      </c>
      <c r="E114" s="154">
        <v>3</v>
      </c>
      <c r="F114" s="70"/>
      <c r="G114" s="71">
        <f t="shared" si="1"/>
        <v>0</v>
      </c>
    </row>
    <row r="115" spans="1:111" s="33" customFormat="1">
      <c r="A115" s="152">
        <v>1</v>
      </c>
      <c r="B115" s="152" t="s">
        <v>268</v>
      </c>
      <c r="C115" s="245" t="s">
        <v>373</v>
      </c>
      <c r="D115" s="153" t="s">
        <v>207</v>
      </c>
      <c r="E115" s="154">
        <v>3</v>
      </c>
      <c r="F115" s="70"/>
      <c r="G115" s="71">
        <f t="shared" si="1"/>
        <v>0</v>
      </c>
    </row>
    <row r="116" spans="1:111" s="33" customFormat="1">
      <c r="A116" s="152">
        <v>1</v>
      </c>
      <c r="B116" s="152">
        <v>54</v>
      </c>
      <c r="C116" s="245" t="s">
        <v>374</v>
      </c>
      <c r="D116" s="153" t="s">
        <v>207</v>
      </c>
      <c r="E116" s="154">
        <v>6</v>
      </c>
      <c r="F116" s="70"/>
      <c r="G116" s="71">
        <f t="shared" si="1"/>
        <v>0</v>
      </c>
    </row>
    <row r="117" spans="1:111" s="33" customFormat="1">
      <c r="A117" s="152">
        <v>1</v>
      </c>
      <c r="B117" s="152" t="s">
        <v>269</v>
      </c>
      <c r="C117" s="245" t="s">
        <v>375</v>
      </c>
      <c r="D117" s="153" t="s">
        <v>207</v>
      </c>
      <c r="E117" s="154">
        <v>6</v>
      </c>
      <c r="F117" s="70"/>
      <c r="G117" s="71">
        <f t="shared" si="1"/>
        <v>0</v>
      </c>
    </row>
    <row r="118" spans="1:111" s="33" customFormat="1">
      <c r="A118" s="152">
        <v>1</v>
      </c>
      <c r="B118" s="152">
        <v>55</v>
      </c>
      <c r="C118" s="137" t="s">
        <v>271</v>
      </c>
      <c r="D118" s="153" t="s">
        <v>270</v>
      </c>
      <c r="E118" s="154">
        <v>48</v>
      </c>
      <c r="F118" s="70"/>
      <c r="G118" s="71">
        <f t="shared" si="1"/>
        <v>0</v>
      </c>
    </row>
    <row r="119" spans="1:111" s="143" customFormat="1">
      <c r="A119" s="145" t="s">
        <v>520</v>
      </c>
      <c r="B119" s="243"/>
      <c r="C119" s="146"/>
      <c r="D119" s="147"/>
      <c r="E119" s="148"/>
      <c r="F119" s="149"/>
      <c r="G119" s="150">
        <f>SUBTOTAL(9,G5:G118)</f>
        <v>0</v>
      </c>
    </row>
    <row r="120" spans="1:111">
      <c r="C120" s="40"/>
      <c r="H120" s="24"/>
      <c r="I120" s="24"/>
      <c r="J120" s="24"/>
      <c r="K120" s="24"/>
      <c r="L120" s="24"/>
      <c r="M120" s="24"/>
      <c r="N120" s="24"/>
      <c r="O120" s="24"/>
      <c r="P120" s="24"/>
      <c r="Q120" s="24"/>
      <c r="R120" s="24"/>
      <c r="S120" s="24"/>
      <c r="T120" s="24"/>
      <c r="U120" s="24"/>
      <c r="V120" s="24"/>
      <c r="W120" s="24"/>
      <c r="X120" s="24"/>
      <c r="Y120" s="24"/>
      <c r="Z120" s="24"/>
      <c r="AA120" s="24"/>
      <c r="AB120" s="24"/>
      <c r="AC120" s="24"/>
      <c r="AD120" s="24"/>
      <c r="AE120" s="24"/>
      <c r="AF120" s="24"/>
      <c r="AG120" s="24"/>
      <c r="AH120" s="24"/>
      <c r="AI120" s="24"/>
      <c r="AJ120" s="24"/>
      <c r="AK120" s="24"/>
      <c r="AL120" s="24"/>
      <c r="AM120" s="24"/>
      <c r="AN120" s="24"/>
      <c r="AO120" s="24"/>
      <c r="AP120" s="24"/>
      <c r="AQ120" s="24"/>
      <c r="AR120" s="24"/>
      <c r="AS120" s="24"/>
      <c r="AT120" s="24"/>
      <c r="AU120" s="24"/>
      <c r="AV120" s="24"/>
      <c r="AW120" s="24"/>
      <c r="AX120" s="24"/>
      <c r="AY120" s="24"/>
      <c r="AZ120" s="24"/>
      <c r="BA120" s="24"/>
      <c r="BB120" s="24"/>
      <c r="BC120" s="24"/>
      <c r="BD120" s="24"/>
      <c r="BE120" s="24"/>
      <c r="BF120" s="24"/>
      <c r="BG120" s="24"/>
      <c r="BH120" s="24"/>
      <c r="BI120" s="24"/>
      <c r="BJ120" s="24"/>
      <c r="BK120" s="24"/>
      <c r="BL120" s="24"/>
      <c r="BM120" s="24"/>
      <c r="BN120" s="24"/>
      <c r="BO120" s="24"/>
      <c r="BP120" s="24"/>
      <c r="BQ120" s="24"/>
      <c r="BR120" s="24"/>
      <c r="BS120" s="24"/>
      <c r="BT120" s="24"/>
      <c r="BU120" s="24"/>
      <c r="BV120" s="24"/>
      <c r="BW120" s="24"/>
      <c r="BX120" s="24"/>
      <c r="BY120" s="24"/>
      <c r="BZ120" s="24"/>
      <c r="CA120" s="24"/>
      <c r="CB120" s="24"/>
      <c r="CC120" s="24"/>
      <c r="CD120" s="24"/>
      <c r="CE120" s="24"/>
      <c r="CF120" s="24"/>
      <c r="CG120" s="24"/>
      <c r="CH120" s="24"/>
      <c r="CI120" s="24"/>
      <c r="CJ120" s="24"/>
      <c r="CK120" s="24"/>
      <c r="CL120" s="24"/>
      <c r="CM120" s="24"/>
      <c r="CN120" s="24"/>
      <c r="CO120" s="24"/>
      <c r="CP120" s="24"/>
      <c r="CQ120" s="24"/>
      <c r="CR120" s="24"/>
      <c r="CS120" s="24"/>
      <c r="CT120" s="24"/>
      <c r="CU120" s="24"/>
      <c r="CV120" s="24"/>
      <c r="CW120" s="24"/>
      <c r="CX120" s="24"/>
      <c r="CY120" s="24"/>
      <c r="CZ120" s="24"/>
      <c r="DA120" s="24"/>
      <c r="DB120" s="24"/>
      <c r="DC120" s="24"/>
      <c r="DD120" s="24"/>
      <c r="DE120" s="24"/>
      <c r="DF120" s="24"/>
      <c r="DG120" s="24"/>
    </row>
    <row r="121" spans="1:111">
      <c r="C121" s="40"/>
      <c r="H121" s="24"/>
      <c r="I121" s="24"/>
      <c r="J121" s="24"/>
      <c r="K121" s="24"/>
      <c r="L121" s="24"/>
      <c r="M121" s="24"/>
      <c r="N121" s="24"/>
      <c r="O121" s="24"/>
      <c r="P121" s="24"/>
      <c r="Q121" s="24"/>
      <c r="R121" s="24"/>
      <c r="S121" s="24"/>
      <c r="T121" s="24"/>
      <c r="U121" s="24"/>
      <c r="V121" s="24"/>
      <c r="W121" s="24"/>
      <c r="X121" s="24"/>
      <c r="Y121" s="24"/>
      <c r="Z121" s="24"/>
      <c r="AA121" s="24"/>
      <c r="AB121" s="24"/>
      <c r="AC121" s="24"/>
      <c r="AD121" s="24"/>
      <c r="AE121" s="24"/>
      <c r="AF121" s="24"/>
      <c r="AG121" s="24"/>
      <c r="AH121" s="24"/>
      <c r="AI121" s="24"/>
      <c r="AJ121" s="24"/>
      <c r="AK121" s="24"/>
      <c r="AL121" s="24"/>
      <c r="AM121" s="24"/>
      <c r="AN121" s="24"/>
      <c r="AO121" s="24"/>
      <c r="AP121" s="24"/>
      <c r="AQ121" s="24"/>
      <c r="AR121" s="24"/>
      <c r="AS121" s="24"/>
      <c r="AT121" s="24"/>
      <c r="AU121" s="24"/>
      <c r="AV121" s="24"/>
      <c r="AW121" s="24"/>
      <c r="AX121" s="24"/>
      <c r="AY121" s="24"/>
      <c r="AZ121" s="24"/>
      <c r="BA121" s="24"/>
      <c r="BB121" s="24"/>
      <c r="BC121" s="24"/>
      <c r="BD121" s="24"/>
      <c r="BE121" s="24"/>
      <c r="BF121" s="24"/>
      <c r="BG121" s="24"/>
      <c r="BH121" s="24"/>
      <c r="BI121" s="24"/>
      <c r="BJ121" s="24"/>
      <c r="BK121" s="24"/>
      <c r="BL121" s="24"/>
      <c r="BM121" s="24"/>
      <c r="BN121" s="24"/>
      <c r="BO121" s="24"/>
      <c r="BP121" s="24"/>
      <c r="BQ121" s="24"/>
      <c r="BR121" s="24"/>
      <c r="BS121" s="24"/>
      <c r="BT121" s="24"/>
      <c r="BU121" s="24"/>
      <c r="BV121" s="24"/>
      <c r="BW121" s="24"/>
      <c r="BX121" s="24"/>
      <c r="BY121" s="24"/>
      <c r="BZ121" s="24"/>
      <c r="CA121" s="24"/>
      <c r="CB121" s="24"/>
      <c r="CC121" s="24"/>
      <c r="CD121" s="24"/>
      <c r="CE121" s="24"/>
      <c r="CF121" s="24"/>
      <c r="CG121" s="24"/>
      <c r="CH121" s="24"/>
      <c r="CI121" s="24"/>
      <c r="CJ121" s="24"/>
      <c r="CK121" s="24"/>
      <c r="CL121" s="24"/>
      <c r="CM121" s="24"/>
      <c r="CN121" s="24"/>
      <c r="CO121" s="24"/>
      <c r="CP121" s="24"/>
      <c r="CQ121" s="24"/>
      <c r="CR121" s="24"/>
      <c r="CS121" s="24"/>
      <c r="CT121" s="24"/>
      <c r="CU121" s="24"/>
      <c r="CV121" s="24"/>
      <c r="CW121" s="24"/>
      <c r="CX121" s="24"/>
      <c r="CY121" s="24"/>
      <c r="CZ121" s="24"/>
      <c r="DA121" s="24"/>
      <c r="DB121" s="24"/>
      <c r="DC121" s="24"/>
      <c r="DD121" s="24"/>
      <c r="DE121" s="24"/>
      <c r="DF121" s="24"/>
      <c r="DG121" s="24"/>
    </row>
    <row r="122" spans="1:111">
      <c r="C122" s="40"/>
      <c r="H122" s="24"/>
      <c r="I122" s="24"/>
      <c r="J122" s="24"/>
      <c r="K122" s="24"/>
      <c r="L122" s="24"/>
      <c r="M122" s="24"/>
      <c r="N122" s="24"/>
      <c r="O122" s="24"/>
      <c r="P122" s="24"/>
      <c r="Q122" s="24"/>
      <c r="R122" s="24"/>
      <c r="S122" s="24"/>
      <c r="T122" s="24"/>
      <c r="U122" s="24"/>
      <c r="V122" s="24"/>
      <c r="W122" s="24"/>
      <c r="X122" s="24"/>
      <c r="Y122" s="24"/>
      <c r="Z122" s="24"/>
      <c r="AA122" s="24"/>
      <c r="AB122" s="24"/>
      <c r="AC122" s="24"/>
      <c r="AD122" s="24"/>
      <c r="AE122" s="24"/>
      <c r="AF122" s="24"/>
      <c r="AG122" s="24"/>
      <c r="AH122" s="24"/>
      <c r="AI122" s="24"/>
      <c r="AJ122" s="24"/>
      <c r="AK122" s="24"/>
      <c r="AL122" s="24"/>
      <c r="AM122" s="24"/>
      <c r="AN122" s="24"/>
      <c r="AO122" s="24"/>
      <c r="AP122" s="24"/>
      <c r="AQ122" s="24"/>
      <c r="AR122" s="24"/>
      <c r="AS122" s="24"/>
      <c r="AT122" s="24"/>
      <c r="AU122" s="24"/>
      <c r="AV122" s="24"/>
      <c r="AW122" s="24"/>
      <c r="AX122" s="24"/>
      <c r="AY122" s="24"/>
      <c r="AZ122" s="24"/>
      <c r="BA122" s="24"/>
      <c r="BB122" s="24"/>
      <c r="BC122" s="24"/>
      <c r="BD122" s="24"/>
      <c r="BE122" s="24"/>
      <c r="BF122" s="24"/>
      <c r="BG122" s="24"/>
      <c r="BH122" s="24"/>
      <c r="BI122" s="24"/>
      <c r="BJ122" s="24"/>
      <c r="BK122" s="24"/>
      <c r="BL122" s="24"/>
      <c r="BM122" s="24"/>
      <c r="BN122" s="24"/>
      <c r="BO122" s="24"/>
      <c r="BP122" s="24"/>
      <c r="BQ122" s="24"/>
      <c r="BR122" s="24"/>
      <c r="BS122" s="24"/>
      <c r="BT122" s="24"/>
      <c r="BU122" s="24"/>
      <c r="BV122" s="24"/>
      <c r="BW122" s="24"/>
      <c r="BX122" s="24"/>
      <c r="BY122" s="24"/>
      <c r="BZ122" s="24"/>
      <c r="CA122" s="24"/>
      <c r="CB122" s="24"/>
      <c r="CC122" s="24"/>
      <c r="CD122" s="24"/>
      <c r="CE122" s="24"/>
      <c r="CF122" s="24"/>
      <c r="CG122" s="24"/>
      <c r="CH122" s="24"/>
      <c r="CI122" s="24"/>
      <c r="CJ122" s="24"/>
      <c r="CK122" s="24"/>
      <c r="CL122" s="24"/>
      <c r="CM122" s="24"/>
      <c r="CN122" s="24"/>
      <c r="CO122" s="24"/>
      <c r="CP122" s="24"/>
      <c r="CQ122" s="24"/>
      <c r="CR122" s="24"/>
      <c r="CS122" s="24"/>
      <c r="CT122" s="24"/>
      <c r="CU122" s="24"/>
      <c r="CV122" s="24"/>
      <c r="CW122" s="24"/>
      <c r="CX122" s="24"/>
      <c r="CY122" s="24"/>
      <c r="CZ122" s="24"/>
      <c r="DA122" s="24"/>
      <c r="DB122" s="24"/>
      <c r="DC122" s="24"/>
      <c r="DD122" s="24"/>
      <c r="DE122" s="24"/>
      <c r="DF122" s="24"/>
      <c r="DG122" s="24"/>
    </row>
    <row r="123" spans="1:111">
      <c r="C123" s="40"/>
      <c r="E123" s="74"/>
      <c r="F123" s="24"/>
      <c r="G123" s="24"/>
      <c r="H123" s="24"/>
      <c r="I123" s="24"/>
      <c r="J123" s="24"/>
      <c r="K123" s="24"/>
      <c r="L123" s="24"/>
      <c r="M123" s="24"/>
      <c r="N123" s="24"/>
      <c r="O123" s="24"/>
      <c r="P123" s="24"/>
      <c r="Q123" s="24"/>
      <c r="R123" s="24"/>
      <c r="S123" s="24"/>
      <c r="T123" s="24"/>
      <c r="U123" s="24"/>
      <c r="V123" s="24"/>
      <c r="W123" s="24"/>
      <c r="X123" s="24"/>
      <c r="Y123" s="24"/>
      <c r="Z123" s="24"/>
      <c r="AA123" s="24"/>
      <c r="AB123" s="24"/>
      <c r="AC123" s="24"/>
      <c r="AD123" s="24"/>
      <c r="AE123" s="24"/>
      <c r="AF123" s="24"/>
      <c r="AG123" s="24"/>
      <c r="AH123" s="24"/>
      <c r="AI123" s="24"/>
      <c r="AJ123" s="24"/>
      <c r="AK123" s="24"/>
      <c r="AL123" s="24"/>
      <c r="AM123" s="24"/>
      <c r="AN123" s="24"/>
      <c r="AO123" s="24"/>
      <c r="AP123" s="24"/>
      <c r="AQ123" s="24"/>
      <c r="AR123" s="24"/>
      <c r="AS123" s="24"/>
      <c r="AT123" s="24"/>
      <c r="AU123" s="24"/>
      <c r="AV123" s="24"/>
      <c r="AW123" s="24"/>
      <c r="AX123" s="24"/>
      <c r="AY123" s="24"/>
      <c r="AZ123" s="24"/>
      <c r="BA123" s="24"/>
      <c r="BB123" s="24"/>
      <c r="BC123" s="24"/>
      <c r="BD123" s="24"/>
      <c r="BE123" s="24"/>
      <c r="BF123" s="24"/>
      <c r="BG123" s="24"/>
      <c r="BH123" s="24"/>
      <c r="BI123" s="24"/>
      <c r="BJ123" s="24"/>
      <c r="BK123" s="24"/>
      <c r="BL123" s="24"/>
      <c r="BM123" s="24"/>
      <c r="BN123" s="24"/>
      <c r="BO123" s="24"/>
      <c r="BP123" s="24"/>
      <c r="BQ123" s="24"/>
      <c r="BR123" s="24"/>
      <c r="BS123" s="24"/>
      <c r="BT123" s="24"/>
      <c r="BU123" s="24"/>
      <c r="BV123" s="24"/>
      <c r="BW123" s="24"/>
      <c r="BX123" s="24"/>
      <c r="BY123" s="24"/>
      <c r="BZ123" s="24"/>
      <c r="CA123" s="24"/>
      <c r="CB123" s="24"/>
      <c r="CC123" s="24"/>
      <c r="CD123" s="24"/>
      <c r="CE123" s="24"/>
      <c r="CF123" s="24"/>
      <c r="CG123" s="24"/>
      <c r="CH123" s="24"/>
      <c r="CI123" s="24"/>
      <c r="CJ123" s="24"/>
      <c r="CK123" s="24"/>
      <c r="CL123" s="24"/>
      <c r="CM123" s="24"/>
      <c r="CN123" s="24"/>
      <c r="CO123" s="24"/>
      <c r="CP123" s="24"/>
      <c r="CQ123" s="24"/>
      <c r="CR123" s="24"/>
      <c r="CS123" s="24"/>
      <c r="CT123" s="24"/>
      <c r="CU123" s="24"/>
      <c r="CV123" s="24"/>
      <c r="CW123" s="24"/>
      <c r="CX123" s="24"/>
      <c r="CY123" s="24"/>
      <c r="CZ123" s="24"/>
      <c r="DA123" s="24"/>
      <c r="DB123" s="24"/>
      <c r="DC123" s="24"/>
      <c r="DD123" s="24"/>
      <c r="DE123" s="24"/>
      <c r="DF123" s="24"/>
      <c r="DG123" s="24"/>
    </row>
    <row r="124" spans="1:111">
      <c r="C124" s="40"/>
      <c r="E124" s="74"/>
      <c r="F124" s="24"/>
      <c r="G124" s="24"/>
      <c r="H124" s="24"/>
      <c r="I124" s="24"/>
      <c r="J124" s="24"/>
      <c r="K124" s="24"/>
      <c r="L124" s="24"/>
      <c r="M124" s="24"/>
      <c r="N124" s="24"/>
      <c r="O124" s="24"/>
      <c r="P124" s="24"/>
      <c r="Q124" s="24"/>
      <c r="R124" s="24"/>
      <c r="S124" s="24"/>
      <c r="T124" s="24"/>
      <c r="U124" s="24"/>
      <c r="V124" s="24"/>
      <c r="W124" s="24"/>
      <c r="X124" s="24"/>
      <c r="Y124" s="24"/>
      <c r="Z124" s="24"/>
      <c r="AA124" s="24"/>
      <c r="AB124" s="24"/>
      <c r="AC124" s="24"/>
      <c r="AD124" s="24"/>
      <c r="AE124" s="24"/>
      <c r="AF124" s="24"/>
      <c r="AG124" s="24"/>
      <c r="AH124" s="24"/>
      <c r="AI124" s="24"/>
      <c r="AJ124" s="24"/>
      <c r="AK124" s="24"/>
      <c r="AL124" s="24"/>
      <c r="AM124" s="24"/>
      <c r="AN124" s="24"/>
      <c r="AO124" s="24"/>
      <c r="AP124" s="24"/>
      <c r="AQ124" s="24"/>
      <c r="AR124" s="24"/>
      <c r="AS124" s="24"/>
      <c r="AT124" s="24"/>
      <c r="AU124" s="24"/>
      <c r="AV124" s="24"/>
      <c r="AW124" s="24"/>
      <c r="AX124" s="24"/>
      <c r="AY124" s="24"/>
      <c r="AZ124" s="24"/>
      <c r="BA124" s="24"/>
      <c r="BB124" s="24"/>
      <c r="BC124" s="24"/>
      <c r="BD124" s="24"/>
      <c r="BE124" s="24"/>
      <c r="BF124" s="24"/>
      <c r="BG124" s="24"/>
      <c r="BH124" s="24"/>
      <c r="BI124" s="24"/>
      <c r="BJ124" s="24"/>
      <c r="BK124" s="24"/>
      <c r="BL124" s="24"/>
      <c r="BM124" s="24"/>
      <c r="BN124" s="24"/>
      <c r="BO124" s="24"/>
      <c r="BP124" s="24"/>
      <c r="BQ124" s="24"/>
      <c r="BR124" s="24"/>
      <c r="BS124" s="24"/>
      <c r="BT124" s="24"/>
      <c r="BU124" s="24"/>
      <c r="BV124" s="24"/>
      <c r="BW124" s="24"/>
      <c r="BX124" s="24"/>
      <c r="BY124" s="24"/>
      <c r="BZ124" s="24"/>
      <c r="CA124" s="24"/>
      <c r="CB124" s="24"/>
      <c r="CC124" s="24"/>
      <c r="CD124" s="24"/>
      <c r="CE124" s="24"/>
      <c r="CF124" s="24"/>
      <c r="CG124" s="24"/>
      <c r="CH124" s="24"/>
      <c r="CI124" s="24"/>
      <c r="CJ124" s="24"/>
      <c r="CK124" s="24"/>
      <c r="CL124" s="24"/>
      <c r="CM124" s="24"/>
      <c r="CN124" s="24"/>
      <c r="CO124" s="24"/>
      <c r="CP124" s="24"/>
      <c r="CQ124" s="24"/>
      <c r="CR124" s="24"/>
      <c r="CS124" s="24"/>
      <c r="CT124" s="24"/>
      <c r="CU124" s="24"/>
      <c r="CV124" s="24"/>
      <c r="CW124" s="24"/>
      <c r="CX124" s="24"/>
      <c r="CY124" s="24"/>
      <c r="CZ124" s="24"/>
      <c r="DA124" s="24"/>
      <c r="DB124" s="24"/>
      <c r="DC124" s="24"/>
      <c r="DD124" s="24"/>
      <c r="DE124" s="24"/>
      <c r="DF124" s="24"/>
      <c r="DG124" s="24"/>
    </row>
    <row r="125" spans="1:111">
      <c r="C125" s="40"/>
      <c r="E125" s="74"/>
      <c r="F125" s="24"/>
      <c r="G125" s="24"/>
      <c r="H125" s="24"/>
      <c r="I125" s="24"/>
      <c r="J125" s="24"/>
      <c r="K125" s="24"/>
      <c r="L125" s="24"/>
      <c r="M125" s="24"/>
      <c r="N125" s="24"/>
      <c r="O125" s="24"/>
      <c r="P125" s="24"/>
      <c r="Q125" s="24"/>
      <c r="R125" s="24"/>
      <c r="S125" s="24"/>
      <c r="T125" s="24"/>
      <c r="U125" s="24"/>
      <c r="V125" s="24"/>
      <c r="W125" s="24"/>
      <c r="X125" s="24"/>
      <c r="Y125" s="24"/>
      <c r="Z125" s="24"/>
      <c r="AA125" s="24"/>
      <c r="AB125" s="24"/>
      <c r="AC125" s="24"/>
      <c r="AD125" s="24"/>
      <c r="AE125" s="24"/>
      <c r="AF125" s="24"/>
      <c r="AG125" s="24"/>
      <c r="AH125" s="24"/>
      <c r="AI125" s="24"/>
      <c r="AJ125" s="24"/>
      <c r="AK125" s="24"/>
      <c r="AL125" s="24"/>
      <c r="AM125" s="24"/>
      <c r="AN125" s="24"/>
      <c r="AO125" s="24"/>
      <c r="AP125" s="24"/>
      <c r="AQ125" s="24"/>
      <c r="AR125" s="24"/>
      <c r="AS125" s="24"/>
      <c r="AT125" s="24"/>
      <c r="AU125" s="24"/>
      <c r="AV125" s="24"/>
      <c r="AW125" s="24"/>
      <c r="AX125" s="24"/>
      <c r="AY125" s="24"/>
      <c r="AZ125" s="24"/>
      <c r="BA125" s="24"/>
      <c r="BB125" s="24"/>
      <c r="BC125" s="24"/>
      <c r="BD125" s="24"/>
      <c r="BE125" s="24"/>
      <c r="BF125" s="24"/>
      <c r="BG125" s="24"/>
      <c r="BH125" s="24"/>
      <c r="BI125" s="24"/>
      <c r="BJ125" s="24"/>
      <c r="BK125" s="24"/>
      <c r="BL125" s="24"/>
      <c r="BM125" s="24"/>
      <c r="BN125" s="24"/>
      <c r="BO125" s="24"/>
      <c r="BP125" s="24"/>
      <c r="BQ125" s="24"/>
      <c r="BR125" s="24"/>
      <c r="BS125" s="24"/>
      <c r="BT125" s="24"/>
      <c r="BU125" s="24"/>
      <c r="BV125" s="24"/>
      <c r="BW125" s="24"/>
      <c r="BX125" s="24"/>
      <c r="BY125" s="24"/>
      <c r="BZ125" s="24"/>
      <c r="CA125" s="24"/>
      <c r="CB125" s="24"/>
      <c r="CC125" s="24"/>
      <c r="CD125" s="24"/>
      <c r="CE125" s="24"/>
      <c r="CF125" s="24"/>
      <c r="CG125" s="24"/>
      <c r="CH125" s="24"/>
      <c r="CI125" s="24"/>
      <c r="CJ125" s="24"/>
      <c r="CK125" s="24"/>
      <c r="CL125" s="24"/>
      <c r="CM125" s="24"/>
      <c r="CN125" s="24"/>
      <c r="CO125" s="24"/>
      <c r="CP125" s="24"/>
      <c r="CQ125" s="24"/>
      <c r="CR125" s="24"/>
      <c r="CS125" s="24"/>
      <c r="CT125" s="24"/>
      <c r="CU125" s="24"/>
      <c r="CV125" s="24"/>
      <c r="CW125" s="24"/>
      <c r="CX125" s="24"/>
      <c r="CY125" s="24"/>
      <c r="CZ125" s="24"/>
      <c r="DA125" s="24"/>
      <c r="DB125" s="24"/>
      <c r="DC125" s="24"/>
      <c r="DD125" s="24"/>
      <c r="DE125" s="24"/>
      <c r="DF125" s="24"/>
      <c r="DG125" s="24"/>
    </row>
    <row r="126" spans="1:111">
      <c r="C126" s="40"/>
      <c r="E126" s="74"/>
      <c r="F126" s="24"/>
      <c r="G126" s="24"/>
      <c r="H126" s="24"/>
      <c r="I126" s="24"/>
      <c r="J126" s="24"/>
      <c r="K126" s="24"/>
      <c r="L126" s="24"/>
      <c r="M126" s="24"/>
      <c r="N126" s="24"/>
      <c r="O126" s="24"/>
      <c r="P126" s="24"/>
      <c r="Q126" s="24"/>
      <c r="R126" s="24"/>
      <c r="S126" s="24"/>
      <c r="T126" s="24"/>
      <c r="U126" s="24"/>
      <c r="V126" s="24"/>
      <c r="W126" s="24"/>
      <c r="X126" s="24"/>
      <c r="Y126" s="24"/>
      <c r="Z126" s="24"/>
      <c r="AA126" s="24"/>
      <c r="AB126" s="24"/>
      <c r="AC126" s="24"/>
      <c r="AD126" s="24"/>
      <c r="AE126" s="24"/>
      <c r="AF126" s="24"/>
      <c r="AG126" s="24"/>
      <c r="AH126" s="24"/>
      <c r="AI126" s="24"/>
      <c r="AJ126" s="24"/>
      <c r="AK126" s="24"/>
      <c r="AL126" s="24"/>
      <c r="AM126" s="24"/>
      <c r="AN126" s="24"/>
      <c r="AO126" s="24"/>
      <c r="AP126" s="24"/>
      <c r="AQ126" s="24"/>
      <c r="AR126" s="24"/>
      <c r="AS126" s="24"/>
      <c r="AT126" s="24"/>
      <c r="AU126" s="24"/>
      <c r="AV126" s="24"/>
      <c r="AW126" s="24"/>
      <c r="AX126" s="24"/>
      <c r="AY126" s="24"/>
      <c r="AZ126" s="24"/>
      <c r="BA126" s="24"/>
      <c r="BB126" s="24"/>
      <c r="BC126" s="24"/>
      <c r="BD126" s="24"/>
      <c r="BE126" s="24"/>
      <c r="BF126" s="24"/>
      <c r="BG126" s="24"/>
      <c r="BH126" s="24"/>
      <c r="BI126" s="24"/>
      <c r="BJ126" s="24"/>
      <c r="BK126" s="24"/>
      <c r="BL126" s="24"/>
      <c r="BM126" s="24"/>
      <c r="BN126" s="24"/>
      <c r="BO126" s="24"/>
      <c r="BP126" s="24"/>
      <c r="BQ126" s="24"/>
      <c r="BR126" s="24"/>
      <c r="BS126" s="24"/>
      <c r="BT126" s="24"/>
      <c r="BU126" s="24"/>
      <c r="BV126" s="24"/>
      <c r="BW126" s="24"/>
      <c r="BX126" s="24"/>
      <c r="BY126" s="24"/>
      <c r="BZ126" s="24"/>
      <c r="CA126" s="24"/>
      <c r="CB126" s="24"/>
      <c r="CC126" s="24"/>
      <c r="CD126" s="24"/>
      <c r="CE126" s="24"/>
      <c r="CF126" s="24"/>
      <c r="CG126" s="24"/>
      <c r="CH126" s="24"/>
      <c r="CI126" s="24"/>
      <c r="CJ126" s="24"/>
      <c r="CK126" s="24"/>
      <c r="CL126" s="24"/>
      <c r="CM126" s="24"/>
      <c r="CN126" s="24"/>
      <c r="CO126" s="24"/>
      <c r="CP126" s="24"/>
      <c r="CQ126" s="24"/>
      <c r="CR126" s="24"/>
      <c r="CS126" s="24"/>
      <c r="CT126" s="24"/>
      <c r="CU126" s="24"/>
      <c r="CV126" s="24"/>
      <c r="CW126" s="24"/>
      <c r="CX126" s="24"/>
      <c r="CY126" s="24"/>
      <c r="CZ126" s="24"/>
      <c r="DA126" s="24"/>
      <c r="DB126" s="24"/>
      <c r="DC126" s="24"/>
      <c r="DD126" s="24"/>
      <c r="DE126" s="24"/>
      <c r="DF126" s="24"/>
      <c r="DG126" s="24"/>
    </row>
    <row r="127" spans="1:111">
      <c r="C127" s="40"/>
      <c r="E127" s="74"/>
      <c r="F127" s="24"/>
      <c r="G127" s="24"/>
      <c r="H127" s="24"/>
      <c r="I127" s="24"/>
      <c r="J127" s="24"/>
      <c r="K127" s="24"/>
      <c r="L127" s="24"/>
      <c r="M127" s="24"/>
      <c r="N127" s="24"/>
      <c r="O127" s="24"/>
      <c r="P127" s="24"/>
      <c r="Q127" s="24"/>
      <c r="R127" s="24"/>
      <c r="S127" s="24"/>
      <c r="T127" s="24"/>
      <c r="U127" s="24"/>
      <c r="V127" s="24"/>
      <c r="W127" s="24"/>
      <c r="X127" s="24"/>
      <c r="Y127" s="24"/>
      <c r="Z127" s="24"/>
      <c r="AA127" s="24"/>
      <c r="AB127" s="24"/>
      <c r="AC127" s="24"/>
      <c r="AD127" s="24"/>
      <c r="AE127" s="24"/>
      <c r="AF127" s="24"/>
      <c r="AG127" s="24"/>
      <c r="AH127" s="24"/>
      <c r="AI127" s="24"/>
      <c r="AJ127" s="24"/>
      <c r="AK127" s="24"/>
      <c r="AL127" s="24"/>
      <c r="AM127" s="24"/>
      <c r="AN127" s="24"/>
      <c r="AO127" s="24"/>
      <c r="AP127" s="24"/>
      <c r="AQ127" s="24"/>
      <c r="AR127" s="24"/>
      <c r="AS127" s="24"/>
      <c r="AT127" s="24"/>
      <c r="AU127" s="24"/>
      <c r="AV127" s="24"/>
      <c r="AW127" s="24"/>
      <c r="AX127" s="24"/>
      <c r="AY127" s="24"/>
      <c r="AZ127" s="24"/>
      <c r="BA127" s="24"/>
      <c r="BB127" s="24"/>
      <c r="BC127" s="24"/>
      <c r="BD127" s="24"/>
      <c r="BE127" s="24"/>
      <c r="BF127" s="24"/>
      <c r="BG127" s="24"/>
      <c r="BH127" s="24"/>
      <c r="BI127" s="24"/>
      <c r="BJ127" s="24"/>
      <c r="BK127" s="24"/>
      <c r="BL127" s="24"/>
      <c r="BM127" s="24"/>
      <c r="BN127" s="24"/>
      <c r="BO127" s="24"/>
      <c r="BP127" s="24"/>
      <c r="BQ127" s="24"/>
      <c r="BR127" s="24"/>
      <c r="BS127" s="24"/>
      <c r="BT127" s="24"/>
      <c r="BU127" s="24"/>
      <c r="BV127" s="24"/>
      <c r="BW127" s="24"/>
      <c r="BX127" s="24"/>
      <c r="BY127" s="24"/>
      <c r="BZ127" s="24"/>
      <c r="CA127" s="24"/>
      <c r="CB127" s="24"/>
      <c r="CC127" s="24"/>
      <c r="CD127" s="24"/>
      <c r="CE127" s="24"/>
      <c r="CF127" s="24"/>
      <c r="CG127" s="24"/>
      <c r="CH127" s="24"/>
      <c r="CI127" s="24"/>
      <c r="CJ127" s="24"/>
      <c r="CK127" s="24"/>
      <c r="CL127" s="24"/>
      <c r="CM127" s="24"/>
      <c r="CN127" s="24"/>
      <c r="CO127" s="24"/>
      <c r="CP127" s="24"/>
      <c r="CQ127" s="24"/>
      <c r="CR127" s="24"/>
      <c r="CS127" s="24"/>
      <c r="CT127" s="24"/>
      <c r="CU127" s="24"/>
      <c r="CV127" s="24"/>
      <c r="CW127" s="24"/>
      <c r="CX127" s="24"/>
      <c r="CY127" s="24"/>
      <c r="CZ127" s="24"/>
      <c r="DA127" s="24"/>
      <c r="DB127" s="24"/>
      <c r="DC127" s="24"/>
      <c r="DD127" s="24"/>
      <c r="DE127" s="24"/>
      <c r="DF127" s="24"/>
      <c r="DG127" s="24"/>
    </row>
    <row r="128" spans="1:111">
      <c r="C128" s="40"/>
      <c r="E128" s="74"/>
      <c r="F128" s="24"/>
      <c r="G128" s="24"/>
      <c r="H128" s="24"/>
      <c r="I128" s="24"/>
      <c r="J128" s="24"/>
      <c r="K128" s="24"/>
      <c r="L128" s="24"/>
      <c r="M128" s="24"/>
      <c r="N128" s="24"/>
      <c r="O128" s="24"/>
      <c r="P128" s="24"/>
      <c r="Q128" s="24"/>
      <c r="R128" s="24"/>
      <c r="S128" s="24"/>
      <c r="T128" s="24"/>
      <c r="U128" s="24"/>
      <c r="V128" s="24"/>
      <c r="W128" s="24"/>
      <c r="X128" s="24"/>
      <c r="Y128" s="24"/>
      <c r="Z128" s="24"/>
      <c r="AA128" s="24"/>
      <c r="AB128" s="24"/>
      <c r="AC128" s="24"/>
      <c r="AD128" s="24"/>
      <c r="AE128" s="24"/>
      <c r="AF128" s="24"/>
      <c r="AG128" s="24"/>
      <c r="AH128" s="24"/>
      <c r="AI128" s="24"/>
      <c r="AJ128" s="24"/>
      <c r="AK128" s="24"/>
      <c r="AL128" s="24"/>
      <c r="AM128" s="24"/>
      <c r="AN128" s="24"/>
      <c r="AO128" s="24"/>
      <c r="AP128" s="24"/>
      <c r="AQ128" s="24"/>
      <c r="AR128" s="24"/>
      <c r="AS128" s="24"/>
      <c r="AT128" s="24"/>
      <c r="AU128" s="24"/>
      <c r="AV128" s="24"/>
      <c r="AW128" s="24"/>
      <c r="AX128" s="24"/>
      <c r="AY128" s="24"/>
      <c r="AZ128" s="24"/>
      <c r="BA128" s="24"/>
      <c r="BB128" s="24"/>
      <c r="BC128" s="24"/>
      <c r="BD128" s="24"/>
      <c r="BE128" s="24"/>
      <c r="BF128" s="24"/>
      <c r="BG128" s="24"/>
      <c r="BH128" s="24"/>
      <c r="BI128" s="24"/>
      <c r="BJ128" s="24"/>
      <c r="BK128" s="24"/>
      <c r="BL128" s="24"/>
      <c r="BM128" s="24"/>
      <c r="BN128" s="24"/>
      <c r="BO128" s="24"/>
      <c r="BP128" s="24"/>
      <c r="BQ128" s="24"/>
      <c r="BR128" s="24"/>
      <c r="BS128" s="24"/>
      <c r="BT128" s="24"/>
      <c r="BU128" s="24"/>
      <c r="BV128" s="24"/>
      <c r="BW128" s="24"/>
      <c r="BX128" s="24"/>
      <c r="BY128" s="24"/>
      <c r="BZ128" s="24"/>
      <c r="CA128" s="24"/>
      <c r="CB128" s="24"/>
      <c r="CC128" s="24"/>
      <c r="CD128" s="24"/>
      <c r="CE128" s="24"/>
      <c r="CF128" s="24"/>
      <c r="CG128" s="24"/>
      <c r="CH128" s="24"/>
      <c r="CI128" s="24"/>
      <c r="CJ128" s="24"/>
      <c r="CK128" s="24"/>
      <c r="CL128" s="24"/>
      <c r="CM128" s="24"/>
      <c r="CN128" s="24"/>
      <c r="CO128" s="24"/>
      <c r="CP128" s="24"/>
      <c r="CQ128" s="24"/>
      <c r="CR128" s="24"/>
      <c r="CS128" s="24"/>
      <c r="CT128" s="24"/>
      <c r="CU128" s="24"/>
      <c r="CV128" s="24"/>
      <c r="CW128" s="24"/>
      <c r="CX128" s="24"/>
      <c r="CY128" s="24"/>
      <c r="CZ128" s="24"/>
      <c r="DA128" s="24"/>
      <c r="DB128" s="24"/>
      <c r="DC128" s="24"/>
      <c r="DD128" s="24"/>
      <c r="DE128" s="24"/>
      <c r="DF128" s="24"/>
      <c r="DG128" s="24"/>
    </row>
    <row r="129" spans="3:111">
      <c r="C129" s="40"/>
      <c r="E129" s="74"/>
      <c r="F129" s="24"/>
      <c r="G129" s="24"/>
      <c r="H129" s="24"/>
      <c r="I129" s="24"/>
      <c r="J129" s="24"/>
      <c r="K129" s="24"/>
      <c r="L129" s="24"/>
      <c r="M129" s="24"/>
      <c r="N129" s="24"/>
      <c r="O129" s="24"/>
      <c r="P129" s="24"/>
      <c r="Q129" s="24"/>
      <c r="R129" s="24"/>
      <c r="S129" s="24"/>
      <c r="T129" s="24"/>
      <c r="U129" s="24"/>
      <c r="V129" s="24"/>
      <c r="W129" s="24"/>
      <c r="X129" s="24"/>
      <c r="Y129" s="24"/>
      <c r="Z129" s="24"/>
      <c r="AA129" s="24"/>
      <c r="AB129" s="24"/>
      <c r="AC129" s="24"/>
      <c r="AD129" s="24"/>
      <c r="AE129" s="24"/>
      <c r="AF129" s="24"/>
      <c r="AG129" s="24"/>
      <c r="AH129" s="24"/>
      <c r="AI129" s="24"/>
      <c r="AJ129" s="24"/>
      <c r="AK129" s="24"/>
      <c r="AL129" s="24"/>
      <c r="AM129" s="24"/>
      <c r="AN129" s="24"/>
      <c r="AO129" s="24"/>
      <c r="AP129" s="24"/>
      <c r="AQ129" s="24"/>
      <c r="AR129" s="24"/>
      <c r="AS129" s="24"/>
      <c r="AT129" s="24"/>
      <c r="AU129" s="24"/>
      <c r="AV129" s="24"/>
      <c r="AW129" s="24"/>
      <c r="AX129" s="24"/>
      <c r="AY129" s="24"/>
      <c r="AZ129" s="24"/>
      <c r="BA129" s="24"/>
      <c r="BB129" s="24"/>
      <c r="BC129" s="24"/>
      <c r="BD129" s="24"/>
      <c r="BE129" s="24"/>
      <c r="BF129" s="24"/>
      <c r="BG129" s="24"/>
      <c r="BH129" s="24"/>
      <c r="BI129" s="24"/>
      <c r="BJ129" s="24"/>
      <c r="BK129" s="24"/>
      <c r="BL129" s="24"/>
      <c r="BM129" s="24"/>
      <c r="BN129" s="24"/>
      <c r="BO129" s="24"/>
      <c r="BP129" s="24"/>
      <c r="BQ129" s="24"/>
      <c r="BR129" s="24"/>
      <c r="BS129" s="24"/>
      <c r="BT129" s="24"/>
      <c r="BU129" s="24"/>
      <c r="BV129" s="24"/>
      <c r="BW129" s="24"/>
      <c r="BX129" s="24"/>
      <c r="BY129" s="24"/>
      <c r="BZ129" s="24"/>
      <c r="CA129" s="24"/>
      <c r="CB129" s="24"/>
      <c r="CC129" s="24"/>
      <c r="CD129" s="24"/>
      <c r="CE129" s="24"/>
      <c r="CF129" s="24"/>
      <c r="CG129" s="24"/>
      <c r="CH129" s="24"/>
      <c r="CI129" s="24"/>
      <c r="CJ129" s="24"/>
      <c r="CK129" s="24"/>
      <c r="CL129" s="24"/>
      <c r="CM129" s="24"/>
      <c r="CN129" s="24"/>
      <c r="CO129" s="24"/>
      <c r="CP129" s="24"/>
      <c r="CQ129" s="24"/>
      <c r="CR129" s="24"/>
      <c r="CS129" s="24"/>
      <c r="CT129" s="24"/>
      <c r="CU129" s="24"/>
      <c r="CV129" s="24"/>
      <c r="CW129" s="24"/>
      <c r="CX129" s="24"/>
      <c r="CY129" s="24"/>
      <c r="CZ129" s="24"/>
      <c r="DA129" s="24"/>
      <c r="DB129" s="24"/>
      <c r="DC129" s="24"/>
      <c r="DD129" s="24"/>
      <c r="DE129" s="24"/>
      <c r="DF129" s="24"/>
      <c r="DG129" s="24"/>
    </row>
    <row r="130" spans="3:111">
      <c r="C130" s="40"/>
      <c r="E130" s="74"/>
      <c r="F130" s="24"/>
      <c r="G130" s="24"/>
      <c r="H130" s="24"/>
      <c r="I130" s="24"/>
      <c r="J130" s="24"/>
      <c r="K130" s="24"/>
      <c r="L130" s="24"/>
      <c r="M130" s="24"/>
      <c r="N130" s="24"/>
      <c r="O130" s="24"/>
      <c r="P130" s="24"/>
      <c r="Q130" s="24"/>
      <c r="R130" s="24"/>
      <c r="S130" s="24"/>
      <c r="T130" s="24"/>
      <c r="U130" s="24"/>
      <c r="V130" s="24"/>
      <c r="W130" s="24"/>
      <c r="X130" s="24"/>
      <c r="Y130" s="24"/>
      <c r="Z130" s="24"/>
      <c r="AA130" s="24"/>
      <c r="AB130" s="24"/>
      <c r="AC130" s="24"/>
      <c r="AD130" s="24"/>
      <c r="AE130" s="24"/>
      <c r="AF130" s="24"/>
      <c r="AG130" s="24"/>
      <c r="AH130" s="24"/>
      <c r="AI130" s="24"/>
      <c r="AJ130" s="24"/>
      <c r="AK130" s="24"/>
      <c r="AL130" s="24"/>
      <c r="AM130" s="24"/>
      <c r="AN130" s="24"/>
      <c r="AO130" s="24"/>
      <c r="AP130" s="24"/>
      <c r="AQ130" s="24"/>
      <c r="AR130" s="24"/>
      <c r="AS130" s="24"/>
      <c r="AT130" s="24"/>
      <c r="AU130" s="24"/>
      <c r="AV130" s="24"/>
      <c r="AW130" s="24"/>
      <c r="AX130" s="24"/>
      <c r="AY130" s="24"/>
      <c r="AZ130" s="24"/>
      <c r="BA130" s="24"/>
      <c r="BB130" s="24"/>
      <c r="BC130" s="24"/>
      <c r="BD130" s="24"/>
      <c r="BE130" s="24"/>
      <c r="BF130" s="24"/>
      <c r="BG130" s="24"/>
      <c r="BH130" s="24"/>
      <c r="BI130" s="24"/>
      <c r="BJ130" s="24"/>
      <c r="BK130" s="24"/>
      <c r="BL130" s="24"/>
      <c r="BM130" s="24"/>
      <c r="BN130" s="24"/>
      <c r="BO130" s="24"/>
      <c r="BP130" s="24"/>
      <c r="BQ130" s="24"/>
      <c r="BR130" s="24"/>
      <c r="BS130" s="24"/>
      <c r="BT130" s="24"/>
      <c r="BU130" s="24"/>
      <c r="BV130" s="24"/>
      <c r="BW130" s="24"/>
      <c r="BX130" s="24"/>
      <c r="BY130" s="24"/>
      <c r="BZ130" s="24"/>
      <c r="CA130" s="24"/>
      <c r="CB130" s="24"/>
      <c r="CC130" s="24"/>
      <c r="CD130" s="24"/>
      <c r="CE130" s="24"/>
      <c r="CF130" s="24"/>
      <c r="CG130" s="24"/>
      <c r="CH130" s="24"/>
      <c r="CI130" s="24"/>
      <c r="CJ130" s="24"/>
      <c r="CK130" s="24"/>
      <c r="CL130" s="24"/>
      <c r="CM130" s="24"/>
      <c r="CN130" s="24"/>
      <c r="CO130" s="24"/>
      <c r="CP130" s="24"/>
      <c r="CQ130" s="24"/>
      <c r="CR130" s="24"/>
      <c r="CS130" s="24"/>
      <c r="CT130" s="24"/>
      <c r="CU130" s="24"/>
      <c r="CV130" s="24"/>
      <c r="CW130" s="24"/>
      <c r="CX130" s="24"/>
      <c r="CY130" s="24"/>
      <c r="CZ130" s="24"/>
      <c r="DA130" s="24"/>
      <c r="DB130" s="24"/>
      <c r="DC130" s="24"/>
      <c r="DD130" s="24"/>
      <c r="DE130" s="24"/>
      <c r="DF130" s="24"/>
      <c r="DG130" s="24"/>
    </row>
    <row r="131" spans="3:111">
      <c r="C131" s="40"/>
      <c r="E131" s="74"/>
      <c r="F131" s="24"/>
      <c r="G131" s="24"/>
      <c r="H131" s="24"/>
      <c r="I131" s="24"/>
      <c r="J131" s="24"/>
      <c r="K131" s="24"/>
      <c r="L131" s="24"/>
      <c r="M131" s="24"/>
      <c r="N131" s="24"/>
      <c r="O131" s="24"/>
      <c r="P131" s="24"/>
      <c r="Q131" s="24"/>
      <c r="R131" s="24"/>
      <c r="S131" s="24"/>
      <c r="T131" s="24"/>
      <c r="U131" s="24"/>
      <c r="V131" s="24"/>
      <c r="W131" s="24"/>
      <c r="X131" s="24"/>
      <c r="Y131" s="24"/>
      <c r="Z131" s="24"/>
      <c r="AA131" s="24"/>
      <c r="AB131" s="24"/>
      <c r="AC131" s="24"/>
      <c r="AD131" s="24"/>
      <c r="AE131" s="24"/>
      <c r="AF131" s="24"/>
      <c r="AG131" s="24"/>
      <c r="AH131" s="24"/>
      <c r="AI131" s="24"/>
      <c r="AJ131" s="24"/>
      <c r="AK131" s="24"/>
      <c r="AL131" s="24"/>
      <c r="AM131" s="24"/>
      <c r="AN131" s="24"/>
      <c r="AO131" s="24"/>
      <c r="AP131" s="24"/>
      <c r="AQ131" s="24"/>
      <c r="AR131" s="24"/>
      <c r="AS131" s="24"/>
      <c r="AT131" s="24"/>
      <c r="AU131" s="24"/>
      <c r="AV131" s="24"/>
      <c r="AW131" s="24"/>
      <c r="AX131" s="24"/>
      <c r="AY131" s="24"/>
      <c r="AZ131" s="24"/>
      <c r="BA131" s="24"/>
      <c r="BB131" s="24"/>
      <c r="BC131" s="24"/>
      <c r="BD131" s="24"/>
      <c r="BE131" s="24"/>
      <c r="BF131" s="24"/>
      <c r="BG131" s="24"/>
      <c r="BH131" s="24"/>
      <c r="BI131" s="24"/>
      <c r="BJ131" s="24"/>
      <c r="BK131" s="24"/>
      <c r="BL131" s="24"/>
      <c r="BM131" s="24"/>
      <c r="BN131" s="24"/>
      <c r="BO131" s="24"/>
      <c r="BP131" s="24"/>
      <c r="BQ131" s="24"/>
      <c r="BR131" s="24"/>
      <c r="BS131" s="24"/>
      <c r="BT131" s="24"/>
      <c r="BU131" s="24"/>
      <c r="BV131" s="24"/>
      <c r="BW131" s="24"/>
      <c r="BX131" s="24"/>
      <c r="BY131" s="24"/>
      <c r="BZ131" s="24"/>
      <c r="CA131" s="24"/>
      <c r="CB131" s="24"/>
      <c r="CC131" s="24"/>
      <c r="CD131" s="24"/>
      <c r="CE131" s="24"/>
      <c r="CF131" s="24"/>
      <c r="CG131" s="24"/>
      <c r="CH131" s="24"/>
      <c r="CI131" s="24"/>
      <c r="CJ131" s="24"/>
      <c r="CK131" s="24"/>
      <c r="CL131" s="24"/>
      <c r="CM131" s="24"/>
      <c r="CN131" s="24"/>
      <c r="CO131" s="24"/>
      <c r="CP131" s="24"/>
      <c r="CQ131" s="24"/>
      <c r="CR131" s="24"/>
      <c r="CS131" s="24"/>
      <c r="CT131" s="24"/>
      <c r="CU131" s="24"/>
      <c r="CV131" s="24"/>
      <c r="CW131" s="24"/>
      <c r="CX131" s="24"/>
      <c r="CY131" s="24"/>
      <c r="CZ131" s="24"/>
      <c r="DA131" s="24"/>
      <c r="DB131" s="24"/>
      <c r="DC131" s="24"/>
      <c r="DD131" s="24"/>
      <c r="DE131" s="24"/>
      <c r="DF131" s="24"/>
      <c r="DG131" s="24"/>
    </row>
    <row r="132" spans="3:111">
      <c r="C132" s="40"/>
      <c r="E132" s="74"/>
      <c r="F132" s="24"/>
      <c r="G132" s="24"/>
      <c r="H132" s="24"/>
      <c r="I132" s="24"/>
      <c r="J132" s="24"/>
      <c r="K132" s="24"/>
      <c r="L132" s="24"/>
      <c r="M132" s="24"/>
      <c r="N132" s="24"/>
      <c r="O132" s="24"/>
      <c r="P132" s="24"/>
      <c r="Q132" s="24"/>
      <c r="R132" s="24"/>
      <c r="S132" s="24"/>
      <c r="T132" s="24"/>
      <c r="U132" s="24"/>
      <c r="V132" s="24"/>
      <c r="W132" s="24"/>
      <c r="X132" s="24"/>
      <c r="Y132" s="24"/>
      <c r="Z132" s="24"/>
      <c r="AA132" s="24"/>
      <c r="AB132" s="24"/>
      <c r="AC132" s="24"/>
      <c r="AD132" s="24"/>
      <c r="AE132" s="24"/>
      <c r="AF132" s="24"/>
      <c r="AG132" s="24"/>
      <c r="AH132" s="24"/>
      <c r="AI132" s="24"/>
      <c r="AJ132" s="24"/>
      <c r="AK132" s="24"/>
      <c r="AL132" s="24"/>
      <c r="AM132" s="24"/>
      <c r="AN132" s="24"/>
      <c r="AO132" s="24"/>
      <c r="AP132" s="24"/>
      <c r="AQ132" s="24"/>
      <c r="AR132" s="24"/>
      <c r="AS132" s="24"/>
      <c r="AT132" s="24"/>
      <c r="AU132" s="24"/>
      <c r="AV132" s="24"/>
      <c r="AW132" s="24"/>
      <c r="AX132" s="24"/>
      <c r="AY132" s="24"/>
      <c r="AZ132" s="24"/>
      <c r="BA132" s="24"/>
      <c r="BB132" s="24"/>
      <c r="BC132" s="24"/>
      <c r="BD132" s="24"/>
      <c r="BE132" s="24"/>
      <c r="BF132" s="24"/>
      <c r="BG132" s="24"/>
      <c r="BH132" s="24"/>
      <c r="BI132" s="24"/>
      <c r="BJ132" s="24"/>
      <c r="BK132" s="24"/>
      <c r="BL132" s="24"/>
      <c r="BM132" s="24"/>
      <c r="BN132" s="24"/>
      <c r="BO132" s="24"/>
      <c r="BP132" s="24"/>
      <c r="BQ132" s="24"/>
      <c r="BR132" s="24"/>
      <c r="BS132" s="24"/>
      <c r="BT132" s="24"/>
      <c r="BU132" s="24"/>
      <c r="BV132" s="24"/>
      <c r="BW132" s="24"/>
      <c r="BX132" s="24"/>
      <c r="BY132" s="24"/>
      <c r="BZ132" s="24"/>
      <c r="CA132" s="24"/>
      <c r="CB132" s="24"/>
      <c r="CC132" s="24"/>
      <c r="CD132" s="24"/>
      <c r="CE132" s="24"/>
      <c r="CF132" s="24"/>
      <c r="CG132" s="24"/>
      <c r="CH132" s="24"/>
      <c r="CI132" s="24"/>
      <c r="CJ132" s="24"/>
      <c r="CK132" s="24"/>
      <c r="CL132" s="24"/>
      <c r="CM132" s="24"/>
      <c r="CN132" s="24"/>
      <c r="CO132" s="24"/>
      <c r="CP132" s="24"/>
      <c r="CQ132" s="24"/>
      <c r="CR132" s="24"/>
      <c r="CS132" s="24"/>
      <c r="CT132" s="24"/>
      <c r="CU132" s="24"/>
      <c r="CV132" s="24"/>
      <c r="CW132" s="24"/>
      <c r="CX132" s="24"/>
      <c r="CY132" s="24"/>
      <c r="CZ132" s="24"/>
      <c r="DA132" s="24"/>
      <c r="DB132" s="24"/>
      <c r="DC132" s="24"/>
      <c r="DD132" s="24"/>
      <c r="DE132" s="24"/>
      <c r="DF132" s="24"/>
      <c r="DG132" s="24"/>
    </row>
    <row r="133" spans="3:111">
      <c r="C133" s="40"/>
      <c r="E133" s="74"/>
      <c r="F133" s="24"/>
      <c r="G133" s="24"/>
      <c r="H133" s="24"/>
      <c r="I133" s="24"/>
      <c r="J133" s="24"/>
      <c r="K133" s="24"/>
      <c r="L133" s="24"/>
      <c r="M133" s="24"/>
      <c r="N133" s="24"/>
      <c r="O133" s="24"/>
      <c r="P133" s="24"/>
      <c r="Q133" s="24"/>
      <c r="R133" s="24"/>
      <c r="S133" s="24"/>
      <c r="T133" s="24"/>
      <c r="U133" s="24"/>
      <c r="V133" s="24"/>
      <c r="W133" s="24"/>
      <c r="X133" s="24"/>
      <c r="Y133" s="24"/>
      <c r="Z133" s="24"/>
      <c r="AA133" s="24"/>
      <c r="AB133" s="24"/>
      <c r="AC133" s="24"/>
      <c r="AD133" s="24"/>
      <c r="AE133" s="24"/>
      <c r="AF133" s="24"/>
      <c r="AG133" s="24"/>
      <c r="AH133" s="24"/>
      <c r="AI133" s="24"/>
      <c r="AJ133" s="24"/>
      <c r="AK133" s="24"/>
      <c r="AL133" s="24"/>
      <c r="AM133" s="24"/>
      <c r="AN133" s="24"/>
      <c r="AO133" s="24"/>
      <c r="AP133" s="24"/>
      <c r="AQ133" s="24"/>
      <c r="AR133" s="24"/>
      <c r="AS133" s="24"/>
      <c r="AT133" s="24"/>
      <c r="AU133" s="24"/>
      <c r="AV133" s="24"/>
      <c r="AW133" s="24"/>
      <c r="AX133" s="24"/>
      <c r="AY133" s="24"/>
      <c r="AZ133" s="24"/>
      <c r="BA133" s="24"/>
      <c r="BB133" s="24"/>
      <c r="BC133" s="24"/>
      <c r="BD133" s="24"/>
      <c r="BE133" s="24"/>
      <c r="BF133" s="24"/>
      <c r="BG133" s="24"/>
      <c r="BH133" s="24"/>
      <c r="BI133" s="24"/>
      <c r="BJ133" s="24"/>
      <c r="BK133" s="24"/>
      <c r="BL133" s="24"/>
      <c r="BM133" s="24"/>
      <c r="BN133" s="24"/>
      <c r="BO133" s="24"/>
      <c r="BP133" s="24"/>
      <c r="BQ133" s="24"/>
      <c r="BR133" s="24"/>
      <c r="BS133" s="24"/>
      <c r="BT133" s="24"/>
      <c r="BU133" s="24"/>
      <c r="BV133" s="24"/>
      <c r="BW133" s="24"/>
      <c r="BX133" s="24"/>
      <c r="BY133" s="24"/>
      <c r="BZ133" s="24"/>
      <c r="CA133" s="24"/>
      <c r="CB133" s="24"/>
      <c r="CC133" s="24"/>
      <c r="CD133" s="24"/>
      <c r="CE133" s="24"/>
      <c r="CF133" s="24"/>
      <c r="CG133" s="24"/>
      <c r="CH133" s="24"/>
      <c r="CI133" s="24"/>
      <c r="CJ133" s="24"/>
      <c r="CK133" s="24"/>
      <c r="CL133" s="24"/>
      <c r="CM133" s="24"/>
      <c r="CN133" s="24"/>
      <c r="CO133" s="24"/>
      <c r="CP133" s="24"/>
      <c r="CQ133" s="24"/>
      <c r="CR133" s="24"/>
      <c r="CS133" s="24"/>
      <c r="CT133" s="24"/>
      <c r="CU133" s="24"/>
      <c r="CV133" s="24"/>
      <c r="CW133" s="24"/>
      <c r="CX133" s="24"/>
      <c r="CY133" s="24"/>
      <c r="CZ133" s="24"/>
      <c r="DA133" s="24"/>
      <c r="DB133" s="24"/>
      <c r="DC133" s="24"/>
      <c r="DD133" s="24"/>
      <c r="DE133" s="24"/>
      <c r="DF133" s="24"/>
      <c r="DG133" s="24"/>
    </row>
    <row r="134" spans="3:111">
      <c r="C134" s="40"/>
      <c r="E134" s="74"/>
      <c r="F134" s="24"/>
      <c r="G134" s="24"/>
      <c r="H134" s="24"/>
      <c r="I134" s="24"/>
      <c r="J134" s="24"/>
      <c r="K134" s="24"/>
      <c r="L134" s="24"/>
      <c r="M134" s="24"/>
      <c r="N134" s="24"/>
      <c r="O134" s="24"/>
      <c r="P134" s="24"/>
      <c r="Q134" s="24"/>
      <c r="R134" s="24"/>
      <c r="S134" s="24"/>
      <c r="T134" s="24"/>
      <c r="U134" s="24"/>
      <c r="V134" s="24"/>
      <c r="W134" s="24"/>
      <c r="X134" s="24"/>
      <c r="Y134" s="24"/>
      <c r="Z134" s="24"/>
      <c r="AA134" s="24"/>
      <c r="AB134" s="24"/>
      <c r="AC134" s="24"/>
      <c r="AD134" s="24"/>
      <c r="AE134" s="24"/>
      <c r="AF134" s="24"/>
      <c r="AG134" s="24"/>
      <c r="AH134" s="24"/>
      <c r="AI134" s="24"/>
      <c r="AJ134" s="24"/>
      <c r="AK134" s="24"/>
      <c r="AL134" s="24"/>
      <c r="AM134" s="24"/>
      <c r="AN134" s="24"/>
      <c r="AO134" s="24"/>
      <c r="AP134" s="24"/>
      <c r="AQ134" s="24"/>
      <c r="AR134" s="24"/>
      <c r="AS134" s="24"/>
      <c r="AT134" s="24"/>
      <c r="AU134" s="24"/>
      <c r="AV134" s="24"/>
      <c r="AW134" s="24"/>
      <c r="AX134" s="24"/>
      <c r="AY134" s="24"/>
      <c r="AZ134" s="24"/>
      <c r="BA134" s="24"/>
      <c r="BB134" s="24"/>
      <c r="BC134" s="24"/>
      <c r="BD134" s="24"/>
      <c r="BE134" s="24"/>
      <c r="BF134" s="24"/>
      <c r="BG134" s="24"/>
      <c r="BH134" s="24"/>
      <c r="BI134" s="24"/>
      <c r="BJ134" s="24"/>
      <c r="BK134" s="24"/>
      <c r="BL134" s="24"/>
      <c r="BM134" s="24"/>
      <c r="BN134" s="24"/>
      <c r="BO134" s="24"/>
      <c r="BP134" s="24"/>
      <c r="BQ134" s="24"/>
      <c r="BR134" s="24"/>
      <c r="BS134" s="24"/>
      <c r="BT134" s="24"/>
      <c r="BU134" s="24"/>
      <c r="BV134" s="24"/>
      <c r="BW134" s="24"/>
      <c r="BX134" s="24"/>
      <c r="BY134" s="24"/>
      <c r="BZ134" s="24"/>
      <c r="CA134" s="24"/>
      <c r="CB134" s="24"/>
      <c r="CC134" s="24"/>
      <c r="CD134" s="24"/>
      <c r="CE134" s="24"/>
      <c r="CF134" s="24"/>
      <c r="CG134" s="24"/>
      <c r="CH134" s="24"/>
      <c r="CI134" s="24"/>
      <c r="CJ134" s="24"/>
      <c r="CK134" s="24"/>
      <c r="CL134" s="24"/>
      <c r="CM134" s="24"/>
      <c r="CN134" s="24"/>
      <c r="CO134" s="24"/>
      <c r="CP134" s="24"/>
      <c r="CQ134" s="24"/>
      <c r="CR134" s="24"/>
      <c r="CS134" s="24"/>
      <c r="CT134" s="24"/>
      <c r="CU134" s="24"/>
      <c r="CV134" s="24"/>
      <c r="CW134" s="24"/>
      <c r="CX134" s="24"/>
      <c r="CY134" s="24"/>
      <c r="CZ134" s="24"/>
      <c r="DA134" s="24"/>
      <c r="DB134" s="24"/>
      <c r="DC134" s="24"/>
      <c r="DD134" s="24"/>
      <c r="DE134" s="24"/>
      <c r="DF134" s="24"/>
      <c r="DG134" s="24"/>
    </row>
  </sheetData>
  <mergeCells count="5">
    <mergeCell ref="F1:G1"/>
    <mergeCell ref="C1:C2"/>
    <mergeCell ref="D1:D2"/>
    <mergeCell ref="E1:E2"/>
    <mergeCell ref="A1:B2"/>
  </mergeCells>
  <phoneticPr fontId="33" type="noConversion"/>
  <printOptions horizontalCentered="1"/>
  <pageMargins left="0.39370078740157483" right="0.39370078740157483" top="0.98425196850393704" bottom="0.98425196850393704" header="0.51181102362204722" footer="0.51181102362204722"/>
  <pageSetup paperSize="9" scale="75" fitToHeight="78" orientation="portrait" r:id="rId1"/>
  <headerFooter scaleWithDoc="0" alignWithMargins="0">
    <oddHeader>&amp;R&amp;"Arial Narrow CE,Kurzíva"&amp;8Stavební úpravy stávající tělocvičny a přístavba nové tělocvičny ZŠ Smečno</oddHeader>
    <oddFooter>&amp;L&amp;"Arial Narrow CE,Kurzíva"&amp;8DOKUMENTACE PRO PROVEDENÍ STAVBY &amp;R&amp;"Arial Narrow CE,Kurzíva"&amp;8&amp;A  &amp;P/&amp;N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DG132"/>
  <sheetViews>
    <sheetView view="pageBreakPreview" zoomScaleSheetLayoutView="100" workbookViewId="0">
      <pane ySplit="4" topLeftCell="A92" activePane="bottomLeft" state="frozen"/>
      <selection activeCell="P11" sqref="P11:P12"/>
      <selection pane="bottomLeft" activeCell="A114" sqref="A114:G114"/>
    </sheetView>
  </sheetViews>
  <sheetFormatPr defaultRowHeight="12.75"/>
  <cols>
    <col min="1" max="1" width="5.140625" style="24" customWidth="1"/>
    <col min="2" max="2" width="5.5703125" style="24" customWidth="1"/>
    <col min="3" max="3" width="45.85546875" style="25" customWidth="1"/>
    <col min="4" max="4" width="7.28515625" style="24" customWidth="1"/>
    <col min="5" max="5" width="10.7109375" style="41" customWidth="1"/>
    <col min="6" max="6" width="9.42578125" style="42" customWidth="1"/>
    <col min="7" max="7" width="10" style="42" customWidth="1"/>
    <col min="8" max="8" width="0" style="33" hidden="1" customWidth="1"/>
    <col min="9" max="9" width="4.7109375" style="33" hidden="1" customWidth="1"/>
    <col min="10" max="10" width="0" style="33" hidden="1" customWidth="1"/>
    <col min="11" max="11" width="9.140625" style="33"/>
    <col min="12" max="13" width="0" style="33" hidden="1" customWidth="1"/>
    <col min="14" max="111" width="9.140625" style="33"/>
    <col min="112" max="16384" width="9.140625" style="24"/>
  </cols>
  <sheetData>
    <row r="1" spans="1:111" s="143" customFormat="1" ht="12.75" customHeight="1">
      <c r="A1" s="464" t="s">
        <v>30</v>
      </c>
      <c r="B1" s="465"/>
      <c r="C1" s="458" t="s">
        <v>31</v>
      </c>
      <c r="D1" s="460" t="s">
        <v>26</v>
      </c>
      <c r="E1" s="462" t="s">
        <v>12</v>
      </c>
      <c r="F1" s="456" t="s">
        <v>42</v>
      </c>
      <c r="G1" s="457"/>
    </row>
    <row r="2" spans="1:111" s="143" customFormat="1">
      <c r="A2" s="466"/>
      <c r="B2" s="467"/>
      <c r="C2" s="459"/>
      <c r="D2" s="461"/>
      <c r="E2" s="463"/>
      <c r="F2" s="144" t="s">
        <v>13</v>
      </c>
      <c r="G2" s="125" t="s">
        <v>39</v>
      </c>
    </row>
    <row r="3" spans="1:111" s="143" customFormat="1">
      <c r="A3" s="145" t="s">
        <v>933</v>
      </c>
      <c r="B3" s="243"/>
      <c r="C3" s="146"/>
      <c r="D3" s="147"/>
      <c r="E3" s="148"/>
      <c r="F3" s="149"/>
      <c r="G3" s="150"/>
    </row>
    <row r="4" spans="1:111">
      <c r="A4" s="176" t="s">
        <v>812</v>
      </c>
      <c r="B4" s="162"/>
      <c r="C4" s="123"/>
      <c r="D4" s="20"/>
      <c r="E4" s="21"/>
      <c r="F4" s="22"/>
      <c r="G4" s="23"/>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24"/>
      <c r="AS4" s="24"/>
      <c r="AT4" s="24"/>
      <c r="AU4" s="24"/>
      <c r="AV4" s="24"/>
      <c r="AW4" s="24"/>
      <c r="AX4" s="24"/>
      <c r="AY4" s="24"/>
      <c r="AZ4" s="24"/>
      <c r="BA4" s="24"/>
      <c r="BB4" s="24"/>
      <c r="BC4" s="24"/>
      <c r="BD4" s="24"/>
      <c r="BE4" s="24"/>
      <c r="BF4" s="24"/>
      <c r="BG4" s="24"/>
      <c r="BH4" s="24"/>
      <c r="BI4" s="24"/>
      <c r="BJ4" s="24"/>
      <c r="BK4" s="24"/>
      <c r="BL4" s="24"/>
      <c r="BM4" s="24"/>
      <c r="BN4" s="24"/>
      <c r="BO4" s="24"/>
      <c r="BP4" s="24"/>
      <c r="BQ4" s="24"/>
      <c r="BR4" s="24"/>
      <c r="BS4" s="24"/>
      <c r="BT4" s="24"/>
      <c r="BU4" s="24"/>
      <c r="BV4" s="24"/>
      <c r="BW4" s="24"/>
      <c r="BX4" s="24"/>
      <c r="BY4" s="24"/>
      <c r="BZ4" s="24"/>
      <c r="CA4" s="24"/>
      <c r="CB4" s="24"/>
      <c r="CC4" s="24"/>
      <c r="CD4" s="24"/>
      <c r="CE4" s="24"/>
      <c r="CF4" s="24"/>
      <c r="CG4" s="24"/>
      <c r="CH4" s="24"/>
      <c r="CI4" s="24"/>
      <c r="CJ4" s="24"/>
      <c r="CK4" s="24"/>
      <c r="CL4" s="24"/>
      <c r="CM4" s="24"/>
      <c r="CN4" s="24"/>
      <c r="CO4" s="24"/>
      <c r="CP4" s="24"/>
      <c r="CQ4" s="24"/>
      <c r="CR4" s="24"/>
      <c r="CS4" s="24"/>
      <c r="CT4" s="24"/>
      <c r="CU4" s="24"/>
      <c r="CV4" s="24"/>
      <c r="CW4" s="24"/>
      <c r="CX4" s="24"/>
      <c r="CY4" s="24"/>
      <c r="CZ4" s="24"/>
      <c r="DA4" s="24"/>
      <c r="DB4" s="24"/>
      <c r="DC4" s="24"/>
      <c r="DD4" s="24"/>
      <c r="DE4" s="24"/>
      <c r="DF4" s="24"/>
      <c r="DG4" s="24"/>
    </row>
    <row r="5" spans="1:111">
      <c r="A5" s="28" t="s">
        <v>14</v>
      </c>
      <c r="B5" s="28" t="s">
        <v>14</v>
      </c>
      <c r="C5" s="29" t="s">
        <v>809</v>
      </c>
      <c r="D5" s="30" t="s">
        <v>207</v>
      </c>
      <c r="E5" s="73">
        <v>20</v>
      </c>
      <c r="F5" s="31"/>
      <c r="G5" s="32">
        <f t="shared" ref="G5:G35" si="0">E5*F5</f>
        <v>0</v>
      </c>
      <c r="H5" s="24"/>
      <c r="I5" s="24"/>
      <c r="J5" s="24"/>
      <c r="K5" s="24"/>
      <c r="L5" s="24"/>
      <c r="M5" s="24"/>
      <c r="N5" s="24"/>
      <c r="O5" s="24"/>
      <c r="P5" s="24"/>
      <c r="Q5" s="24"/>
      <c r="R5" s="24"/>
      <c r="S5" s="24"/>
      <c r="T5" s="24"/>
      <c r="U5" s="24"/>
      <c r="V5" s="24"/>
      <c r="W5" s="24"/>
      <c r="X5" s="24"/>
      <c r="Y5" s="24"/>
      <c r="Z5" s="24"/>
      <c r="AA5" s="24"/>
      <c r="AB5" s="24"/>
      <c r="AC5" s="24"/>
      <c r="AD5" s="24"/>
      <c r="AE5" s="24"/>
      <c r="AF5" s="24"/>
      <c r="AG5" s="24"/>
      <c r="AH5" s="24"/>
      <c r="AI5" s="24"/>
      <c r="AJ5" s="24"/>
      <c r="AK5" s="24"/>
      <c r="AL5" s="24"/>
      <c r="AM5" s="24"/>
      <c r="AN5" s="24"/>
      <c r="AO5" s="24"/>
      <c r="AP5" s="24"/>
      <c r="AQ5" s="24"/>
      <c r="AR5" s="24"/>
      <c r="AS5" s="24"/>
      <c r="AT5" s="24"/>
      <c r="AU5" s="24"/>
      <c r="AV5" s="24"/>
      <c r="AW5" s="24"/>
      <c r="AX5" s="24"/>
      <c r="AY5" s="24"/>
      <c r="AZ5" s="24"/>
      <c r="BA5" s="24"/>
      <c r="BB5" s="24"/>
      <c r="BC5" s="24"/>
      <c r="BD5" s="24"/>
      <c r="BE5" s="24"/>
      <c r="BF5" s="24"/>
      <c r="BG5" s="24"/>
      <c r="BH5" s="24"/>
      <c r="BI5" s="24"/>
      <c r="BJ5" s="24"/>
      <c r="BK5" s="24"/>
      <c r="BL5" s="24"/>
      <c r="BM5" s="24"/>
      <c r="BN5" s="24"/>
      <c r="BO5" s="24"/>
      <c r="BP5" s="24"/>
      <c r="BQ5" s="24"/>
      <c r="BR5" s="24"/>
      <c r="BS5" s="24"/>
      <c r="BT5" s="24"/>
      <c r="BU5" s="24"/>
      <c r="BV5" s="24"/>
      <c r="BW5" s="24"/>
      <c r="BX5" s="24"/>
      <c r="BY5" s="24"/>
      <c r="BZ5" s="24"/>
      <c r="CA5" s="24"/>
      <c r="CB5" s="24"/>
      <c r="CC5" s="24"/>
      <c r="CD5" s="24"/>
      <c r="CE5" s="24"/>
      <c r="CF5" s="24"/>
      <c r="CG5" s="24"/>
      <c r="CH5" s="24"/>
      <c r="CI5" s="24"/>
      <c r="CJ5" s="24"/>
      <c r="CK5" s="24"/>
      <c r="CL5" s="24"/>
      <c r="CM5" s="24"/>
      <c r="CN5" s="24"/>
      <c r="CO5" s="24"/>
      <c r="CP5" s="24"/>
      <c r="CQ5" s="24"/>
      <c r="CR5" s="24"/>
      <c r="CS5" s="24"/>
      <c r="CT5" s="24"/>
      <c r="CU5" s="24"/>
      <c r="CV5" s="24"/>
      <c r="CW5" s="24"/>
      <c r="CX5" s="24"/>
      <c r="CY5" s="24"/>
      <c r="CZ5" s="24"/>
      <c r="DA5" s="24"/>
      <c r="DB5" s="24"/>
      <c r="DC5" s="24"/>
      <c r="DD5" s="24"/>
      <c r="DE5" s="24"/>
      <c r="DF5" s="24"/>
      <c r="DG5" s="24"/>
    </row>
    <row r="6" spans="1:111">
      <c r="A6" s="28" t="s">
        <v>14</v>
      </c>
      <c r="B6" s="28" t="s">
        <v>208</v>
      </c>
      <c r="C6" s="29" t="s">
        <v>810</v>
      </c>
      <c r="D6" s="30" t="s">
        <v>207</v>
      </c>
      <c r="E6" s="73">
        <v>20</v>
      </c>
      <c r="F6" s="31"/>
      <c r="G6" s="32">
        <f t="shared" ref="G6" si="1">E6*F6</f>
        <v>0</v>
      </c>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24"/>
      <c r="AU6" s="24"/>
      <c r="AV6" s="24"/>
      <c r="AW6" s="24"/>
      <c r="AX6" s="24"/>
      <c r="AY6" s="24"/>
      <c r="AZ6" s="24"/>
      <c r="BA6" s="24"/>
      <c r="BB6" s="24"/>
      <c r="BC6" s="24"/>
      <c r="BD6" s="24"/>
      <c r="BE6" s="24"/>
      <c r="BF6" s="24"/>
      <c r="BG6" s="24"/>
      <c r="BH6" s="24"/>
      <c r="BI6" s="24"/>
      <c r="BJ6" s="24"/>
      <c r="BK6" s="24"/>
      <c r="BL6" s="24"/>
      <c r="BM6" s="24"/>
      <c r="BN6" s="24"/>
      <c r="BO6" s="24"/>
      <c r="BP6" s="24"/>
      <c r="BQ6" s="24"/>
      <c r="BR6" s="24"/>
      <c r="BS6" s="24"/>
      <c r="BT6" s="24"/>
      <c r="BU6" s="24"/>
      <c r="BV6" s="24"/>
      <c r="BW6" s="24"/>
      <c r="BX6" s="24"/>
      <c r="BY6" s="24"/>
      <c r="BZ6" s="24"/>
      <c r="CA6" s="24"/>
      <c r="CB6" s="24"/>
      <c r="CC6" s="24"/>
      <c r="CD6" s="24"/>
      <c r="CE6" s="24"/>
      <c r="CF6" s="24"/>
      <c r="CG6" s="24"/>
      <c r="CH6" s="24"/>
      <c r="CI6" s="24"/>
      <c r="CJ6" s="24"/>
      <c r="CK6" s="24"/>
      <c r="CL6" s="24"/>
      <c r="CM6" s="24"/>
      <c r="CN6" s="24"/>
      <c r="CO6" s="24"/>
      <c r="CP6" s="24"/>
      <c r="CQ6" s="24"/>
      <c r="CR6" s="24"/>
      <c r="CS6" s="24"/>
      <c r="CT6" s="24"/>
      <c r="CU6" s="24"/>
      <c r="CV6" s="24"/>
      <c r="CW6" s="24"/>
      <c r="CX6" s="24"/>
      <c r="CY6" s="24"/>
      <c r="CZ6" s="24"/>
      <c r="DA6" s="24"/>
      <c r="DB6" s="24"/>
      <c r="DC6" s="24"/>
      <c r="DD6" s="24"/>
      <c r="DE6" s="24"/>
      <c r="DF6" s="24"/>
      <c r="DG6" s="24"/>
    </row>
    <row r="7" spans="1:111">
      <c r="A7" s="28" t="s">
        <v>14</v>
      </c>
      <c r="B7" s="28" t="s">
        <v>15</v>
      </c>
      <c r="C7" s="29" t="s">
        <v>816</v>
      </c>
      <c r="D7" s="30" t="s">
        <v>207</v>
      </c>
      <c r="E7" s="73">
        <v>1</v>
      </c>
      <c r="F7" s="31"/>
      <c r="G7" s="32">
        <f t="shared" si="0"/>
        <v>0</v>
      </c>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c r="BG7" s="24"/>
      <c r="BH7" s="24"/>
      <c r="BI7" s="24"/>
      <c r="BJ7" s="24"/>
      <c r="BK7" s="24"/>
      <c r="BL7" s="24"/>
      <c r="BM7" s="24"/>
      <c r="BN7" s="24"/>
      <c r="BO7" s="24"/>
      <c r="BP7" s="24"/>
      <c r="BQ7" s="24"/>
      <c r="BR7" s="24"/>
      <c r="BS7" s="24"/>
      <c r="BT7" s="24"/>
      <c r="BU7" s="24"/>
      <c r="BV7" s="24"/>
      <c r="BW7" s="24"/>
      <c r="BX7" s="24"/>
      <c r="BY7" s="24"/>
      <c r="BZ7" s="24"/>
      <c r="CA7" s="24"/>
      <c r="CB7" s="24"/>
      <c r="CC7" s="24"/>
      <c r="CD7" s="24"/>
      <c r="CE7" s="24"/>
      <c r="CF7" s="24"/>
      <c r="CG7" s="24"/>
      <c r="CH7" s="24"/>
      <c r="CI7" s="24"/>
      <c r="CJ7" s="24"/>
      <c r="CK7" s="24"/>
      <c r="CL7" s="24"/>
      <c r="CM7" s="24"/>
      <c r="CN7" s="24"/>
      <c r="CO7" s="24"/>
      <c r="CP7" s="24"/>
      <c r="CQ7" s="24"/>
      <c r="CR7" s="24"/>
      <c r="CS7" s="24"/>
      <c r="CT7" s="24"/>
      <c r="CU7" s="24"/>
      <c r="CV7" s="24"/>
      <c r="CW7" s="24"/>
      <c r="CX7" s="24"/>
      <c r="CY7" s="24"/>
      <c r="CZ7" s="24"/>
      <c r="DA7" s="24"/>
      <c r="DB7" s="24"/>
      <c r="DC7" s="24"/>
      <c r="DD7" s="24"/>
      <c r="DE7" s="24"/>
      <c r="DF7" s="24"/>
      <c r="DG7" s="24"/>
    </row>
    <row r="8" spans="1:111">
      <c r="A8" s="28" t="s">
        <v>14</v>
      </c>
      <c r="B8" s="28" t="s">
        <v>209</v>
      </c>
      <c r="C8" s="29" t="s">
        <v>817</v>
      </c>
      <c r="D8" s="30" t="s">
        <v>207</v>
      </c>
      <c r="E8" s="73">
        <v>1</v>
      </c>
      <c r="F8" s="31"/>
      <c r="G8" s="32">
        <f t="shared" ref="G8" si="2">E8*F8</f>
        <v>0</v>
      </c>
      <c r="H8" s="24"/>
      <c r="I8" s="24"/>
      <c r="J8" s="24"/>
      <c r="K8" s="24"/>
      <c r="L8" s="24"/>
      <c r="M8" s="24"/>
      <c r="N8" s="24"/>
      <c r="O8" s="24"/>
      <c r="P8" s="24"/>
      <c r="Q8" s="24"/>
      <c r="R8" s="24"/>
      <c r="S8" s="24"/>
      <c r="T8" s="24"/>
      <c r="U8" s="24"/>
      <c r="V8" s="24"/>
      <c r="W8" s="24"/>
      <c r="X8" s="24"/>
      <c r="Y8" s="24"/>
      <c r="Z8" s="24"/>
      <c r="AA8" s="24"/>
      <c r="AB8" s="24"/>
      <c r="AC8" s="24"/>
      <c r="AD8" s="24"/>
      <c r="AE8" s="24"/>
      <c r="AF8" s="24"/>
      <c r="AG8" s="24"/>
      <c r="AH8" s="24"/>
      <c r="AI8" s="24"/>
      <c r="AJ8" s="24"/>
      <c r="AK8" s="24"/>
      <c r="AL8" s="24"/>
      <c r="AM8" s="24"/>
      <c r="AN8" s="24"/>
      <c r="AO8" s="24"/>
      <c r="AP8" s="24"/>
      <c r="AQ8" s="24"/>
      <c r="AR8" s="24"/>
      <c r="AS8" s="24"/>
      <c r="AT8" s="24"/>
      <c r="AU8" s="24"/>
      <c r="AV8" s="24"/>
      <c r="AW8" s="24"/>
      <c r="AX8" s="24"/>
      <c r="AY8" s="24"/>
      <c r="AZ8" s="24"/>
      <c r="BA8" s="24"/>
      <c r="BB8" s="24"/>
      <c r="BC8" s="24"/>
      <c r="BD8" s="24"/>
      <c r="BE8" s="24"/>
      <c r="BF8" s="24"/>
      <c r="BG8" s="24"/>
      <c r="BH8" s="24"/>
      <c r="BI8" s="24"/>
      <c r="BJ8" s="24"/>
      <c r="BK8" s="24"/>
      <c r="BL8" s="24"/>
      <c r="BM8" s="24"/>
      <c r="BN8" s="24"/>
      <c r="BO8" s="24"/>
      <c r="BP8" s="24"/>
      <c r="BQ8" s="24"/>
      <c r="BR8" s="24"/>
      <c r="BS8" s="24"/>
      <c r="BT8" s="24"/>
      <c r="BU8" s="24"/>
      <c r="BV8" s="24"/>
      <c r="BW8" s="24"/>
      <c r="BX8" s="24"/>
      <c r="BY8" s="24"/>
      <c r="BZ8" s="24"/>
      <c r="CA8" s="24"/>
      <c r="CB8" s="24"/>
      <c r="CC8" s="24"/>
      <c r="CD8" s="24"/>
      <c r="CE8" s="24"/>
      <c r="CF8" s="24"/>
      <c r="CG8" s="24"/>
      <c r="CH8" s="24"/>
      <c r="CI8" s="24"/>
      <c r="CJ8" s="24"/>
      <c r="CK8" s="24"/>
      <c r="CL8" s="24"/>
      <c r="CM8" s="24"/>
      <c r="CN8" s="24"/>
      <c r="CO8" s="24"/>
      <c r="CP8" s="24"/>
      <c r="CQ8" s="24"/>
      <c r="CR8" s="24"/>
      <c r="CS8" s="24"/>
      <c r="CT8" s="24"/>
      <c r="CU8" s="24"/>
      <c r="CV8" s="24"/>
      <c r="CW8" s="24"/>
      <c r="CX8" s="24"/>
      <c r="CY8" s="24"/>
      <c r="CZ8" s="24"/>
      <c r="DA8" s="24"/>
      <c r="DB8" s="24"/>
      <c r="DC8" s="24"/>
      <c r="DD8" s="24"/>
      <c r="DE8" s="24"/>
      <c r="DF8" s="24"/>
      <c r="DG8" s="24"/>
    </row>
    <row r="9" spans="1:111">
      <c r="A9" s="28" t="s">
        <v>14</v>
      </c>
      <c r="B9" s="28" t="s">
        <v>16</v>
      </c>
      <c r="C9" s="29" t="s">
        <v>818</v>
      </c>
      <c r="D9" s="30" t="s">
        <v>207</v>
      </c>
      <c r="E9" s="73">
        <v>1</v>
      </c>
      <c r="F9" s="31"/>
      <c r="G9" s="32">
        <f t="shared" si="0"/>
        <v>0</v>
      </c>
      <c r="H9" s="24"/>
      <c r="I9" s="24"/>
      <c r="J9" s="24"/>
      <c r="K9" s="24"/>
      <c r="L9" s="24"/>
      <c r="M9" s="24"/>
      <c r="N9" s="24"/>
      <c r="O9" s="24"/>
      <c r="P9" s="24"/>
      <c r="Q9" s="24"/>
      <c r="R9" s="24"/>
      <c r="S9" s="24"/>
      <c r="T9" s="24"/>
      <c r="U9" s="24"/>
      <c r="V9" s="24"/>
      <c r="W9" s="24"/>
      <c r="X9" s="24"/>
      <c r="Y9" s="24"/>
      <c r="Z9" s="24"/>
      <c r="AA9" s="24"/>
      <c r="AB9" s="24"/>
      <c r="AC9" s="24"/>
      <c r="AD9" s="24"/>
      <c r="AE9" s="24"/>
      <c r="AF9" s="24"/>
      <c r="AG9" s="24"/>
      <c r="AH9" s="24"/>
      <c r="AI9" s="24"/>
      <c r="AJ9" s="24"/>
      <c r="AK9" s="24"/>
      <c r="AL9" s="24"/>
      <c r="AM9" s="24"/>
      <c r="AN9" s="24"/>
      <c r="AO9" s="24"/>
      <c r="AP9" s="24"/>
      <c r="AQ9" s="24"/>
      <c r="AR9" s="24"/>
      <c r="AS9" s="24"/>
      <c r="AT9" s="24"/>
      <c r="AU9" s="24"/>
      <c r="AV9" s="24"/>
      <c r="AW9" s="24"/>
      <c r="AX9" s="24"/>
      <c r="AY9" s="24"/>
      <c r="AZ9" s="24"/>
      <c r="BA9" s="24"/>
      <c r="BB9" s="24"/>
      <c r="BC9" s="24"/>
      <c r="BD9" s="24"/>
      <c r="BE9" s="24"/>
      <c r="BF9" s="24"/>
      <c r="BG9" s="24"/>
      <c r="BH9" s="24"/>
      <c r="BI9" s="24"/>
      <c r="BJ9" s="24"/>
      <c r="BK9" s="24"/>
      <c r="BL9" s="24"/>
      <c r="BM9" s="24"/>
      <c r="BN9" s="24"/>
      <c r="BO9" s="24"/>
      <c r="BP9" s="24"/>
      <c r="BQ9" s="24"/>
      <c r="BR9" s="24"/>
      <c r="BS9" s="24"/>
      <c r="BT9" s="24"/>
      <c r="BU9" s="24"/>
      <c r="BV9" s="24"/>
      <c r="BW9" s="24"/>
      <c r="BX9" s="24"/>
      <c r="BY9" s="24"/>
      <c r="BZ9" s="24"/>
      <c r="CA9" s="24"/>
      <c r="CB9" s="24"/>
      <c r="CC9" s="24"/>
      <c r="CD9" s="24"/>
      <c r="CE9" s="24"/>
      <c r="CF9" s="24"/>
      <c r="CG9" s="24"/>
      <c r="CH9" s="24"/>
      <c r="CI9" s="24"/>
      <c r="CJ9" s="24"/>
      <c r="CK9" s="24"/>
      <c r="CL9" s="24"/>
      <c r="CM9" s="24"/>
      <c r="CN9" s="24"/>
      <c r="CO9" s="24"/>
      <c r="CP9" s="24"/>
      <c r="CQ9" s="24"/>
      <c r="CR9" s="24"/>
      <c r="CS9" s="24"/>
      <c r="CT9" s="24"/>
      <c r="CU9" s="24"/>
      <c r="CV9" s="24"/>
      <c r="CW9" s="24"/>
      <c r="CX9" s="24"/>
      <c r="CY9" s="24"/>
      <c r="CZ9" s="24"/>
      <c r="DA9" s="24"/>
      <c r="DB9" s="24"/>
      <c r="DC9" s="24"/>
      <c r="DD9" s="24"/>
      <c r="DE9" s="24"/>
      <c r="DF9" s="24"/>
      <c r="DG9" s="24"/>
    </row>
    <row r="10" spans="1:111">
      <c r="A10" s="28" t="s">
        <v>14</v>
      </c>
      <c r="B10" s="28" t="s">
        <v>212</v>
      </c>
      <c r="C10" s="29" t="s">
        <v>819</v>
      </c>
      <c r="D10" s="30" t="s">
        <v>207</v>
      </c>
      <c r="E10" s="73">
        <v>1</v>
      </c>
      <c r="F10" s="31"/>
      <c r="G10" s="32">
        <f t="shared" ref="G10" si="3">E10*F10</f>
        <v>0</v>
      </c>
      <c r="H10" s="24"/>
      <c r="I10" s="24"/>
      <c r="J10" s="24"/>
      <c r="K10" s="24"/>
      <c r="L10" s="24"/>
      <c r="M10" s="24"/>
      <c r="N10" s="24"/>
      <c r="O10" s="24"/>
      <c r="P10" s="24"/>
      <c r="Q10" s="24"/>
      <c r="R10" s="24"/>
      <c r="S10" s="24"/>
      <c r="T10" s="24"/>
      <c r="U10" s="24"/>
      <c r="V10" s="24"/>
      <c r="W10" s="24"/>
      <c r="X10" s="24"/>
      <c r="Y10" s="24"/>
      <c r="Z10" s="24"/>
      <c r="AA10" s="24"/>
      <c r="AB10" s="24"/>
      <c r="AC10" s="24"/>
      <c r="AD10" s="24"/>
      <c r="AE10" s="24"/>
      <c r="AF10" s="24"/>
      <c r="AG10" s="24"/>
      <c r="AH10" s="24"/>
      <c r="AI10" s="24"/>
      <c r="AJ10" s="24"/>
      <c r="AK10" s="24"/>
      <c r="AL10" s="24"/>
      <c r="AM10" s="24"/>
      <c r="AN10" s="24"/>
      <c r="AO10" s="24"/>
      <c r="AP10" s="24"/>
      <c r="AQ10" s="24"/>
      <c r="AR10" s="24"/>
      <c r="AS10" s="24"/>
      <c r="AT10" s="24"/>
      <c r="AU10" s="24"/>
      <c r="AV10" s="24"/>
      <c r="AW10" s="24"/>
      <c r="AX10" s="24"/>
      <c r="AY10" s="24"/>
      <c r="AZ10" s="24"/>
      <c r="BA10" s="24"/>
      <c r="BB10" s="24"/>
      <c r="BC10" s="24"/>
      <c r="BD10" s="24"/>
      <c r="BE10" s="24"/>
      <c r="BF10" s="24"/>
      <c r="BG10" s="24"/>
      <c r="BH10" s="24"/>
      <c r="BI10" s="24"/>
      <c r="BJ10" s="24"/>
      <c r="BK10" s="24"/>
      <c r="BL10" s="24"/>
      <c r="BM10" s="24"/>
      <c r="BN10" s="24"/>
      <c r="BO10" s="24"/>
      <c r="BP10" s="24"/>
      <c r="BQ10" s="24"/>
      <c r="BR10" s="24"/>
      <c r="BS10" s="24"/>
      <c r="BT10" s="24"/>
      <c r="BU10" s="24"/>
      <c r="BV10" s="24"/>
      <c r="BW10" s="24"/>
      <c r="BX10" s="24"/>
      <c r="BY10" s="24"/>
      <c r="BZ10" s="24"/>
      <c r="CA10" s="24"/>
      <c r="CB10" s="24"/>
      <c r="CC10" s="24"/>
      <c r="CD10" s="24"/>
      <c r="CE10" s="24"/>
      <c r="CF10" s="24"/>
      <c r="CG10" s="24"/>
      <c r="CH10" s="24"/>
      <c r="CI10" s="24"/>
      <c r="CJ10" s="24"/>
      <c r="CK10" s="24"/>
      <c r="CL10" s="24"/>
      <c r="CM10" s="24"/>
      <c r="CN10" s="24"/>
      <c r="CO10" s="24"/>
      <c r="CP10" s="24"/>
      <c r="CQ10" s="24"/>
      <c r="CR10" s="24"/>
      <c r="CS10" s="24"/>
      <c r="CT10" s="24"/>
      <c r="CU10" s="24"/>
      <c r="CV10" s="24"/>
      <c r="CW10" s="24"/>
      <c r="CX10" s="24"/>
      <c r="CY10" s="24"/>
      <c r="CZ10" s="24"/>
      <c r="DA10" s="24"/>
      <c r="DB10" s="24"/>
      <c r="DC10" s="24"/>
      <c r="DD10" s="24"/>
      <c r="DE10" s="24"/>
      <c r="DF10" s="24"/>
      <c r="DG10" s="24"/>
    </row>
    <row r="11" spans="1:111">
      <c r="A11" s="28" t="s">
        <v>14</v>
      </c>
      <c r="B11" s="28" t="s">
        <v>17</v>
      </c>
      <c r="C11" s="29" t="s">
        <v>820</v>
      </c>
      <c r="D11" s="30" t="s">
        <v>207</v>
      </c>
      <c r="E11" s="73">
        <v>1</v>
      </c>
      <c r="F11" s="31"/>
      <c r="G11" s="32">
        <f t="shared" si="0"/>
        <v>0</v>
      </c>
      <c r="H11" s="24"/>
      <c r="I11" s="24"/>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24"/>
      <c r="AJ11" s="24"/>
      <c r="AK11" s="24"/>
      <c r="AL11" s="24"/>
      <c r="AM11" s="24"/>
      <c r="AN11" s="24"/>
      <c r="AO11" s="24"/>
      <c r="AP11" s="24"/>
      <c r="AQ11" s="24"/>
      <c r="AR11" s="24"/>
      <c r="AS11" s="24"/>
      <c r="AT11" s="24"/>
      <c r="AU11" s="24"/>
      <c r="AV11" s="24"/>
      <c r="AW11" s="24"/>
      <c r="AX11" s="24"/>
      <c r="AY11" s="24"/>
      <c r="AZ11" s="24"/>
      <c r="BA11" s="24"/>
      <c r="BB11" s="24"/>
      <c r="BC11" s="24"/>
      <c r="BD11" s="24"/>
      <c r="BE11" s="24"/>
      <c r="BF11" s="24"/>
      <c r="BG11" s="24"/>
      <c r="BH11" s="24"/>
      <c r="BI11" s="24"/>
      <c r="BJ11" s="24"/>
      <c r="BK11" s="24"/>
      <c r="BL11" s="24"/>
      <c r="BM11" s="24"/>
      <c r="BN11" s="24"/>
      <c r="BO11" s="24"/>
      <c r="BP11" s="24"/>
      <c r="BQ11" s="24"/>
      <c r="BR11" s="24"/>
      <c r="BS11" s="24"/>
      <c r="BT11" s="24"/>
      <c r="BU11" s="24"/>
      <c r="BV11" s="24"/>
      <c r="BW11" s="24"/>
      <c r="BX11" s="24"/>
      <c r="BY11" s="24"/>
      <c r="BZ11" s="24"/>
      <c r="CA11" s="24"/>
      <c r="CB11" s="24"/>
      <c r="CC11" s="24"/>
      <c r="CD11" s="24"/>
      <c r="CE11" s="24"/>
      <c r="CF11" s="24"/>
      <c r="CG11" s="24"/>
      <c r="CH11" s="24"/>
      <c r="CI11" s="24"/>
      <c r="CJ11" s="24"/>
      <c r="CK11" s="24"/>
      <c r="CL11" s="24"/>
      <c r="CM11" s="24"/>
      <c r="CN11" s="24"/>
      <c r="CO11" s="24"/>
      <c r="CP11" s="24"/>
      <c r="CQ11" s="24"/>
      <c r="CR11" s="24"/>
      <c r="CS11" s="24"/>
      <c r="CT11" s="24"/>
      <c r="CU11" s="24"/>
      <c r="CV11" s="24"/>
      <c r="CW11" s="24"/>
      <c r="CX11" s="24"/>
      <c r="CY11" s="24"/>
      <c r="CZ11" s="24"/>
      <c r="DA11" s="24"/>
      <c r="DB11" s="24"/>
      <c r="DC11" s="24"/>
      <c r="DD11" s="24"/>
      <c r="DE11" s="24"/>
      <c r="DF11" s="24"/>
      <c r="DG11" s="24"/>
    </row>
    <row r="12" spans="1:111">
      <c r="A12" s="28" t="s">
        <v>14</v>
      </c>
      <c r="B12" s="28" t="s">
        <v>215</v>
      </c>
      <c r="C12" s="29" t="s">
        <v>821</v>
      </c>
      <c r="D12" s="30" t="s">
        <v>207</v>
      </c>
      <c r="E12" s="73">
        <v>1</v>
      </c>
      <c r="F12" s="31"/>
      <c r="G12" s="32">
        <f t="shared" ref="G12" si="4">E12*F12</f>
        <v>0</v>
      </c>
      <c r="H12" s="24"/>
      <c r="I12" s="24"/>
      <c r="J12" s="24"/>
      <c r="K12" s="24"/>
      <c r="L12" s="24"/>
      <c r="M12" s="24"/>
      <c r="N12" s="24"/>
      <c r="O12" s="24"/>
      <c r="P12" s="24"/>
      <c r="Q12" s="24"/>
      <c r="R12" s="24"/>
      <c r="S12" s="24"/>
      <c r="T12" s="24"/>
      <c r="U12" s="24"/>
      <c r="V12" s="24"/>
      <c r="W12" s="24"/>
      <c r="X12" s="24"/>
      <c r="Y12" s="24"/>
      <c r="Z12" s="24"/>
      <c r="AA12" s="24"/>
      <c r="AB12" s="24"/>
      <c r="AC12" s="24"/>
      <c r="AD12" s="24"/>
      <c r="AE12" s="24"/>
      <c r="AF12" s="24"/>
      <c r="AG12" s="24"/>
      <c r="AH12" s="24"/>
      <c r="AI12" s="24"/>
      <c r="AJ12" s="24"/>
      <c r="AK12" s="24"/>
      <c r="AL12" s="24"/>
      <c r="AM12" s="24"/>
      <c r="AN12" s="24"/>
      <c r="AO12" s="24"/>
      <c r="AP12" s="24"/>
      <c r="AQ12" s="24"/>
      <c r="AR12" s="24"/>
      <c r="AS12" s="24"/>
      <c r="AT12" s="24"/>
      <c r="AU12" s="24"/>
      <c r="AV12" s="24"/>
      <c r="AW12" s="24"/>
      <c r="AX12" s="24"/>
      <c r="AY12" s="24"/>
      <c r="AZ12" s="24"/>
      <c r="BA12" s="24"/>
      <c r="BB12" s="24"/>
      <c r="BC12" s="24"/>
      <c r="BD12" s="24"/>
      <c r="BE12" s="24"/>
      <c r="BF12" s="24"/>
      <c r="BG12" s="24"/>
      <c r="BH12" s="24"/>
      <c r="BI12" s="24"/>
      <c r="BJ12" s="24"/>
      <c r="BK12" s="24"/>
      <c r="BL12" s="24"/>
      <c r="BM12" s="24"/>
      <c r="BN12" s="24"/>
      <c r="BO12" s="24"/>
      <c r="BP12" s="24"/>
      <c r="BQ12" s="24"/>
      <c r="BR12" s="24"/>
      <c r="BS12" s="24"/>
      <c r="BT12" s="24"/>
      <c r="BU12" s="24"/>
      <c r="BV12" s="24"/>
      <c r="BW12" s="24"/>
      <c r="BX12" s="24"/>
      <c r="BY12" s="24"/>
      <c r="BZ12" s="24"/>
      <c r="CA12" s="24"/>
      <c r="CB12" s="24"/>
      <c r="CC12" s="24"/>
      <c r="CD12" s="24"/>
      <c r="CE12" s="24"/>
      <c r="CF12" s="24"/>
      <c r="CG12" s="24"/>
      <c r="CH12" s="24"/>
      <c r="CI12" s="24"/>
      <c r="CJ12" s="24"/>
      <c r="CK12" s="24"/>
      <c r="CL12" s="24"/>
      <c r="CM12" s="24"/>
      <c r="CN12" s="24"/>
      <c r="CO12" s="24"/>
      <c r="CP12" s="24"/>
      <c r="CQ12" s="24"/>
      <c r="CR12" s="24"/>
      <c r="CS12" s="24"/>
      <c r="CT12" s="24"/>
      <c r="CU12" s="24"/>
      <c r="CV12" s="24"/>
      <c r="CW12" s="24"/>
      <c r="CX12" s="24"/>
      <c r="CY12" s="24"/>
      <c r="CZ12" s="24"/>
      <c r="DA12" s="24"/>
      <c r="DB12" s="24"/>
      <c r="DC12" s="24"/>
      <c r="DD12" s="24"/>
      <c r="DE12" s="24"/>
      <c r="DF12" s="24"/>
      <c r="DG12" s="24"/>
    </row>
    <row r="13" spans="1:111">
      <c r="A13" s="28" t="s">
        <v>14</v>
      </c>
      <c r="B13" s="28" t="s">
        <v>18</v>
      </c>
      <c r="C13" s="29" t="s">
        <v>822</v>
      </c>
      <c r="D13" s="30" t="s">
        <v>207</v>
      </c>
      <c r="E13" s="73">
        <v>1</v>
      </c>
      <c r="F13" s="31"/>
      <c r="G13" s="32">
        <f t="shared" si="0"/>
        <v>0</v>
      </c>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24"/>
      <c r="AL13" s="24"/>
      <c r="AM13" s="24"/>
      <c r="AN13" s="24"/>
      <c r="AO13" s="24"/>
      <c r="AP13" s="24"/>
      <c r="AQ13" s="24"/>
      <c r="AR13" s="24"/>
      <c r="AS13" s="24"/>
      <c r="AT13" s="24"/>
      <c r="AU13" s="24"/>
      <c r="AV13" s="24"/>
      <c r="AW13" s="24"/>
      <c r="AX13" s="24"/>
      <c r="AY13" s="24"/>
      <c r="AZ13" s="24"/>
      <c r="BA13" s="24"/>
      <c r="BB13" s="24"/>
      <c r="BC13" s="24"/>
      <c r="BD13" s="24"/>
      <c r="BE13" s="24"/>
      <c r="BF13" s="24"/>
      <c r="BG13" s="24"/>
      <c r="BH13" s="24"/>
      <c r="BI13" s="24"/>
      <c r="BJ13" s="24"/>
      <c r="BK13" s="24"/>
      <c r="BL13" s="24"/>
      <c r="BM13" s="24"/>
      <c r="BN13" s="24"/>
      <c r="BO13" s="24"/>
      <c r="BP13" s="24"/>
      <c r="BQ13" s="24"/>
      <c r="BR13" s="24"/>
      <c r="BS13" s="24"/>
      <c r="BT13" s="24"/>
      <c r="BU13" s="24"/>
      <c r="BV13" s="24"/>
      <c r="BW13" s="24"/>
      <c r="BX13" s="24"/>
      <c r="BY13" s="24"/>
      <c r="BZ13" s="24"/>
      <c r="CA13" s="24"/>
      <c r="CB13" s="24"/>
      <c r="CC13" s="24"/>
      <c r="CD13" s="24"/>
      <c r="CE13" s="24"/>
      <c r="CF13" s="24"/>
      <c r="CG13" s="24"/>
      <c r="CH13" s="24"/>
      <c r="CI13" s="24"/>
      <c r="CJ13" s="24"/>
      <c r="CK13" s="24"/>
      <c r="CL13" s="24"/>
      <c r="CM13" s="24"/>
      <c r="CN13" s="24"/>
      <c r="CO13" s="24"/>
      <c r="CP13" s="24"/>
      <c r="CQ13" s="24"/>
      <c r="CR13" s="24"/>
      <c r="CS13" s="24"/>
      <c r="CT13" s="24"/>
      <c r="CU13" s="24"/>
      <c r="CV13" s="24"/>
      <c r="CW13" s="24"/>
      <c r="CX13" s="24"/>
      <c r="CY13" s="24"/>
      <c r="CZ13" s="24"/>
      <c r="DA13" s="24"/>
      <c r="DB13" s="24"/>
      <c r="DC13" s="24"/>
      <c r="DD13" s="24"/>
      <c r="DE13" s="24"/>
      <c r="DF13" s="24"/>
      <c r="DG13" s="24"/>
    </row>
    <row r="14" spans="1:111">
      <c r="A14" s="28" t="s">
        <v>14</v>
      </c>
      <c r="B14" s="28" t="s">
        <v>218</v>
      </c>
      <c r="C14" s="29" t="s">
        <v>823</v>
      </c>
      <c r="D14" s="30" t="s">
        <v>207</v>
      </c>
      <c r="E14" s="73">
        <v>1</v>
      </c>
      <c r="F14" s="31"/>
      <c r="G14" s="32">
        <f t="shared" si="0"/>
        <v>0</v>
      </c>
      <c r="H14" s="24"/>
      <c r="I14" s="24"/>
      <c r="J14" s="24"/>
      <c r="K14" s="24"/>
      <c r="L14" s="24"/>
      <c r="M14" s="24"/>
      <c r="N14" s="24"/>
      <c r="O14" s="24"/>
      <c r="P14" s="24"/>
      <c r="Q14" s="24"/>
      <c r="R14" s="24"/>
      <c r="S14" s="24"/>
      <c r="T14" s="24"/>
      <c r="U14" s="24"/>
      <c r="V14" s="24"/>
      <c r="W14" s="24"/>
      <c r="X14" s="24"/>
      <c r="Y14" s="24"/>
      <c r="Z14" s="24"/>
      <c r="AA14" s="24"/>
      <c r="AB14" s="24"/>
      <c r="AC14" s="24"/>
      <c r="AD14" s="24"/>
      <c r="AE14" s="24"/>
      <c r="AF14" s="24"/>
      <c r="AG14" s="24"/>
      <c r="AH14" s="24"/>
      <c r="AI14" s="24"/>
      <c r="AJ14" s="24"/>
      <c r="AK14" s="24"/>
      <c r="AL14" s="24"/>
      <c r="AM14" s="24"/>
      <c r="AN14" s="24"/>
      <c r="AO14" s="24"/>
      <c r="AP14" s="24"/>
      <c r="AQ14" s="24"/>
      <c r="AR14" s="24"/>
      <c r="AS14" s="24"/>
      <c r="AT14" s="24"/>
      <c r="AU14" s="24"/>
      <c r="AV14" s="24"/>
      <c r="AW14" s="24"/>
      <c r="AX14" s="24"/>
      <c r="AY14" s="24"/>
      <c r="AZ14" s="24"/>
      <c r="BA14" s="24"/>
      <c r="BB14" s="24"/>
      <c r="BC14" s="24"/>
      <c r="BD14" s="24"/>
      <c r="BE14" s="24"/>
      <c r="BF14" s="24"/>
      <c r="BG14" s="24"/>
      <c r="BH14" s="24"/>
      <c r="BI14" s="24"/>
      <c r="BJ14" s="24"/>
      <c r="BK14" s="24"/>
      <c r="BL14" s="24"/>
      <c r="BM14" s="24"/>
      <c r="BN14" s="24"/>
      <c r="BO14" s="24"/>
      <c r="BP14" s="24"/>
      <c r="BQ14" s="24"/>
      <c r="BR14" s="24"/>
      <c r="BS14" s="24"/>
      <c r="BT14" s="24"/>
      <c r="BU14" s="24"/>
      <c r="BV14" s="24"/>
      <c r="BW14" s="24"/>
      <c r="BX14" s="24"/>
      <c r="BY14" s="24"/>
      <c r="BZ14" s="24"/>
      <c r="CA14" s="24"/>
      <c r="CB14" s="24"/>
      <c r="CC14" s="24"/>
      <c r="CD14" s="24"/>
      <c r="CE14" s="24"/>
      <c r="CF14" s="24"/>
      <c r="CG14" s="24"/>
      <c r="CH14" s="24"/>
      <c r="CI14" s="24"/>
      <c r="CJ14" s="24"/>
      <c r="CK14" s="24"/>
      <c r="CL14" s="24"/>
      <c r="CM14" s="24"/>
      <c r="CN14" s="24"/>
      <c r="CO14" s="24"/>
      <c r="CP14" s="24"/>
      <c r="CQ14" s="24"/>
      <c r="CR14" s="24"/>
      <c r="CS14" s="24"/>
      <c r="CT14" s="24"/>
      <c r="CU14" s="24"/>
      <c r="CV14" s="24"/>
      <c r="CW14" s="24"/>
      <c r="CX14" s="24"/>
      <c r="CY14" s="24"/>
      <c r="CZ14" s="24"/>
      <c r="DA14" s="24"/>
      <c r="DB14" s="24"/>
      <c r="DC14" s="24"/>
      <c r="DD14" s="24"/>
      <c r="DE14" s="24"/>
      <c r="DF14" s="24"/>
      <c r="DG14" s="24"/>
    </row>
    <row r="15" spans="1:111">
      <c r="A15" s="28" t="s">
        <v>14</v>
      </c>
      <c r="B15" s="28" t="s">
        <v>19</v>
      </c>
      <c r="C15" s="29" t="s">
        <v>824</v>
      </c>
      <c r="D15" s="30" t="s">
        <v>207</v>
      </c>
      <c r="E15" s="73">
        <v>6</v>
      </c>
      <c r="F15" s="31"/>
      <c r="G15" s="32">
        <f t="shared" si="0"/>
        <v>0</v>
      </c>
      <c r="H15" s="24"/>
      <c r="I15" s="24"/>
      <c r="J15" s="24"/>
      <c r="K15" s="24"/>
      <c r="L15" s="24"/>
      <c r="M15" s="24"/>
      <c r="N15" s="24"/>
      <c r="O15" s="24"/>
      <c r="P15" s="24"/>
      <c r="Q15" s="24"/>
      <c r="R15" s="24"/>
      <c r="S15" s="24"/>
      <c r="T15" s="24"/>
      <c r="U15" s="24"/>
      <c r="V15" s="24"/>
      <c r="W15" s="24"/>
      <c r="X15" s="24"/>
      <c r="Y15" s="24"/>
      <c r="Z15" s="24"/>
      <c r="AA15" s="24"/>
      <c r="AB15" s="24"/>
      <c r="AC15" s="24"/>
      <c r="AD15" s="24"/>
      <c r="AE15" s="24"/>
      <c r="AF15" s="24"/>
      <c r="AG15" s="24"/>
      <c r="AH15" s="24"/>
      <c r="AI15" s="24"/>
      <c r="AJ15" s="24"/>
      <c r="AK15" s="24"/>
      <c r="AL15" s="24"/>
      <c r="AM15" s="24"/>
      <c r="AN15" s="24"/>
      <c r="AO15" s="24"/>
      <c r="AP15" s="24"/>
      <c r="AQ15" s="24"/>
      <c r="AR15" s="24"/>
      <c r="AS15" s="24"/>
      <c r="AT15" s="24"/>
      <c r="AU15" s="24"/>
      <c r="AV15" s="24"/>
      <c r="AW15" s="24"/>
      <c r="AX15" s="24"/>
      <c r="AY15" s="24"/>
      <c r="AZ15" s="24"/>
      <c r="BA15" s="24"/>
      <c r="BB15" s="24"/>
      <c r="BC15" s="24"/>
      <c r="BD15" s="24"/>
      <c r="BE15" s="24"/>
      <c r="BF15" s="24"/>
      <c r="BG15" s="24"/>
      <c r="BH15" s="24"/>
      <c r="BI15" s="24"/>
      <c r="BJ15" s="24"/>
      <c r="BK15" s="24"/>
      <c r="BL15" s="24"/>
      <c r="BM15" s="24"/>
      <c r="BN15" s="24"/>
      <c r="BO15" s="24"/>
      <c r="BP15" s="24"/>
      <c r="BQ15" s="24"/>
      <c r="BR15" s="24"/>
      <c r="BS15" s="24"/>
      <c r="BT15" s="24"/>
      <c r="BU15" s="24"/>
      <c r="BV15" s="24"/>
      <c r="BW15" s="24"/>
      <c r="BX15" s="24"/>
      <c r="BY15" s="24"/>
      <c r="BZ15" s="24"/>
      <c r="CA15" s="24"/>
      <c r="CB15" s="24"/>
      <c r="CC15" s="24"/>
      <c r="CD15" s="24"/>
      <c r="CE15" s="24"/>
      <c r="CF15" s="24"/>
      <c r="CG15" s="24"/>
      <c r="CH15" s="24"/>
      <c r="CI15" s="24"/>
      <c r="CJ15" s="24"/>
      <c r="CK15" s="24"/>
      <c r="CL15" s="24"/>
      <c r="CM15" s="24"/>
      <c r="CN15" s="24"/>
      <c r="CO15" s="24"/>
      <c r="CP15" s="24"/>
      <c r="CQ15" s="24"/>
      <c r="CR15" s="24"/>
      <c r="CS15" s="24"/>
      <c r="CT15" s="24"/>
      <c r="CU15" s="24"/>
      <c r="CV15" s="24"/>
      <c r="CW15" s="24"/>
      <c r="CX15" s="24"/>
      <c r="CY15" s="24"/>
      <c r="CZ15" s="24"/>
      <c r="DA15" s="24"/>
      <c r="DB15" s="24"/>
      <c r="DC15" s="24"/>
      <c r="DD15" s="24"/>
      <c r="DE15" s="24"/>
      <c r="DF15" s="24"/>
      <c r="DG15" s="24"/>
    </row>
    <row r="16" spans="1:111">
      <c r="A16" s="28" t="s">
        <v>14</v>
      </c>
      <c r="B16" s="28" t="s">
        <v>221</v>
      </c>
      <c r="C16" s="29" t="s">
        <v>825</v>
      </c>
      <c r="D16" s="30" t="s">
        <v>207</v>
      </c>
      <c r="E16" s="73">
        <v>6</v>
      </c>
      <c r="F16" s="31"/>
      <c r="G16" s="32">
        <f t="shared" si="0"/>
        <v>0</v>
      </c>
      <c r="H16" s="24"/>
      <c r="I16" s="24"/>
      <c r="J16" s="24"/>
      <c r="K16" s="24"/>
      <c r="L16" s="24"/>
      <c r="M16" s="24"/>
      <c r="N16" s="24"/>
      <c r="O16" s="24"/>
      <c r="P16" s="24"/>
      <c r="Q16" s="24"/>
      <c r="R16" s="24"/>
      <c r="S16" s="24"/>
      <c r="T16" s="24"/>
      <c r="U16" s="24"/>
      <c r="V16" s="24"/>
      <c r="W16" s="24"/>
      <c r="X16" s="24"/>
      <c r="Y16" s="24"/>
      <c r="Z16" s="24"/>
      <c r="AA16" s="24"/>
      <c r="AB16" s="24"/>
      <c r="AC16" s="24"/>
      <c r="AD16" s="24"/>
      <c r="AE16" s="24"/>
      <c r="AF16" s="24"/>
      <c r="AG16" s="24"/>
      <c r="AH16" s="24"/>
      <c r="AI16" s="24"/>
      <c r="AJ16" s="24"/>
      <c r="AK16" s="24"/>
      <c r="AL16" s="24"/>
      <c r="AM16" s="24"/>
      <c r="AN16" s="24"/>
      <c r="AO16" s="24"/>
      <c r="AP16" s="24"/>
      <c r="AQ16" s="24"/>
      <c r="AR16" s="24"/>
      <c r="AS16" s="24"/>
      <c r="AT16" s="24"/>
      <c r="AU16" s="24"/>
      <c r="AV16" s="24"/>
      <c r="AW16" s="24"/>
      <c r="AX16" s="24"/>
      <c r="AY16" s="24"/>
      <c r="AZ16" s="24"/>
      <c r="BA16" s="24"/>
      <c r="BB16" s="24"/>
      <c r="BC16" s="24"/>
      <c r="BD16" s="24"/>
      <c r="BE16" s="24"/>
      <c r="BF16" s="24"/>
      <c r="BG16" s="24"/>
      <c r="BH16" s="24"/>
      <c r="BI16" s="24"/>
      <c r="BJ16" s="24"/>
      <c r="BK16" s="24"/>
      <c r="BL16" s="24"/>
      <c r="BM16" s="24"/>
      <c r="BN16" s="24"/>
      <c r="BO16" s="24"/>
      <c r="BP16" s="24"/>
      <c r="BQ16" s="24"/>
      <c r="BR16" s="24"/>
      <c r="BS16" s="24"/>
      <c r="BT16" s="24"/>
      <c r="BU16" s="24"/>
      <c r="BV16" s="24"/>
      <c r="BW16" s="24"/>
      <c r="BX16" s="24"/>
      <c r="BY16" s="24"/>
      <c r="BZ16" s="24"/>
      <c r="CA16" s="24"/>
      <c r="CB16" s="24"/>
      <c r="CC16" s="24"/>
      <c r="CD16" s="24"/>
      <c r="CE16" s="24"/>
      <c r="CF16" s="24"/>
      <c r="CG16" s="24"/>
      <c r="CH16" s="24"/>
      <c r="CI16" s="24"/>
      <c r="CJ16" s="24"/>
      <c r="CK16" s="24"/>
      <c r="CL16" s="24"/>
      <c r="CM16" s="24"/>
      <c r="CN16" s="24"/>
      <c r="CO16" s="24"/>
      <c r="CP16" s="24"/>
      <c r="CQ16" s="24"/>
      <c r="CR16" s="24"/>
      <c r="CS16" s="24"/>
      <c r="CT16" s="24"/>
      <c r="CU16" s="24"/>
      <c r="CV16" s="24"/>
      <c r="CW16" s="24"/>
      <c r="CX16" s="24"/>
      <c r="CY16" s="24"/>
      <c r="CZ16" s="24"/>
      <c r="DA16" s="24"/>
      <c r="DB16" s="24"/>
      <c r="DC16" s="24"/>
      <c r="DD16" s="24"/>
      <c r="DE16" s="24"/>
      <c r="DF16" s="24"/>
      <c r="DG16" s="24"/>
    </row>
    <row r="17" spans="1:111">
      <c r="A17" s="28" t="s">
        <v>14</v>
      </c>
      <c r="B17" s="28" t="s">
        <v>20</v>
      </c>
      <c r="C17" s="29" t="s">
        <v>826</v>
      </c>
      <c r="D17" s="30" t="s">
        <v>207</v>
      </c>
      <c r="E17" s="73">
        <v>1</v>
      </c>
      <c r="F17" s="31"/>
      <c r="G17" s="32">
        <f t="shared" si="0"/>
        <v>0</v>
      </c>
      <c r="H17" s="24"/>
      <c r="I17" s="24"/>
      <c r="J17" s="24"/>
      <c r="K17" s="24"/>
      <c r="L17" s="24"/>
      <c r="M17" s="24"/>
      <c r="N17" s="24"/>
      <c r="O17" s="24"/>
      <c r="P17" s="24"/>
      <c r="Q17" s="24"/>
      <c r="R17" s="24"/>
      <c r="S17" s="24"/>
      <c r="T17" s="24"/>
      <c r="U17" s="24"/>
      <c r="V17" s="24"/>
      <c r="W17" s="24"/>
      <c r="X17" s="24"/>
      <c r="Y17" s="24"/>
      <c r="Z17" s="24"/>
      <c r="AA17" s="24"/>
      <c r="AB17" s="24"/>
      <c r="AC17" s="24"/>
      <c r="AD17" s="24"/>
      <c r="AE17" s="24"/>
      <c r="AF17" s="24"/>
      <c r="AG17" s="24"/>
      <c r="AH17" s="24"/>
      <c r="AI17" s="24"/>
      <c r="AJ17" s="24"/>
      <c r="AK17" s="24"/>
      <c r="AL17" s="24"/>
      <c r="AM17" s="24"/>
      <c r="AN17" s="24"/>
      <c r="AO17" s="24"/>
      <c r="AP17" s="24"/>
      <c r="AQ17" s="24"/>
      <c r="AR17" s="24"/>
      <c r="AS17" s="24"/>
      <c r="AT17" s="24"/>
      <c r="AU17" s="24"/>
      <c r="AV17" s="24"/>
      <c r="AW17" s="24"/>
      <c r="AX17" s="24"/>
      <c r="AY17" s="24"/>
      <c r="AZ17" s="24"/>
      <c r="BA17" s="24"/>
      <c r="BB17" s="24"/>
      <c r="BC17" s="24"/>
      <c r="BD17" s="24"/>
      <c r="BE17" s="24"/>
      <c r="BF17" s="24"/>
      <c r="BG17" s="24"/>
      <c r="BH17" s="24"/>
      <c r="BI17" s="24"/>
      <c r="BJ17" s="24"/>
      <c r="BK17" s="24"/>
      <c r="BL17" s="24"/>
      <c r="BM17" s="24"/>
      <c r="BN17" s="24"/>
      <c r="BO17" s="24"/>
      <c r="BP17" s="24"/>
      <c r="BQ17" s="24"/>
      <c r="BR17" s="24"/>
      <c r="BS17" s="24"/>
      <c r="BT17" s="24"/>
      <c r="BU17" s="24"/>
      <c r="BV17" s="24"/>
      <c r="BW17" s="24"/>
      <c r="BX17" s="24"/>
      <c r="BY17" s="24"/>
      <c r="BZ17" s="24"/>
      <c r="CA17" s="24"/>
      <c r="CB17" s="24"/>
      <c r="CC17" s="24"/>
      <c r="CD17" s="24"/>
      <c r="CE17" s="24"/>
      <c r="CF17" s="24"/>
      <c r="CG17" s="24"/>
      <c r="CH17" s="24"/>
      <c r="CI17" s="24"/>
      <c r="CJ17" s="24"/>
      <c r="CK17" s="24"/>
      <c r="CL17" s="24"/>
      <c r="CM17" s="24"/>
      <c r="CN17" s="24"/>
      <c r="CO17" s="24"/>
      <c r="CP17" s="24"/>
      <c r="CQ17" s="24"/>
      <c r="CR17" s="24"/>
      <c r="CS17" s="24"/>
      <c r="CT17" s="24"/>
      <c r="CU17" s="24"/>
      <c r="CV17" s="24"/>
      <c r="CW17" s="24"/>
      <c r="CX17" s="24"/>
      <c r="CY17" s="24"/>
      <c r="CZ17" s="24"/>
      <c r="DA17" s="24"/>
      <c r="DB17" s="24"/>
      <c r="DC17" s="24"/>
      <c r="DD17" s="24"/>
      <c r="DE17" s="24"/>
      <c r="DF17" s="24"/>
      <c r="DG17" s="24"/>
    </row>
    <row r="18" spans="1:111">
      <c r="A18" s="28" t="s">
        <v>14</v>
      </c>
      <c r="B18" s="28" t="s">
        <v>222</v>
      </c>
      <c r="C18" s="29" t="s">
        <v>827</v>
      </c>
      <c r="D18" s="30" t="s">
        <v>207</v>
      </c>
      <c r="E18" s="73">
        <v>1</v>
      </c>
      <c r="F18" s="31"/>
      <c r="G18" s="32">
        <f t="shared" si="0"/>
        <v>0</v>
      </c>
      <c r="H18" s="24"/>
      <c r="I18" s="24"/>
      <c r="J18" s="24"/>
      <c r="K18" s="24"/>
      <c r="L18" s="24"/>
      <c r="M18" s="24"/>
      <c r="N18" s="24"/>
      <c r="O18" s="24"/>
      <c r="P18" s="24"/>
      <c r="Q18" s="24"/>
      <c r="R18" s="24"/>
      <c r="S18" s="24"/>
      <c r="T18" s="24"/>
      <c r="U18" s="24"/>
      <c r="V18" s="24"/>
      <c r="W18" s="24"/>
      <c r="X18" s="24"/>
      <c r="Y18" s="24"/>
      <c r="Z18" s="24"/>
      <c r="AA18" s="24"/>
      <c r="AB18" s="24"/>
      <c r="AC18" s="24"/>
      <c r="AD18" s="24"/>
      <c r="AE18" s="24"/>
      <c r="AF18" s="24"/>
      <c r="AG18" s="24"/>
      <c r="AH18" s="24"/>
      <c r="AI18" s="24"/>
      <c r="AJ18" s="24"/>
      <c r="AK18" s="24"/>
      <c r="AL18" s="24"/>
      <c r="AM18" s="24"/>
      <c r="AN18" s="24"/>
      <c r="AO18" s="24"/>
      <c r="AP18" s="24"/>
      <c r="AQ18" s="24"/>
      <c r="AR18" s="24"/>
      <c r="AS18" s="24"/>
      <c r="AT18" s="24"/>
      <c r="AU18" s="24"/>
      <c r="AV18" s="24"/>
      <c r="AW18" s="24"/>
      <c r="AX18" s="24"/>
      <c r="AY18" s="24"/>
      <c r="AZ18" s="24"/>
      <c r="BA18" s="24"/>
      <c r="BB18" s="24"/>
      <c r="BC18" s="24"/>
      <c r="BD18" s="24"/>
      <c r="BE18" s="24"/>
      <c r="BF18" s="24"/>
      <c r="BG18" s="24"/>
      <c r="BH18" s="24"/>
      <c r="BI18" s="24"/>
      <c r="BJ18" s="24"/>
      <c r="BK18" s="24"/>
      <c r="BL18" s="24"/>
      <c r="BM18" s="24"/>
      <c r="BN18" s="24"/>
      <c r="BO18" s="24"/>
      <c r="BP18" s="24"/>
      <c r="BQ18" s="24"/>
      <c r="BR18" s="24"/>
      <c r="BS18" s="24"/>
      <c r="BT18" s="24"/>
      <c r="BU18" s="24"/>
      <c r="BV18" s="24"/>
      <c r="BW18" s="24"/>
      <c r="BX18" s="24"/>
      <c r="BY18" s="24"/>
      <c r="BZ18" s="24"/>
      <c r="CA18" s="24"/>
      <c r="CB18" s="24"/>
      <c r="CC18" s="24"/>
      <c r="CD18" s="24"/>
      <c r="CE18" s="24"/>
      <c r="CF18" s="24"/>
      <c r="CG18" s="24"/>
      <c r="CH18" s="24"/>
      <c r="CI18" s="24"/>
      <c r="CJ18" s="24"/>
      <c r="CK18" s="24"/>
      <c r="CL18" s="24"/>
      <c r="CM18" s="24"/>
      <c r="CN18" s="24"/>
      <c r="CO18" s="24"/>
      <c r="CP18" s="24"/>
      <c r="CQ18" s="24"/>
      <c r="CR18" s="24"/>
      <c r="CS18" s="24"/>
      <c r="CT18" s="24"/>
      <c r="CU18" s="24"/>
      <c r="CV18" s="24"/>
      <c r="CW18" s="24"/>
      <c r="CX18" s="24"/>
      <c r="CY18" s="24"/>
      <c r="CZ18" s="24"/>
      <c r="DA18" s="24"/>
      <c r="DB18" s="24"/>
      <c r="DC18" s="24"/>
      <c r="DD18" s="24"/>
      <c r="DE18" s="24"/>
      <c r="DF18" s="24"/>
      <c r="DG18" s="24"/>
    </row>
    <row r="19" spans="1:111">
      <c r="A19" s="28" t="s">
        <v>14</v>
      </c>
      <c r="B19" s="28" t="s">
        <v>21</v>
      </c>
      <c r="C19" s="29" t="s">
        <v>828</v>
      </c>
      <c r="D19" s="30" t="s">
        <v>28</v>
      </c>
      <c r="E19" s="73">
        <v>50</v>
      </c>
      <c r="F19" s="31"/>
      <c r="G19" s="32">
        <f t="shared" si="0"/>
        <v>0</v>
      </c>
      <c r="H19" s="24"/>
      <c r="I19" s="24"/>
      <c r="J19" s="24"/>
      <c r="K19" s="24"/>
      <c r="L19" s="24"/>
      <c r="M19" s="24"/>
      <c r="N19" s="24"/>
      <c r="O19" s="24"/>
      <c r="P19" s="24"/>
      <c r="Q19" s="24"/>
      <c r="R19" s="24"/>
      <c r="S19" s="24"/>
      <c r="T19" s="24"/>
      <c r="U19" s="24"/>
      <c r="V19" s="24"/>
      <c r="W19" s="24"/>
      <c r="X19" s="24"/>
      <c r="Y19" s="24"/>
      <c r="Z19" s="24"/>
      <c r="AA19" s="24"/>
      <c r="AB19" s="24"/>
      <c r="AC19" s="24"/>
      <c r="AD19" s="24"/>
      <c r="AE19" s="24"/>
      <c r="AF19" s="24"/>
      <c r="AG19" s="24"/>
      <c r="AH19" s="24"/>
      <c r="AI19" s="24"/>
      <c r="AJ19" s="24"/>
      <c r="AK19" s="24"/>
      <c r="AL19" s="24"/>
      <c r="AM19" s="24"/>
      <c r="AN19" s="24"/>
      <c r="AO19" s="24"/>
      <c r="AP19" s="24"/>
      <c r="AQ19" s="24"/>
      <c r="AR19" s="24"/>
      <c r="AS19" s="24"/>
      <c r="AT19" s="24"/>
      <c r="AU19" s="24"/>
      <c r="AV19" s="24"/>
      <c r="AW19" s="24"/>
      <c r="AX19" s="24"/>
      <c r="AY19" s="24"/>
      <c r="AZ19" s="24"/>
      <c r="BA19" s="24"/>
      <c r="BB19" s="24"/>
      <c r="BC19" s="24"/>
      <c r="BD19" s="24"/>
      <c r="BE19" s="24"/>
      <c r="BF19" s="24"/>
      <c r="BG19" s="24"/>
      <c r="BH19" s="24"/>
      <c r="BI19" s="24"/>
      <c r="BJ19" s="24"/>
      <c r="BK19" s="24"/>
      <c r="BL19" s="24"/>
      <c r="BM19" s="24"/>
      <c r="BN19" s="24"/>
      <c r="BO19" s="24"/>
      <c r="BP19" s="24"/>
      <c r="BQ19" s="24"/>
      <c r="BR19" s="24"/>
      <c r="BS19" s="24"/>
      <c r="BT19" s="24"/>
      <c r="BU19" s="24"/>
      <c r="BV19" s="24"/>
      <c r="BW19" s="24"/>
      <c r="BX19" s="24"/>
      <c r="BY19" s="24"/>
      <c r="BZ19" s="24"/>
      <c r="CA19" s="24"/>
      <c r="CB19" s="24"/>
      <c r="CC19" s="24"/>
      <c r="CD19" s="24"/>
      <c r="CE19" s="24"/>
      <c r="CF19" s="24"/>
      <c r="CG19" s="24"/>
      <c r="CH19" s="24"/>
      <c r="CI19" s="24"/>
      <c r="CJ19" s="24"/>
      <c r="CK19" s="24"/>
      <c r="CL19" s="24"/>
      <c r="CM19" s="24"/>
      <c r="CN19" s="24"/>
      <c r="CO19" s="24"/>
      <c r="CP19" s="24"/>
      <c r="CQ19" s="24"/>
      <c r="CR19" s="24"/>
      <c r="CS19" s="24"/>
      <c r="CT19" s="24"/>
      <c r="CU19" s="24"/>
      <c r="CV19" s="24"/>
      <c r="CW19" s="24"/>
      <c r="CX19" s="24"/>
      <c r="CY19" s="24"/>
      <c r="CZ19" s="24"/>
      <c r="DA19" s="24"/>
      <c r="DB19" s="24"/>
      <c r="DC19" s="24"/>
      <c r="DD19" s="24"/>
      <c r="DE19" s="24"/>
      <c r="DF19" s="24"/>
      <c r="DG19" s="24"/>
    </row>
    <row r="20" spans="1:111">
      <c r="A20" s="28" t="s">
        <v>14</v>
      </c>
      <c r="B20" s="28" t="s">
        <v>223</v>
      </c>
      <c r="C20" s="29" t="s">
        <v>829</v>
      </c>
      <c r="D20" s="30" t="s">
        <v>28</v>
      </c>
      <c r="E20" s="73">
        <v>50</v>
      </c>
      <c r="F20" s="31"/>
      <c r="G20" s="32">
        <f t="shared" si="0"/>
        <v>0</v>
      </c>
      <c r="H20" s="24"/>
      <c r="I20" s="24"/>
      <c r="J20" s="24"/>
      <c r="K20" s="24"/>
      <c r="L20" s="24"/>
      <c r="M20" s="24"/>
      <c r="N20" s="24"/>
      <c r="O20" s="24"/>
      <c r="P20" s="24"/>
      <c r="Q20" s="24"/>
      <c r="R20" s="24"/>
      <c r="S20" s="24"/>
      <c r="T20" s="24"/>
      <c r="U20" s="24"/>
      <c r="V20" s="24"/>
      <c r="W20" s="24"/>
      <c r="X20" s="24"/>
      <c r="Y20" s="24"/>
      <c r="Z20" s="24"/>
      <c r="AA20" s="24"/>
      <c r="AB20" s="24"/>
      <c r="AC20" s="24"/>
      <c r="AD20" s="24"/>
      <c r="AE20" s="24"/>
      <c r="AF20" s="24"/>
      <c r="AG20" s="24"/>
      <c r="AH20" s="24"/>
      <c r="AI20" s="24"/>
      <c r="AJ20" s="24"/>
      <c r="AK20" s="24"/>
      <c r="AL20" s="24"/>
      <c r="AM20" s="24"/>
      <c r="AN20" s="24"/>
      <c r="AO20" s="24"/>
      <c r="AP20" s="24"/>
      <c r="AQ20" s="24"/>
      <c r="AR20" s="24"/>
      <c r="AS20" s="24"/>
      <c r="AT20" s="24"/>
      <c r="AU20" s="24"/>
      <c r="AV20" s="24"/>
      <c r="AW20" s="24"/>
      <c r="AX20" s="24"/>
      <c r="AY20" s="24"/>
      <c r="AZ20" s="24"/>
      <c r="BA20" s="24"/>
      <c r="BB20" s="24"/>
      <c r="BC20" s="24"/>
      <c r="BD20" s="24"/>
      <c r="BE20" s="24"/>
      <c r="BF20" s="24"/>
      <c r="BG20" s="24"/>
      <c r="BH20" s="24"/>
      <c r="BI20" s="24"/>
      <c r="BJ20" s="24"/>
      <c r="BK20" s="24"/>
      <c r="BL20" s="24"/>
      <c r="BM20" s="24"/>
      <c r="BN20" s="24"/>
      <c r="BO20" s="24"/>
      <c r="BP20" s="24"/>
      <c r="BQ20" s="24"/>
      <c r="BR20" s="24"/>
      <c r="BS20" s="24"/>
      <c r="BT20" s="24"/>
      <c r="BU20" s="24"/>
      <c r="BV20" s="24"/>
      <c r="BW20" s="24"/>
      <c r="BX20" s="24"/>
      <c r="BY20" s="24"/>
      <c r="BZ20" s="24"/>
      <c r="CA20" s="24"/>
      <c r="CB20" s="24"/>
      <c r="CC20" s="24"/>
      <c r="CD20" s="24"/>
      <c r="CE20" s="24"/>
      <c r="CF20" s="24"/>
      <c r="CG20" s="24"/>
      <c r="CH20" s="24"/>
      <c r="CI20" s="24"/>
      <c r="CJ20" s="24"/>
      <c r="CK20" s="24"/>
      <c r="CL20" s="24"/>
      <c r="CM20" s="24"/>
      <c r="CN20" s="24"/>
      <c r="CO20" s="24"/>
      <c r="CP20" s="24"/>
      <c r="CQ20" s="24"/>
      <c r="CR20" s="24"/>
      <c r="CS20" s="24"/>
      <c r="CT20" s="24"/>
      <c r="CU20" s="24"/>
      <c r="CV20" s="24"/>
      <c r="CW20" s="24"/>
      <c r="CX20" s="24"/>
      <c r="CY20" s="24"/>
      <c r="CZ20" s="24"/>
      <c r="DA20" s="24"/>
      <c r="DB20" s="24"/>
      <c r="DC20" s="24"/>
      <c r="DD20" s="24"/>
      <c r="DE20" s="24"/>
      <c r="DF20" s="24"/>
      <c r="DG20" s="24"/>
    </row>
    <row r="21" spans="1:111">
      <c r="A21" s="28" t="s">
        <v>14</v>
      </c>
      <c r="B21" s="28" t="s">
        <v>22</v>
      </c>
      <c r="C21" s="29" t="s">
        <v>830</v>
      </c>
      <c r="D21" s="30" t="s">
        <v>28</v>
      </c>
      <c r="E21" s="73">
        <v>100</v>
      </c>
      <c r="F21" s="31"/>
      <c r="G21" s="32">
        <f t="shared" si="0"/>
        <v>0</v>
      </c>
      <c r="H21" s="24"/>
      <c r="I21" s="24"/>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4"/>
      <c r="AI21" s="24"/>
      <c r="AJ21" s="24"/>
      <c r="AK21" s="24"/>
      <c r="AL21" s="24"/>
      <c r="AM21" s="24"/>
      <c r="AN21" s="24"/>
      <c r="AO21" s="24"/>
      <c r="AP21" s="24"/>
      <c r="AQ21" s="24"/>
      <c r="AR21" s="24"/>
      <c r="AS21" s="24"/>
      <c r="AT21" s="24"/>
      <c r="AU21" s="24"/>
      <c r="AV21" s="24"/>
      <c r="AW21" s="24"/>
      <c r="AX21" s="24"/>
      <c r="AY21" s="24"/>
      <c r="AZ21" s="24"/>
      <c r="BA21" s="24"/>
      <c r="BB21" s="24"/>
      <c r="BC21" s="24"/>
      <c r="BD21" s="24"/>
      <c r="BE21" s="24"/>
      <c r="BF21" s="24"/>
      <c r="BG21" s="24"/>
      <c r="BH21" s="24"/>
      <c r="BI21" s="24"/>
      <c r="BJ21" s="24"/>
      <c r="BK21" s="24"/>
      <c r="BL21" s="24"/>
      <c r="BM21" s="24"/>
      <c r="BN21" s="24"/>
      <c r="BO21" s="24"/>
      <c r="BP21" s="24"/>
      <c r="BQ21" s="24"/>
      <c r="BR21" s="24"/>
      <c r="BS21" s="24"/>
      <c r="BT21" s="24"/>
      <c r="BU21" s="24"/>
      <c r="BV21" s="24"/>
      <c r="BW21" s="24"/>
      <c r="BX21" s="24"/>
      <c r="BY21" s="24"/>
      <c r="BZ21" s="24"/>
      <c r="CA21" s="24"/>
      <c r="CB21" s="24"/>
      <c r="CC21" s="24"/>
      <c r="CD21" s="24"/>
      <c r="CE21" s="24"/>
      <c r="CF21" s="24"/>
      <c r="CG21" s="24"/>
      <c r="CH21" s="24"/>
      <c r="CI21" s="24"/>
      <c r="CJ21" s="24"/>
      <c r="CK21" s="24"/>
      <c r="CL21" s="24"/>
      <c r="CM21" s="24"/>
      <c r="CN21" s="24"/>
      <c r="CO21" s="24"/>
      <c r="CP21" s="24"/>
      <c r="CQ21" s="24"/>
      <c r="CR21" s="24"/>
      <c r="CS21" s="24"/>
      <c r="CT21" s="24"/>
      <c r="CU21" s="24"/>
      <c r="CV21" s="24"/>
      <c r="CW21" s="24"/>
      <c r="CX21" s="24"/>
      <c r="CY21" s="24"/>
      <c r="CZ21" s="24"/>
      <c r="DA21" s="24"/>
      <c r="DB21" s="24"/>
      <c r="DC21" s="24"/>
      <c r="DD21" s="24"/>
      <c r="DE21" s="24"/>
      <c r="DF21" s="24"/>
      <c r="DG21" s="24"/>
    </row>
    <row r="22" spans="1:111">
      <c r="A22" s="28" t="s">
        <v>14</v>
      </c>
      <c r="B22" s="28" t="s">
        <v>223</v>
      </c>
      <c r="C22" s="29" t="s">
        <v>831</v>
      </c>
      <c r="D22" s="30" t="s">
        <v>28</v>
      </c>
      <c r="E22" s="73">
        <v>100</v>
      </c>
      <c r="F22" s="31"/>
      <c r="G22" s="32">
        <f t="shared" si="0"/>
        <v>0</v>
      </c>
      <c r="H22" s="24"/>
      <c r="I22" s="24"/>
      <c r="J22" s="24"/>
      <c r="K22" s="24"/>
      <c r="L22" s="24"/>
      <c r="M22" s="24"/>
      <c r="N22" s="24"/>
      <c r="O22" s="24"/>
      <c r="P22" s="24"/>
      <c r="Q22" s="24"/>
      <c r="R22" s="24"/>
      <c r="S22" s="24"/>
      <c r="T22" s="24"/>
      <c r="U22" s="24"/>
      <c r="V22" s="24"/>
      <c r="W22" s="24"/>
      <c r="X22" s="24"/>
      <c r="Y22" s="24"/>
      <c r="Z22" s="24"/>
      <c r="AA22" s="24"/>
      <c r="AB22" s="24"/>
      <c r="AC22" s="24"/>
      <c r="AD22" s="24"/>
      <c r="AE22" s="24"/>
      <c r="AF22" s="24"/>
      <c r="AG22" s="24"/>
      <c r="AH22" s="24"/>
      <c r="AI22" s="24"/>
      <c r="AJ22" s="24"/>
      <c r="AK22" s="24"/>
      <c r="AL22" s="24"/>
      <c r="AM22" s="24"/>
      <c r="AN22" s="24"/>
      <c r="AO22" s="24"/>
      <c r="AP22" s="24"/>
      <c r="AQ22" s="24"/>
      <c r="AR22" s="24"/>
      <c r="AS22" s="24"/>
      <c r="AT22" s="24"/>
      <c r="AU22" s="24"/>
      <c r="AV22" s="24"/>
      <c r="AW22" s="24"/>
      <c r="AX22" s="24"/>
      <c r="AY22" s="24"/>
      <c r="AZ22" s="24"/>
      <c r="BA22" s="24"/>
      <c r="BB22" s="24"/>
      <c r="BC22" s="24"/>
      <c r="BD22" s="24"/>
      <c r="BE22" s="24"/>
      <c r="BF22" s="24"/>
      <c r="BG22" s="24"/>
      <c r="BH22" s="24"/>
      <c r="BI22" s="24"/>
      <c r="BJ22" s="24"/>
      <c r="BK22" s="24"/>
      <c r="BL22" s="24"/>
      <c r="BM22" s="24"/>
      <c r="BN22" s="24"/>
      <c r="BO22" s="24"/>
      <c r="BP22" s="24"/>
      <c r="BQ22" s="24"/>
      <c r="BR22" s="24"/>
      <c r="BS22" s="24"/>
      <c r="BT22" s="24"/>
      <c r="BU22" s="24"/>
      <c r="BV22" s="24"/>
      <c r="BW22" s="24"/>
      <c r="BX22" s="24"/>
      <c r="BY22" s="24"/>
      <c r="BZ22" s="24"/>
      <c r="CA22" s="24"/>
      <c r="CB22" s="24"/>
      <c r="CC22" s="24"/>
      <c r="CD22" s="24"/>
      <c r="CE22" s="24"/>
      <c r="CF22" s="24"/>
      <c r="CG22" s="24"/>
      <c r="CH22" s="24"/>
      <c r="CI22" s="24"/>
      <c r="CJ22" s="24"/>
      <c r="CK22" s="24"/>
      <c r="CL22" s="24"/>
      <c r="CM22" s="24"/>
      <c r="CN22" s="24"/>
      <c r="CO22" s="24"/>
      <c r="CP22" s="24"/>
      <c r="CQ22" s="24"/>
      <c r="CR22" s="24"/>
      <c r="CS22" s="24"/>
      <c r="CT22" s="24"/>
      <c r="CU22" s="24"/>
      <c r="CV22" s="24"/>
      <c r="CW22" s="24"/>
      <c r="CX22" s="24"/>
      <c r="CY22" s="24"/>
      <c r="CZ22" s="24"/>
      <c r="DA22" s="24"/>
      <c r="DB22" s="24"/>
      <c r="DC22" s="24"/>
      <c r="DD22" s="24"/>
      <c r="DE22" s="24"/>
      <c r="DF22" s="24"/>
      <c r="DG22" s="24"/>
    </row>
    <row r="23" spans="1:111">
      <c r="A23" s="28" t="s">
        <v>14</v>
      </c>
      <c r="B23" s="28" t="s">
        <v>23</v>
      </c>
      <c r="C23" s="29" t="s">
        <v>832</v>
      </c>
      <c r="D23" s="30" t="s">
        <v>28</v>
      </c>
      <c r="E23" s="73">
        <v>50</v>
      </c>
      <c r="F23" s="31"/>
      <c r="G23" s="32">
        <f t="shared" si="0"/>
        <v>0</v>
      </c>
      <c r="H23" s="24"/>
      <c r="I23" s="24"/>
      <c r="J23" s="24"/>
      <c r="K23" s="24"/>
      <c r="L23" s="24"/>
      <c r="M23" s="24"/>
      <c r="N23" s="24"/>
      <c r="O23" s="24"/>
      <c r="P23" s="24"/>
      <c r="Q23" s="24"/>
      <c r="R23" s="24"/>
      <c r="S23" s="24"/>
      <c r="T23" s="24"/>
      <c r="U23" s="24"/>
      <c r="V23" s="24"/>
      <c r="W23" s="24"/>
      <c r="X23" s="24"/>
      <c r="Y23" s="24"/>
      <c r="Z23" s="24"/>
      <c r="AA23" s="24"/>
      <c r="AB23" s="24"/>
      <c r="AC23" s="24"/>
      <c r="AD23" s="24"/>
      <c r="AE23" s="24"/>
      <c r="AF23" s="24"/>
      <c r="AG23" s="24"/>
      <c r="AH23" s="24"/>
      <c r="AI23" s="24"/>
      <c r="AJ23" s="24"/>
      <c r="AK23" s="24"/>
      <c r="AL23" s="24"/>
      <c r="AM23" s="24"/>
      <c r="AN23" s="24"/>
      <c r="AO23" s="24"/>
      <c r="AP23" s="24"/>
      <c r="AQ23" s="24"/>
      <c r="AR23" s="24"/>
      <c r="AS23" s="24"/>
      <c r="AT23" s="24"/>
      <c r="AU23" s="24"/>
      <c r="AV23" s="24"/>
      <c r="AW23" s="24"/>
      <c r="AX23" s="24"/>
      <c r="AY23" s="24"/>
      <c r="AZ23" s="24"/>
      <c r="BA23" s="24"/>
      <c r="BB23" s="24"/>
      <c r="BC23" s="24"/>
      <c r="BD23" s="24"/>
      <c r="BE23" s="24"/>
      <c r="BF23" s="24"/>
      <c r="BG23" s="24"/>
      <c r="BH23" s="24"/>
      <c r="BI23" s="24"/>
      <c r="BJ23" s="24"/>
      <c r="BK23" s="24"/>
      <c r="BL23" s="24"/>
      <c r="BM23" s="24"/>
      <c r="BN23" s="24"/>
      <c r="BO23" s="24"/>
      <c r="BP23" s="24"/>
      <c r="BQ23" s="24"/>
      <c r="BR23" s="24"/>
      <c r="BS23" s="24"/>
      <c r="BT23" s="24"/>
      <c r="BU23" s="24"/>
      <c r="BV23" s="24"/>
      <c r="BW23" s="24"/>
      <c r="BX23" s="24"/>
      <c r="BY23" s="24"/>
      <c r="BZ23" s="24"/>
      <c r="CA23" s="24"/>
      <c r="CB23" s="24"/>
      <c r="CC23" s="24"/>
      <c r="CD23" s="24"/>
      <c r="CE23" s="24"/>
      <c r="CF23" s="24"/>
      <c r="CG23" s="24"/>
      <c r="CH23" s="24"/>
      <c r="CI23" s="24"/>
      <c r="CJ23" s="24"/>
      <c r="CK23" s="24"/>
      <c r="CL23" s="24"/>
      <c r="CM23" s="24"/>
      <c r="CN23" s="24"/>
      <c r="CO23" s="24"/>
      <c r="CP23" s="24"/>
      <c r="CQ23" s="24"/>
      <c r="CR23" s="24"/>
      <c r="CS23" s="24"/>
      <c r="CT23" s="24"/>
      <c r="CU23" s="24"/>
      <c r="CV23" s="24"/>
      <c r="CW23" s="24"/>
      <c r="CX23" s="24"/>
      <c r="CY23" s="24"/>
      <c r="CZ23" s="24"/>
      <c r="DA23" s="24"/>
      <c r="DB23" s="24"/>
      <c r="DC23" s="24"/>
      <c r="DD23" s="24"/>
      <c r="DE23" s="24"/>
      <c r="DF23" s="24"/>
      <c r="DG23" s="24"/>
    </row>
    <row r="24" spans="1:111">
      <c r="A24" s="28" t="s">
        <v>14</v>
      </c>
      <c r="B24" s="28" t="s">
        <v>225</v>
      </c>
      <c r="C24" s="29" t="s">
        <v>833</v>
      </c>
      <c r="D24" s="30" t="s">
        <v>28</v>
      </c>
      <c r="E24" s="73">
        <v>50</v>
      </c>
      <c r="F24" s="31"/>
      <c r="G24" s="32">
        <f t="shared" si="0"/>
        <v>0</v>
      </c>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24"/>
      <c r="AL24" s="24"/>
      <c r="AM24" s="24"/>
      <c r="AN24" s="24"/>
      <c r="AO24" s="24"/>
      <c r="AP24" s="24"/>
      <c r="AQ24" s="24"/>
      <c r="AR24" s="24"/>
      <c r="AS24" s="24"/>
      <c r="AT24" s="24"/>
      <c r="AU24" s="24"/>
      <c r="AV24" s="24"/>
      <c r="AW24" s="24"/>
      <c r="AX24" s="24"/>
      <c r="AY24" s="24"/>
      <c r="AZ24" s="24"/>
      <c r="BA24" s="24"/>
      <c r="BB24" s="24"/>
      <c r="BC24" s="24"/>
      <c r="BD24" s="24"/>
      <c r="BE24" s="24"/>
      <c r="BF24" s="24"/>
      <c r="BG24" s="24"/>
      <c r="BH24" s="24"/>
      <c r="BI24" s="24"/>
      <c r="BJ24" s="24"/>
      <c r="BK24" s="24"/>
      <c r="BL24" s="24"/>
      <c r="BM24" s="24"/>
      <c r="BN24" s="24"/>
      <c r="BO24" s="24"/>
      <c r="BP24" s="24"/>
      <c r="BQ24" s="24"/>
      <c r="BR24" s="24"/>
      <c r="BS24" s="24"/>
      <c r="BT24" s="24"/>
      <c r="BU24" s="24"/>
      <c r="BV24" s="24"/>
      <c r="BW24" s="24"/>
      <c r="BX24" s="24"/>
      <c r="BY24" s="24"/>
      <c r="BZ24" s="24"/>
      <c r="CA24" s="24"/>
      <c r="CB24" s="24"/>
      <c r="CC24" s="24"/>
      <c r="CD24" s="24"/>
      <c r="CE24" s="24"/>
      <c r="CF24" s="24"/>
      <c r="CG24" s="24"/>
      <c r="CH24" s="24"/>
      <c r="CI24" s="24"/>
      <c r="CJ24" s="24"/>
      <c r="CK24" s="24"/>
      <c r="CL24" s="24"/>
      <c r="CM24" s="24"/>
      <c r="CN24" s="24"/>
      <c r="CO24" s="24"/>
      <c r="CP24" s="24"/>
      <c r="CQ24" s="24"/>
      <c r="CR24" s="24"/>
      <c r="CS24" s="24"/>
      <c r="CT24" s="24"/>
      <c r="CU24" s="24"/>
      <c r="CV24" s="24"/>
      <c r="CW24" s="24"/>
      <c r="CX24" s="24"/>
      <c r="CY24" s="24"/>
      <c r="CZ24" s="24"/>
      <c r="DA24" s="24"/>
      <c r="DB24" s="24"/>
      <c r="DC24" s="24"/>
      <c r="DD24" s="24"/>
      <c r="DE24" s="24"/>
      <c r="DF24" s="24"/>
      <c r="DG24" s="24"/>
    </row>
    <row r="25" spans="1:111">
      <c r="A25" s="28" t="s">
        <v>14</v>
      </c>
      <c r="B25" s="28" t="s">
        <v>24</v>
      </c>
      <c r="C25" s="29" t="s">
        <v>834</v>
      </c>
      <c r="D25" s="30" t="s">
        <v>28</v>
      </c>
      <c r="E25" s="73">
        <v>150</v>
      </c>
      <c r="F25" s="31"/>
      <c r="G25" s="32">
        <f t="shared" si="0"/>
        <v>0</v>
      </c>
      <c r="H25" s="24"/>
      <c r="I25" s="24"/>
      <c r="J25" s="24"/>
      <c r="K25" s="24"/>
      <c r="L25" s="24"/>
      <c r="M25" s="24"/>
      <c r="N25" s="24"/>
      <c r="O25" s="24"/>
      <c r="P25" s="24"/>
      <c r="Q25" s="24"/>
      <c r="R25" s="24"/>
      <c r="S25" s="24"/>
      <c r="T25" s="24"/>
      <c r="U25" s="24"/>
      <c r="V25" s="24"/>
      <c r="W25" s="24"/>
      <c r="X25" s="24"/>
      <c r="Y25" s="24"/>
      <c r="Z25" s="24"/>
      <c r="AA25" s="24"/>
      <c r="AB25" s="24"/>
      <c r="AC25" s="24"/>
      <c r="AD25" s="24"/>
      <c r="AE25" s="24"/>
      <c r="AF25" s="24"/>
      <c r="AG25" s="24"/>
      <c r="AH25" s="24"/>
      <c r="AI25" s="24"/>
      <c r="AJ25" s="24"/>
      <c r="AK25" s="24"/>
      <c r="AL25" s="24"/>
      <c r="AM25" s="24"/>
      <c r="AN25" s="24"/>
      <c r="AO25" s="24"/>
      <c r="AP25" s="24"/>
      <c r="AQ25" s="24"/>
      <c r="AR25" s="24"/>
      <c r="AS25" s="24"/>
      <c r="AT25" s="24"/>
      <c r="AU25" s="24"/>
      <c r="AV25" s="24"/>
      <c r="AW25" s="24"/>
      <c r="AX25" s="24"/>
      <c r="AY25" s="24"/>
      <c r="AZ25" s="24"/>
      <c r="BA25" s="24"/>
      <c r="BB25" s="24"/>
      <c r="BC25" s="24"/>
      <c r="BD25" s="24"/>
      <c r="BE25" s="24"/>
      <c r="BF25" s="24"/>
      <c r="BG25" s="24"/>
      <c r="BH25" s="24"/>
      <c r="BI25" s="24"/>
      <c r="BJ25" s="24"/>
      <c r="BK25" s="24"/>
      <c r="BL25" s="24"/>
      <c r="BM25" s="24"/>
      <c r="BN25" s="24"/>
      <c r="BO25" s="24"/>
      <c r="BP25" s="24"/>
      <c r="BQ25" s="24"/>
      <c r="BR25" s="24"/>
      <c r="BS25" s="24"/>
      <c r="BT25" s="24"/>
      <c r="BU25" s="24"/>
      <c r="BV25" s="24"/>
      <c r="BW25" s="24"/>
      <c r="BX25" s="24"/>
      <c r="BY25" s="24"/>
      <c r="BZ25" s="24"/>
      <c r="CA25" s="24"/>
      <c r="CB25" s="24"/>
      <c r="CC25" s="24"/>
      <c r="CD25" s="24"/>
      <c r="CE25" s="24"/>
      <c r="CF25" s="24"/>
      <c r="CG25" s="24"/>
      <c r="CH25" s="24"/>
      <c r="CI25" s="24"/>
      <c r="CJ25" s="24"/>
      <c r="CK25" s="24"/>
      <c r="CL25" s="24"/>
      <c r="CM25" s="24"/>
      <c r="CN25" s="24"/>
      <c r="CO25" s="24"/>
      <c r="CP25" s="24"/>
      <c r="CQ25" s="24"/>
      <c r="CR25" s="24"/>
      <c r="CS25" s="24"/>
      <c r="CT25" s="24"/>
      <c r="CU25" s="24"/>
      <c r="CV25" s="24"/>
      <c r="CW25" s="24"/>
      <c r="CX25" s="24"/>
      <c r="CY25" s="24"/>
      <c r="CZ25" s="24"/>
      <c r="DA25" s="24"/>
      <c r="DB25" s="24"/>
      <c r="DC25" s="24"/>
      <c r="DD25" s="24"/>
      <c r="DE25" s="24"/>
      <c r="DF25" s="24"/>
      <c r="DG25" s="24"/>
    </row>
    <row r="26" spans="1:111">
      <c r="A26" s="28" t="s">
        <v>14</v>
      </c>
      <c r="B26" s="28" t="s">
        <v>226</v>
      </c>
      <c r="C26" s="29" t="s">
        <v>835</v>
      </c>
      <c r="D26" s="30" t="s">
        <v>28</v>
      </c>
      <c r="E26" s="73">
        <v>150</v>
      </c>
      <c r="F26" s="31"/>
      <c r="G26" s="32">
        <f t="shared" si="0"/>
        <v>0</v>
      </c>
      <c r="H26" s="24"/>
      <c r="I26" s="24"/>
      <c r="J26" s="24"/>
      <c r="K26" s="24"/>
      <c r="L26" s="24"/>
      <c r="M26" s="24"/>
      <c r="N26" s="24"/>
      <c r="O26" s="24"/>
      <c r="P26" s="24"/>
      <c r="Q26" s="24"/>
      <c r="R26" s="24"/>
      <c r="S26" s="24"/>
      <c r="T26" s="24"/>
      <c r="U26" s="24"/>
      <c r="V26" s="24"/>
      <c r="W26" s="24"/>
      <c r="X26" s="24"/>
      <c r="Y26" s="24"/>
      <c r="Z26" s="24"/>
      <c r="AA26" s="24"/>
      <c r="AB26" s="24"/>
      <c r="AC26" s="24"/>
      <c r="AD26" s="24"/>
      <c r="AE26" s="24"/>
      <c r="AF26" s="24"/>
      <c r="AG26" s="24"/>
      <c r="AH26" s="24"/>
      <c r="AI26" s="24"/>
      <c r="AJ26" s="24"/>
      <c r="AK26" s="24"/>
      <c r="AL26" s="24"/>
      <c r="AM26" s="24"/>
      <c r="AN26" s="24"/>
      <c r="AO26" s="24"/>
      <c r="AP26" s="24"/>
      <c r="AQ26" s="24"/>
      <c r="AR26" s="24"/>
      <c r="AS26" s="24"/>
      <c r="AT26" s="24"/>
      <c r="AU26" s="24"/>
      <c r="AV26" s="24"/>
      <c r="AW26" s="24"/>
      <c r="AX26" s="24"/>
      <c r="AY26" s="24"/>
      <c r="AZ26" s="24"/>
      <c r="BA26" s="24"/>
      <c r="BB26" s="24"/>
      <c r="BC26" s="24"/>
      <c r="BD26" s="24"/>
      <c r="BE26" s="24"/>
      <c r="BF26" s="24"/>
      <c r="BG26" s="24"/>
      <c r="BH26" s="24"/>
      <c r="BI26" s="24"/>
      <c r="BJ26" s="24"/>
      <c r="BK26" s="24"/>
      <c r="BL26" s="24"/>
      <c r="BM26" s="24"/>
      <c r="BN26" s="24"/>
      <c r="BO26" s="24"/>
      <c r="BP26" s="24"/>
      <c r="BQ26" s="24"/>
      <c r="BR26" s="24"/>
      <c r="BS26" s="24"/>
      <c r="BT26" s="24"/>
      <c r="BU26" s="24"/>
      <c r="BV26" s="24"/>
      <c r="BW26" s="24"/>
      <c r="BX26" s="24"/>
      <c r="BY26" s="24"/>
      <c r="BZ26" s="24"/>
      <c r="CA26" s="24"/>
      <c r="CB26" s="24"/>
      <c r="CC26" s="24"/>
      <c r="CD26" s="24"/>
      <c r="CE26" s="24"/>
      <c r="CF26" s="24"/>
      <c r="CG26" s="24"/>
      <c r="CH26" s="24"/>
      <c r="CI26" s="24"/>
      <c r="CJ26" s="24"/>
      <c r="CK26" s="24"/>
      <c r="CL26" s="24"/>
      <c r="CM26" s="24"/>
      <c r="CN26" s="24"/>
      <c r="CO26" s="24"/>
      <c r="CP26" s="24"/>
      <c r="CQ26" s="24"/>
      <c r="CR26" s="24"/>
      <c r="CS26" s="24"/>
      <c r="CT26" s="24"/>
      <c r="CU26" s="24"/>
      <c r="CV26" s="24"/>
      <c r="CW26" s="24"/>
      <c r="CX26" s="24"/>
      <c r="CY26" s="24"/>
      <c r="CZ26" s="24"/>
      <c r="DA26" s="24"/>
      <c r="DB26" s="24"/>
      <c r="DC26" s="24"/>
      <c r="DD26" s="24"/>
      <c r="DE26" s="24"/>
      <c r="DF26" s="24"/>
      <c r="DG26" s="24"/>
    </row>
    <row r="27" spans="1:111">
      <c r="A27" s="28" t="s">
        <v>14</v>
      </c>
      <c r="B27" s="28" t="s">
        <v>25</v>
      </c>
      <c r="C27" s="29" t="s">
        <v>836</v>
      </c>
      <c r="D27" s="30" t="s">
        <v>28</v>
      </c>
      <c r="E27" s="73">
        <v>20</v>
      </c>
      <c r="F27" s="31"/>
      <c r="G27" s="32">
        <f t="shared" si="0"/>
        <v>0</v>
      </c>
      <c r="H27" s="24"/>
      <c r="I27" s="24"/>
      <c r="J27" s="24"/>
      <c r="K27" s="24"/>
      <c r="L27" s="24"/>
      <c r="M27" s="24"/>
      <c r="N27" s="24"/>
      <c r="O27" s="24"/>
      <c r="P27" s="24"/>
      <c r="Q27" s="24"/>
      <c r="R27" s="24"/>
      <c r="S27" s="24"/>
      <c r="T27" s="24"/>
      <c r="U27" s="24"/>
      <c r="V27" s="24"/>
      <c r="W27" s="24"/>
      <c r="X27" s="24"/>
      <c r="Y27" s="24"/>
      <c r="Z27" s="24"/>
      <c r="AA27" s="24"/>
      <c r="AB27" s="24"/>
      <c r="AC27" s="24"/>
      <c r="AD27" s="24"/>
      <c r="AE27" s="24"/>
      <c r="AF27" s="24"/>
      <c r="AG27" s="24"/>
      <c r="AH27" s="24"/>
      <c r="AI27" s="24"/>
      <c r="AJ27" s="24"/>
      <c r="AK27" s="24"/>
      <c r="AL27" s="24"/>
      <c r="AM27" s="24"/>
      <c r="AN27" s="24"/>
      <c r="AO27" s="24"/>
      <c r="AP27" s="24"/>
      <c r="AQ27" s="24"/>
      <c r="AR27" s="24"/>
      <c r="AS27" s="24"/>
      <c r="AT27" s="24"/>
      <c r="AU27" s="24"/>
      <c r="AV27" s="24"/>
      <c r="AW27" s="24"/>
      <c r="AX27" s="24"/>
      <c r="AY27" s="24"/>
      <c r="AZ27" s="24"/>
      <c r="BA27" s="24"/>
      <c r="BB27" s="24"/>
      <c r="BC27" s="24"/>
      <c r="BD27" s="24"/>
      <c r="BE27" s="24"/>
      <c r="BF27" s="24"/>
      <c r="BG27" s="24"/>
      <c r="BH27" s="24"/>
      <c r="BI27" s="24"/>
      <c r="BJ27" s="24"/>
      <c r="BK27" s="24"/>
      <c r="BL27" s="24"/>
      <c r="BM27" s="24"/>
      <c r="BN27" s="24"/>
      <c r="BO27" s="24"/>
      <c r="BP27" s="24"/>
      <c r="BQ27" s="24"/>
      <c r="BR27" s="24"/>
      <c r="BS27" s="24"/>
      <c r="BT27" s="24"/>
      <c r="BU27" s="24"/>
      <c r="BV27" s="24"/>
      <c r="BW27" s="24"/>
      <c r="BX27" s="24"/>
      <c r="BY27" s="24"/>
      <c r="BZ27" s="24"/>
      <c r="CA27" s="24"/>
      <c r="CB27" s="24"/>
      <c r="CC27" s="24"/>
      <c r="CD27" s="24"/>
      <c r="CE27" s="24"/>
      <c r="CF27" s="24"/>
      <c r="CG27" s="24"/>
      <c r="CH27" s="24"/>
      <c r="CI27" s="24"/>
      <c r="CJ27" s="24"/>
      <c r="CK27" s="24"/>
      <c r="CL27" s="24"/>
      <c r="CM27" s="24"/>
      <c r="CN27" s="24"/>
      <c r="CO27" s="24"/>
      <c r="CP27" s="24"/>
      <c r="CQ27" s="24"/>
      <c r="CR27" s="24"/>
      <c r="CS27" s="24"/>
      <c r="CT27" s="24"/>
      <c r="CU27" s="24"/>
      <c r="CV27" s="24"/>
      <c r="CW27" s="24"/>
      <c r="CX27" s="24"/>
      <c r="CY27" s="24"/>
      <c r="CZ27" s="24"/>
      <c r="DA27" s="24"/>
      <c r="DB27" s="24"/>
      <c r="DC27" s="24"/>
      <c r="DD27" s="24"/>
      <c r="DE27" s="24"/>
      <c r="DF27" s="24"/>
      <c r="DG27" s="24"/>
    </row>
    <row r="28" spans="1:111">
      <c r="A28" s="28" t="s">
        <v>14</v>
      </c>
      <c r="B28" s="28" t="s">
        <v>227</v>
      </c>
      <c r="C28" s="29" t="s">
        <v>837</v>
      </c>
      <c r="D28" s="30" t="s">
        <v>28</v>
      </c>
      <c r="E28" s="73">
        <v>20</v>
      </c>
      <c r="F28" s="31"/>
      <c r="G28" s="32">
        <f t="shared" si="0"/>
        <v>0</v>
      </c>
      <c r="H28" s="24"/>
      <c r="I28" s="24"/>
      <c r="J28" s="24"/>
      <c r="K28" s="24"/>
      <c r="L28" s="24"/>
      <c r="M28" s="24"/>
      <c r="N28" s="24"/>
      <c r="O28" s="24"/>
      <c r="P28" s="24"/>
      <c r="Q28" s="24"/>
      <c r="R28" s="24"/>
      <c r="S28" s="24"/>
      <c r="T28" s="24"/>
      <c r="U28" s="24"/>
      <c r="V28" s="24"/>
      <c r="W28" s="24"/>
      <c r="X28" s="24"/>
      <c r="Y28" s="24"/>
      <c r="Z28" s="24"/>
      <c r="AA28" s="24"/>
      <c r="AB28" s="24"/>
      <c r="AC28" s="24"/>
      <c r="AD28" s="24"/>
      <c r="AE28" s="24"/>
      <c r="AF28" s="24"/>
      <c r="AG28" s="24"/>
      <c r="AH28" s="24"/>
      <c r="AI28" s="24"/>
      <c r="AJ28" s="24"/>
      <c r="AK28" s="24"/>
      <c r="AL28" s="24"/>
      <c r="AM28" s="24"/>
      <c r="AN28" s="24"/>
      <c r="AO28" s="24"/>
      <c r="AP28" s="24"/>
      <c r="AQ28" s="24"/>
      <c r="AR28" s="24"/>
      <c r="AS28" s="24"/>
      <c r="AT28" s="24"/>
      <c r="AU28" s="24"/>
      <c r="AV28" s="24"/>
      <c r="AW28" s="24"/>
      <c r="AX28" s="24"/>
      <c r="AY28" s="24"/>
      <c r="AZ28" s="24"/>
      <c r="BA28" s="24"/>
      <c r="BB28" s="24"/>
      <c r="BC28" s="24"/>
      <c r="BD28" s="24"/>
      <c r="BE28" s="24"/>
      <c r="BF28" s="24"/>
      <c r="BG28" s="24"/>
      <c r="BH28" s="24"/>
      <c r="BI28" s="24"/>
      <c r="BJ28" s="24"/>
      <c r="BK28" s="24"/>
      <c r="BL28" s="24"/>
      <c r="BM28" s="24"/>
      <c r="BN28" s="24"/>
      <c r="BO28" s="24"/>
      <c r="BP28" s="24"/>
      <c r="BQ28" s="24"/>
      <c r="BR28" s="24"/>
      <c r="BS28" s="24"/>
      <c r="BT28" s="24"/>
      <c r="BU28" s="24"/>
      <c r="BV28" s="24"/>
      <c r="BW28" s="24"/>
      <c r="BX28" s="24"/>
      <c r="BY28" s="24"/>
      <c r="BZ28" s="24"/>
      <c r="CA28" s="24"/>
      <c r="CB28" s="24"/>
      <c r="CC28" s="24"/>
      <c r="CD28" s="24"/>
      <c r="CE28" s="24"/>
      <c r="CF28" s="24"/>
      <c r="CG28" s="24"/>
      <c r="CH28" s="24"/>
      <c r="CI28" s="24"/>
      <c r="CJ28" s="24"/>
      <c r="CK28" s="24"/>
      <c r="CL28" s="24"/>
      <c r="CM28" s="24"/>
      <c r="CN28" s="24"/>
      <c r="CO28" s="24"/>
      <c r="CP28" s="24"/>
      <c r="CQ28" s="24"/>
      <c r="CR28" s="24"/>
      <c r="CS28" s="24"/>
      <c r="CT28" s="24"/>
      <c r="CU28" s="24"/>
      <c r="CV28" s="24"/>
      <c r="CW28" s="24"/>
      <c r="CX28" s="24"/>
      <c r="CY28" s="24"/>
      <c r="CZ28" s="24"/>
      <c r="DA28" s="24"/>
      <c r="DB28" s="24"/>
      <c r="DC28" s="24"/>
      <c r="DD28" s="24"/>
      <c r="DE28" s="24"/>
      <c r="DF28" s="24"/>
      <c r="DG28" s="24"/>
    </row>
    <row r="29" spans="1:111">
      <c r="A29" s="28" t="s">
        <v>14</v>
      </c>
      <c r="B29" s="28" t="s">
        <v>121</v>
      </c>
      <c r="C29" s="29" t="s">
        <v>838</v>
      </c>
      <c r="D29" s="30" t="s">
        <v>28</v>
      </c>
      <c r="E29" s="73">
        <v>30</v>
      </c>
      <c r="F29" s="31"/>
      <c r="G29" s="32">
        <f t="shared" si="0"/>
        <v>0</v>
      </c>
      <c r="H29" s="24"/>
      <c r="I29" s="24"/>
      <c r="J29" s="24"/>
      <c r="K29" s="24"/>
      <c r="L29" s="24"/>
      <c r="M29" s="24"/>
      <c r="N29" s="24"/>
      <c r="O29" s="24"/>
      <c r="P29" s="24"/>
      <c r="Q29" s="24"/>
      <c r="R29" s="24"/>
      <c r="S29" s="24"/>
      <c r="T29" s="24"/>
      <c r="U29" s="24"/>
      <c r="V29" s="24"/>
      <c r="W29" s="24"/>
      <c r="X29" s="24"/>
      <c r="Y29" s="24"/>
      <c r="Z29" s="24"/>
      <c r="AA29" s="24"/>
      <c r="AB29" s="24"/>
      <c r="AC29" s="24"/>
      <c r="AD29" s="24"/>
      <c r="AE29" s="24"/>
      <c r="AF29" s="24"/>
      <c r="AG29" s="24"/>
      <c r="AH29" s="24"/>
      <c r="AI29" s="24"/>
      <c r="AJ29" s="24"/>
      <c r="AK29" s="24"/>
      <c r="AL29" s="24"/>
      <c r="AM29" s="24"/>
      <c r="AN29" s="24"/>
      <c r="AO29" s="24"/>
      <c r="AP29" s="24"/>
      <c r="AQ29" s="24"/>
      <c r="AR29" s="24"/>
      <c r="AS29" s="24"/>
      <c r="AT29" s="24"/>
      <c r="AU29" s="24"/>
      <c r="AV29" s="24"/>
      <c r="AW29" s="24"/>
      <c r="AX29" s="24"/>
      <c r="AY29" s="24"/>
      <c r="AZ29" s="24"/>
      <c r="BA29" s="24"/>
      <c r="BB29" s="24"/>
      <c r="BC29" s="24"/>
      <c r="BD29" s="24"/>
      <c r="BE29" s="24"/>
      <c r="BF29" s="24"/>
      <c r="BG29" s="24"/>
      <c r="BH29" s="24"/>
      <c r="BI29" s="24"/>
      <c r="BJ29" s="24"/>
      <c r="BK29" s="24"/>
      <c r="BL29" s="24"/>
      <c r="BM29" s="24"/>
      <c r="BN29" s="24"/>
      <c r="BO29" s="24"/>
      <c r="BP29" s="24"/>
      <c r="BQ29" s="24"/>
      <c r="BR29" s="24"/>
      <c r="BS29" s="24"/>
      <c r="BT29" s="24"/>
      <c r="BU29" s="24"/>
      <c r="BV29" s="24"/>
      <c r="BW29" s="24"/>
      <c r="BX29" s="24"/>
      <c r="BY29" s="24"/>
      <c r="BZ29" s="24"/>
      <c r="CA29" s="24"/>
      <c r="CB29" s="24"/>
      <c r="CC29" s="24"/>
      <c r="CD29" s="24"/>
      <c r="CE29" s="24"/>
      <c r="CF29" s="24"/>
      <c r="CG29" s="24"/>
      <c r="CH29" s="24"/>
      <c r="CI29" s="24"/>
      <c r="CJ29" s="24"/>
      <c r="CK29" s="24"/>
      <c r="CL29" s="24"/>
      <c r="CM29" s="24"/>
      <c r="CN29" s="24"/>
      <c r="CO29" s="24"/>
      <c r="CP29" s="24"/>
      <c r="CQ29" s="24"/>
      <c r="CR29" s="24"/>
      <c r="CS29" s="24"/>
      <c r="CT29" s="24"/>
      <c r="CU29" s="24"/>
      <c r="CV29" s="24"/>
      <c r="CW29" s="24"/>
      <c r="CX29" s="24"/>
      <c r="CY29" s="24"/>
      <c r="CZ29" s="24"/>
      <c r="DA29" s="24"/>
      <c r="DB29" s="24"/>
      <c r="DC29" s="24"/>
      <c r="DD29" s="24"/>
      <c r="DE29" s="24"/>
      <c r="DF29" s="24"/>
      <c r="DG29" s="24"/>
    </row>
    <row r="30" spans="1:111">
      <c r="A30" s="28" t="s">
        <v>14</v>
      </c>
      <c r="B30" s="28" t="s">
        <v>228</v>
      </c>
      <c r="C30" s="29" t="s">
        <v>839</v>
      </c>
      <c r="D30" s="30" t="s">
        <v>28</v>
      </c>
      <c r="E30" s="73">
        <v>30</v>
      </c>
      <c r="F30" s="31"/>
      <c r="G30" s="32">
        <f t="shared" si="0"/>
        <v>0</v>
      </c>
      <c r="H30" s="24"/>
      <c r="I30" s="24"/>
      <c r="J30" s="24"/>
      <c r="K30" s="24"/>
      <c r="L30" s="24"/>
      <c r="M30" s="24"/>
      <c r="N30" s="24"/>
      <c r="O30" s="24"/>
      <c r="P30" s="24"/>
      <c r="Q30" s="24"/>
      <c r="R30" s="24"/>
      <c r="S30" s="24"/>
      <c r="T30" s="24"/>
      <c r="U30" s="24"/>
      <c r="V30" s="24"/>
      <c r="W30" s="24"/>
      <c r="X30" s="24"/>
      <c r="Y30" s="24"/>
      <c r="Z30" s="24"/>
      <c r="AA30" s="24"/>
      <c r="AB30" s="24"/>
      <c r="AC30" s="24"/>
      <c r="AD30" s="24"/>
      <c r="AE30" s="24"/>
      <c r="AF30" s="24"/>
      <c r="AG30" s="24"/>
      <c r="AH30" s="24"/>
      <c r="AI30" s="24"/>
      <c r="AJ30" s="24"/>
      <c r="AK30" s="24"/>
      <c r="AL30" s="24"/>
      <c r="AM30" s="24"/>
      <c r="AN30" s="24"/>
      <c r="AO30" s="24"/>
      <c r="AP30" s="24"/>
      <c r="AQ30" s="24"/>
      <c r="AR30" s="24"/>
      <c r="AS30" s="24"/>
      <c r="AT30" s="24"/>
      <c r="AU30" s="24"/>
      <c r="AV30" s="24"/>
      <c r="AW30" s="24"/>
      <c r="AX30" s="24"/>
      <c r="AY30" s="24"/>
      <c r="AZ30" s="24"/>
      <c r="BA30" s="24"/>
      <c r="BB30" s="24"/>
      <c r="BC30" s="24"/>
      <c r="BD30" s="24"/>
      <c r="BE30" s="24"/>
      <c r="BF30" s="24"/>
      <c r="BG30" s="24"/>
      <c r="BH30" s="24"/>
      <c r="BI30" s="24"/>
      <c r="BJ30" s="24"/>
      <c r="BK30" s="24"/>
      <c r="BL30" s="24"/>
      <c r="BM30" s="24"/>
      <c r="BN30" s="24"/>
      <c r="BO30" s="24"/>
      <c r="BP30" s="24"/>
      <c r="BQ30" s="24"/>
      <c r="BR30" s="24"/>
      <c r="BS30" s="24"/>
      <c r="BT30" s="24"/>
      <c r="BU30" s="24"/>
      <c r="BV30" s="24"/>
      <c r="BW30" s="24"/>
      <c r="BX30" s="24"/>
      <c r="BY30" s="24"/>
      <c r="BZ30" s="24"/>
      <c r="CA30" s="24"/>
      <c r="CB30" s="24"/>
      <c r="CC30" s="24"/>
      <c r="CD30" s="24"/>
      <c r="CE30" s="24"/>
      <c r="CF30" s="24"/>
      <c r="CG30" s="24"/>
      <c r="CH30" s="24"/>
      <c r="CI30" s="24"/>
      <c r="CJ30" s="24"/>
      <c r="CK30" s="24"/>
      <c r="CL30" s="24"/>
      <c r="CM30" s="24"/>
      <c r="CN30" s="24"/>
      <c r="CO30" s="24"/>
      <c r="CP30" s="24"/>
      <c r="CQ30" s="24"/>
      <c r="CR30" s="24"/>
      <c r="CS30" s="24"/>
      <c r="CT30" s="24"/>
      <c r="CU30" s="24"/>
      <c r="CV30" s="24"/>
      <c r="CW30" s="24"/>
      <c r="CX30" s="24"/>
      <c r="CY30" s="24"/>
      <c r="CZ30" s="24"/>
      <c r="DA30" s="24"/>
      <c r="DB30" s="24"/>
      <c r="DC30" s="24"/>
      <c r="DD30" s="24"/>
      <c r="DE30" s="24"/>
      <c r="DF30" s="24"/>
      <c r="DG30" s="24"/>
    </row>
    <row r="31" spans="1:111">
      <c r="A31" s="28" t="s">
        <v>14</v>
      </c>
      <c r="B31" s="28" t="s">
        <v>122</v>
      </c>
      <c r="C31" s="29" t="s">
        <v>840</v>
      </c>
      <c r="D31" s="30" t="s">
        <v>28</v>
      </c>
      <c r="E31" s="73">
        <v>30</v>
      </c>
      <c r="F31" s="31"/>
      <c r="G31" s="32">
        <f t="shared" si="0"/>
        <v>0</v>
      </c>
      <c r="H31" s="24"/>
      <c r="I31" s="24"/>
      <c r="J31" s="24"/>
      <c r="K31" s="24"/>
      <c r="L31" s="24"/>
      <c r="M31" s="24"/>
      <c r="N31" s="24"/>
      <c r="O31" s="24"/>
      <c r="P31" s="24"/>
      <c r="Q31" s="24"/>
      <c r="R31" s="24"/>
      <c r="S31" s="24"/>
      <c r="T31" s="24"/>
      <c r="U31" s="24"/>
      <c r="V31" s="24"/>
      <c r="W31" s="24"/>
      <c r="X31" s="24"/>
      <c r="Y31" s="24"/>
      <c r="Z31" s="24"/>
      <c r="AA31" s="24"/>
      <c r="AB31" s="24"/>
      <c r="AC31" s="24"/>
      <c r="AD31" s="24"/>
      <c r="AE31" s="24"/>
      <c r="AF31" s="24"/>
      <c r="AG31" s="24"/>
      <c r="AH31" s="24"/>
      <c r="AI31" s="24"/>
      <c r="AJ31" s="24"/>
      <c r="AK31" s="24"/>
      <c r="AL31" s="24"/>
      <c r="AM31" s="24"/>
      <c r="AN31" s="24"/>
      <c r="AO31" s="24"/>
      <c r="AP31" s="24"/>
      <c r="AQ31" s="24"/>
      <c r="AR31" s="24"/>
      <c r="AS31" s="24"/>
      <c r="AT31" s="24"/>
      <c r="AU31" s="24"/>
      <c r="AV31" s="24"/>
      <c r="AW31" s="24"/>
      <c r="AX31" s="24"/>
      <c r="AY31" s="24"/>
      <c r="AZ31" s="24"/>
      <c r="BA31" s="24"/>
      <c r="BB31" s="24"/>
      <c r="BC31" s="24"/>
      <c r="BD31" s="24"/>
      <c r="BE31" s="24"/>
      <c r="BF31" s="24"/>
      <c r="BG31" s="24"/>
      <c r="BH31" s="24"/>
      <c r="BI31" s="24"/>
      <c r="BJ31" s="24"/>
      <c r="BK31" s="24"/>
      <c r="BL31" s="24"/>
      <c r="BM31" s="24"/>
      <c r="BN31" s="24"/>
      <c r="BO31" s="24"/>
      <c r="BP31" s="24"/>
      <c r="BQ31" s="24"/>
      <c r="BR31" s="24"/>
      <c r="BS31" s="24"/>
      <c r="BT31" s="24"/>
      <c r="BU31" s="24"/>
      <c r="BV31" s="24"/>
      <c r="BW31" s="24"/>
      <c r="BX31" s="24"/>
      <c r="BY31" s="24"/>
      <c r="BZ31" s="24"/>
      <c r="CA31" s="24"/>
      <c r="CB31" s="24"/>
      <c r="CC31" s="24"/>
      <c r="CD31" s="24"/>
      <c r="CE31" s="24"/>
      <c r="CF31" s="24"/>
      <c r="CG31" s="24"/>
      <c r="CH31" s="24"/>
      <c r="CI31" s="24"/>
      <c r="CJ31" s="24"/>
      <c r="CK31" s="24"/>
      <c r="CL31" s="24"/>
      <c r="CM31" s="24"/>
      <c r="CN31" s="24"/>
      <c r="CO31" s="24"/>
      <c r="CP31" s="24"/>
      <c r="CQ31" s="24"/>
      <c r="CR31" s="24"/>
      <c r="CS31" s="24"/>
      <c r="CT31" s="24"/>
      <c r="CU31" s="24"/>
      <c r="CV31" s="24"/>
      <c r="CW31" s="24"/>
      <c r="CX31" s="24"/>
      <c r="CY31" s="24"/>
      <c r="CZ31" s="24"/>
      <c r="DA31" s="24"/>
      <c r="DB31" s="24"/>
      <c r="DC31" s="24"/>
      <c r="DD31" s="24"/>
      <c r="DE31" s="24"/>
      <c r="DF31" s="24"/>
      <c r="DG31" s="24"/>
    </row>
    <row r="32" spans="1:111">
      <c r="A32" s="28" t="s">
        <v>14</v>
      </c>
      <c r="B32" s="28" t="s">
        <v>229</v>
      </c>
      <c r="C32" s="29" t="s">
        <v>841</v>
      </c>
      <c r="D32" s="30" t="s">
        <v>28</v>
      </c>
      <c r="E32" s="73">
        <v>30</v>
      </c>
      <c r="F32" s="31"/>
      <c r="G32" s="32">
        <f t="shared" si="0"/>
        <v>0</v>
      </c>
      <c r="H32" s="24"/>
      <c r="I32" s="24"/>
      <c r="J32" s="24"/>
      <c r="K32" s="24"/>
      <c r="L32" s="24"/>
      <c r="M32" s="24"/>
      <c r="N32" s="24"/>
      <c r="O32" s="24"/>
      <c r="P32" s="24"/>
      <c r="Q32" s="24"/>
      <c r="R32" s="24"/>
      <c r="S32" s="24"/>
      <c r="T32" s="24"/>
      <c r="U32" s="24"/>
      <c r="V32" s="24"/>
      <c r="W32" s="24"/>
      <c r="X32" s="24"/>
      <c r="Y32" s="24"/>
      <c r="Z32" s="24"/>
      <c r="AA32" s="24"/>
      <c r="AB32" s="24"/>
      <c r="AC32" s="24"/>
      <c r="AD32" s="24"/>
      <c r="AE32" s="24"/>
      <c r="AF32" s="24"/>
      <c r="AG32" s="24"/>
      <c r="AH32" s="24"/>
      <c r="AI32" s="24"/>
      <c r="AJ32" s="24"/>
      <c r="AK32" s="24"/>
      <c r="AL32" s="24"/>
      <c r="AM32" s="24"/>
      <c r="AN32" s="24"/>
      <c r="AO32" s="24"/>
      <c r="AP32" s="24"/>
      <c r="AQ32" s="24"/>
      <c r="AR32" s="24"/>
      <c r="AS32" s="24"/>
      <c r="AT32" s="24"/>
      <c r="AU32" s="24"/>
      <c r="AV32" s="24"/>
      <c r="AW32" s="24"/>
      <c r="AX32" s="24"/>
      <c r="AY32" s="24"/>
      <c r="AZ32" s="24"/>
      <c r="BA32" s="24"/>
      <c r="BB32" s="24"/>
      <c r="BC32" s="24"/>
      <c r="BD32" s="24"/>
      <c r="BE32" s="24"/>
      <c r="BF32" s="24"/>
      <c r="BG32" s="24"/>
      <c r="BH32" s="24"/>
      <c r="BI32" s="24"/>
      <c r="BJ32" s="24"/>
      <c r="BK32" s="24"/>
      <c r="BL32" s="24"/>
      <c r="BM32" s="24"/>
      <c r="BN32" s="24"/>
      <c r="BO32" s="24"/>
      <c r="BP32" s="24"/>
      <c r="BQ32" s="24"/>
      <c r="BR32" s="24"/>
      <c r="BS32" s="24"/>
      <c r="BT32" s="24"/>
      <c r="BU32" s="24"/>
      <c r="BV32" s="24"/>
      <c r="BW32" s="24"/>
      <c r="BX32" s="24"/>
      <c r="BY32" s="24"/>
      <c r="BZ32" s="24"/>
      <c r="CA32" s="24"/>
      <c r="CB32" s="24"/>
      <c r="CC32" s="24"/>
      <c r="CD32" s="24"/>
      <c r="CE32" s="24"/>
      <c r="CF32" s="24"/>
      <c r="CG32" s="24"/>
      <c r="CH32" s="24"/>
      <c r="CI32" s="24"/>
      <c r="CJ32" s="24"/>
      <c r="CK32" s="24"/>
      <c r="CL32" s="24"/>
      <c r="CM32" s="24"/>
      <c r="CN32" s="24"/>
      <c r="CO32" s="24"/>
      <c r="CP32" s="24"/>
      <c r="CQ32" s="24"/>
      <c r="CR32" s="24"/>
      <c r="CS32" s="24"/>
      <c r="CT32" s="24"/>
      <c r="CU32" s="24"/>
      <c r="CV32" s="24"/>
      <c r="CW32" s="24"/>
      <c r="CX32" s="24"/>
      <c r="CY32" s="24"/>
      <c r="CZ32" s="24"/>
      <c r="DA32" s="24"/>
      <c r="DB32" s="24"/>
      <c r="DC32" s="24"/>
      <c r="DD32" s="24"/>
      <c r="DE32" s="24"/>
      <c r="DF32" s="24"/>
      <c r="DG32" s="24"/>
    </row>
    <row r="33" spans="1:111">
      <c r="A33" s="28" t="s">
        <v>14</v>
      </c>
      <c r="B33" s="28" t="s">
        <v>123</v>
      </c>
      <c r="C33" s="29" t="s">
        <v>843</v>
      </c>
      <c r="D33" s="30" t="s">
        <v>28</v>
      </c>
      <c r="E33" s="73">
        <v>80</v>
      </c>
      <c r="F33" s="31"/>
      <c r="G33" s="32">
        <f t="shared" si="0"/>
        <v>0</v>
      </c>
      <c r="H33" s="24"/>
      <c r="I33" s="24"/>
      <c r="J33" s="24"/>
      <c r="K33" s="24"/>
      <c r="L33" s="24"/>
      <c r="M33" s="24"/>
      <c r="N33" s="24"/>
      <c r="O33" s="24"/>
      <c r="P33" s="24"/>
      <c r="Q33" s="24"/>
      <c r="R33" s="24"/>
      <c r="S33" s="24"/>
      <c r="T33" s="24"/>
      <c r="U33" s="24"/>
      <c r="V33" s="24"/>
      <c r="W33" s="24"/>
      <c r="X33" s="24"/>
      <c r="Y33" s="24"/>
      <c r="Z33" s="24"/>
      <c r="AA33" s="24"/>
      <c r="AB33" s="24"/>
      <c r="AC33" s="24"/>
      <c r="AD33" s="24"/>
      <c r="AE33" s="24"/>
      <c r="AF33" s="24"/>
      <c r="AG33" s="24"/>
      <c r="AH33" s="24"/>
      <c r="AI33" s="24"/>
      <c r="AJ33" s="24"/>
      <c r="AK33" s="24"/>
      <c r="AL33" s="24"/>
      <c r="AM33" s="24"/>
      <c r="AN33" s="24"/>
      <c r="AO33" s="24"/>
      <c r="AP33" s="24"/>
      <c r="AQ33" s="24"/>
      <c r="AR33" s="24"/>
      <c r="AS33" s="24"/>
      <c r="AT33" s="24"/>
      <c r="AU33" s="24"/>
      <c r="AV33" s="24"/>
      <c r="AW33" s="24"/>
      <c r="AX33" s="24"/>
      <c r="AY33" s="24"/>
      <c r="AZ33" s="24"/>
      <c r="BA33" s="24"/>
      <c r="BB33" s="24"/>
      <c r="BC33" s="24"/>
      <c r="BD33" s="24"/>
      <c r="BE33" s="24"/>
      <c r="BF33" s="24"/>
      <c r="BG33" s="24"/>
      <c r="BH33" s="24"/>
      <c r="BI33" s="24"/>
      <c r="BJ33" s="24"/>
      <c r="BK33" s="24"/>
      <c r="BL33" s="24"/>
      <c r="BM33" s="24"/>
      <c r="BN33" s="24"/>
      <c r="BO33" s="24"/>
      <c r="BP33" s="24"/>
      <c r="BQ33" s="24"/>
      <c r="BR33" s="24"/>
      <c r="BS33" s="24"/>
      <c r="BT33" s="24"/>
      <c r="BU33" s="24"/>
      <c r="BV33" s="24"/>
      <c r="BW33" s="24"/>
      <c r="BX33" s="24"/>
      <c r="BY33" s="24"/>
      <c r="BZ33" s="24"/>
      <c r="CA33" s="24"/>
      <c r="CB33" s="24"/>
      <c r="CC33" s="24"/>
      <c r="CD33" s="24"/>
      <c r="CE33" s="24"/>
      <c r="CF33" s="24"/>
      <c r="CG33" s="24"/>
      <c r="CH33" s="24"/>
      <c r="CI33" s="24"/>
      <c r="CJ33" s="24"/>
      <c r="CK33" s="24"/>
      <c r="CL33" s="24"/>
      <c r="CM33" s="24"/>
      <c r="CN33" s="24"/>
      <c r="CO33" s="24"/>
      <c r="CP33" s="24"/>
      <c r="CQ33" s="24"/>
      <c r="CR33" s="24"/>
      <c r="CS33" s="24"/>
      <c r="CT33" s="24"/>
      <c r="CU33" s="24"/>
      <c r="CV33" s="24"/>
      <c r="CW33" s="24"/>
      <c r="CX33" s="24"/>
      <c r="CY33" s="24"/>
      <c r="CZ33" s="24"/>
      <c r="DA33" s="24"/>
      <c r="DB33" s="24"/>
      <c r="DC33" s="24"/>
      <c r="DD33" s="24"/>
      <c r="DE33" s="24"/>
      <c r="DF33" s="24"/>
      <c r="DG33" s="24"/>
    </row>
    <row r="34" spans="1:111">
      <c r="A34" s="28" t="s">
        <v>14</v>
      </c>
      <c r="B34" s="28" t="s">
        <v>230</v>
      </c>
      <c r="C34" s="29" t="s">
        <v>842</v>
      </c>
      <c r="D34" s="30" t="s">
        <v>28</v>
      </c>
      <c r="E34" s="73">
        <v>80</v>
      </c>
      <c r="F34" s="31"/>
      <c r="G34" s="32">
        <f t="shared" si="0"/>
        <v>0</v>
      </c>
      <c r="H34" s="24"/>
      <c r="I34" s="24"/>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c r="AP34" s="24"/>
      <c r="AQ34" s="24"/>
      <c r="AR34" s="24"/>
      <c r="AS34" s="24"/>
      <c r="AT34" s="24"/>
      <c r="AU34" s="24"/>
      <c r="AV34" s="24"/>
      <c r="AW34" s="24"/>
      <c r="AX34" s="24"/>
      <c r="AY34" s="24"/>
      <c r="AZ34" s="24"/>
      <c r="BA34" s="24"/>
      <c r="BB34" s="24"/>
      <c r="BC34" s="24"/>
      <c r="BD34" s="24"/>
      <c r="BE34" s="24"/>
      <c r="BF34" s="24"/>
      <c r="BG34" s="24"/>
      <c r="BH34" s="24"/>
      <c r="BI34" s="24"/>
      <c r="BJ34" s="24"/>
      <c r="BK34" s="24"/>
      <c r="BL34" s="24"/>
      <c r="BM34" s="24"/>
      <c r="BN34" s="24"/>
      <c r="BO34" s="24"/>
      <c r="BP34" s="24"/>
      <c r="BQ34" s="24"/>
      <c r="BR34" s="24"/>
      <c r="BS34" s="24"/>
      <c r="BT34" s="24"/>
      <c r="BU34" s="24"/>
      <c r="BV34" s="24"/>
      <c r="BW34" s="24"/>
      <c r="BX34" s="24"/>
      <c r="BY34" s="24"/>
      <c r="BZ34" s="24"/>
      <c r="CA34" s="24"/>
      <c r="CB34" s="24"/>
      <c r="CC34" s="24"/>
      <c r="CD34" s="24"/>
      <c r="CE34" s="24"/>
      <c r="CF34" s="24"/>
      <c r="CG34" s="24"/>
      <c r="CH34" s="24"/>
      <c r="CI34" s="24"/>
      <c r="CJ34" s="24"/>
      <c r="CK34" s="24"/>
      <c r="CL34" s="24"/>
      <c r="CM34" s="24"/>
      <c r="CN34" s="24"/>
      <c r="CO34" s="24"/>
      <c r="CP34" s="24"/>
      <c r="CQ34" s="24"/>
      <c r="CR34" s="24"/>
      <c r="CS34" s="24"/>
      <c r="CT34" s="24"/>
      <c r="CU34" s="24"/>
      <c r="CV34" s="24"/>
      <c r="CW34" s="24"/>
      <c r="CX34" s="24"/>
      <c r="CY34" s="24"/>
      <c r="CZ34" s="24"/>
      <c r="DA34" s="24"/>
      <c r="DB34" s="24"/>
      <c r="DC34" s="24"/>
      <c r="DD34" s="24"/>
      <c r="DE34" s="24"/>
      <c r="DF34" s="24"/>
      <c r="DG34" s="24"/>
    </row>
    <row r="35" spans="1:111">
      <c r="A35" s="28" t="s">
        <v>14</v>
      </c>
      <c r="B35" s="28" t="s">
        <v>127</v>
      </c>
      <c r="C35" s="29" t="s">
        <v>844</v>
      </c>
      <c r="D35" s="30" t="s">
        <v>808</v>
      </c>
      <c r="E35" s="73">
        <v>20</v>
      </c>
      <c r="F35" s="31"/>
      <c r="G35" s="32">
        <f t="shared" si="0"/>
        <v>0</v>
      </c>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24"/>
      <c r="AT35" s="24"/>
      <c r="AU35" s="24"/>
      <c r="AV35" s="24"/>
      <c r="AW35" s="24"/>
      <c r="AX35" s="24"/>
      <c r="AY35" s="24"/>
      <c r="AZ35" s="24"/>
      <c r="BA35" s="24"/>
      <c r="BB35" s="24"/>
      <c r="BC35" s="24"/>
      <c r="BD35" s="24"/>
      <c r="BE35" s="24"/>
      <c r="BF35" s="24"/>
      <c r="BG35" s="24"/>
      <c r="BH35" s="24"/>
      <c r="BI35" s="24"/>
      <c r="BJ35" s="24"/>
      <c r="BK35" s="24"/>
      <c r="BL35" s="24"/>
      <c r="BM35" s="24"/>
      <c r="BN35" s="24"/>
      <c r="BO35" s="24"/>
      <c r="BP35" s="24"/>
      <c r="BQ35" s="24"/>
      <c r="BR35" s="24"/>
      <c r="BS35" s="24"/>
      <c r="BT35" s="24"/>
      <c r="BU35" s="24"/>
      <c r="BV35" s="24"/>
      <c r="BW35" s="24"/>
      <c r="BX35" s="24"/>
      <c r="BY35" s="24"/>
      <c r="BZ35" s="24"/>
      <c r="CA35" s="24"/>
      <c r="CB35" s="24"/>
      <c r="CC35" s="24"/>
      <c r="CD35" s="24"/>
      <c r="CE35" s="24"/>
      <c r="CF35" s="24"/>
      <c r="CG35" s="24"/>
      <c r="CH35" s="24"/>
      <c r="CI35" s="24"/>
      <c r="CJ35" s="24"/>
      <c r="CK35" s="24"/>
      <c r="CL35" s="24"/>
      <c r="CM35" s="24"/>
      <c r="CN35" s="24"/>
      <c r="CO35" s="24"/>
      <c r="CP35" s="24"/>
      <c r="CQ35" s="24"/>
      <c r="CR35" s="24"/>
      <c r="CS35" s="24"/>
      <c r="CT35" s="24"/>
      <c r="CU35" s="24"/>
      <c r="CV35" s="24"/>
      <c r="CW35" s="24"/>
      <c r="CX35" s="24"/>
      <c r="CY35" s="24"/>
      <c r="CZ35" s="24"/>
      <c r="DA35" s="24"/>
      <c r="DB35" s="24"/>
      <c r="DC35" s="24"/>
      <c r="DD35" s="24"/>
      <c r="DE35" s="24"/>
      <c r="DF35" s="24"/>
      <c r="DG35" s="24"/>
    </row>
    <row r="36" spans="1:111">
      <c r="A36" s="28" t="s">
        <v>14</v>
      </c>
      <c r="B36" s="28" t="s">
        <v>128</v>
      </c>
      <c r="C36" s="29" t="s">
        <v>811</v>
      </c>
      <c r="D36" s="30" t="s">
        <v>807</v>
      </c>
      <c r="E36" s="73">
        <v>15</v>
      </c>
      <c r="F36" s="31"/>
      <c r="G36" s="32">
        <f>E36%*F36</f>
        <v>0</v>
      </c>
      <c r="H36" s="24"/>
      <c r="I36" s="24"/>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c r="AP36" s="24"/>
      <c r="AQ36" s="24"/>
      <c r="AR36" s="24"/>
      <c r="AS36" s="24"/>
      <c r="AT36" s="24"/>
      <c r="AU36" s="24"/>
      <c r="AV36" s="24"/>
      <c r="AW36" s="24"/>
      <c r="AX36" s="24"/>
      <c r="AY36" s="24"/>
      <c r="AZ36" s="24"/>
      <c r="BA36" s="24"/>
      <c r="BB36" s="24"/>
      <c r="BC36" s="24"/>
      <c r="BD36" s="24"/>
      <c r="BE36" s="24"/>
      <c r="BF36" s="24"/>
      <c r="BG36" s="24"/>
      <c r="BH36" s="24"/>
      <c r="BI36" s="24"/>
      <c r="BJ36" s="24"/>
      <c r="BK36" s="24"/>
      <c r="BL36" s="24"/>
      <c r="BM36" s="24"/>
      <c r="BN36" s="24"/>
      <c r="BO36" s="24"/>
      <c r="BP36" s="24"/>
      <c r="BQ36" s="24"/>
      <c r="BR36" s="24"/>
      <c r="BS36" s="24"/>
      <c r="BT36" s="24"/>
      <c r="BU36" s="24"/>
      <c r="BV36" s="24"/>
      <c r="BW36" s="24"/>
      <c r="BX36" s="24"/>
      <c r="BY36" s="24"/>
      <c r="BZ36" s="24"/>
      <c r="CA36" s="24"/>
      <c r="CB36" s="24"/>
      <c r="CC36" s="24"/>
      <c r="CD36" s="24"/>
      <c r="CE36" s="24"/>
      <c r="CF36" s="24"/>
      <c r="CG36" s="24"/>
      <c r="CH36" s="24"/>
      <c r="CI36" s="24"/>
      <c r="CJ36" s="24"/>
      <c r="CK36" s="24"/>
      <c r="CL36" s="24"/>
      <c r="CM36" s="24"/>
      <c r="CN36" s="24"/>
      <c r="CO36" s="24"/>
      <c r="CP36" s="24"/>
      <c r="CQ36" s="24"/>
      <c r="CR36" s="24"/>
      <c r="CS36" s="24"/>
      <c r="CT36" s="24"/>
      <c r="CU36" s="24"/>
      <c r="CV36" s="24"/>
      <c r="CW36" s="24"/>
      <c r="CX36" s="24"/>
      <c r="CY36" s="24"/>
      <c r="CZ36" s="24"/>
      <c r="DA36" s="24"/>
      <c r="DB36" s="24"/>
      <c r="DC36" s="24"/>
      <c r="DD36" s="24"/>
      <c r="DE36" s="24"/>
      <c r="DF36" s="24"/>
      <c r="DG36" s="24"/>
    </row>
    <row r="37" spans="1:111">
      <c r="A37" s="176" t="s">
        <v>813</v>
      </c>
      <c r="B37" s="162"/>
      <c r="C37" s="123"/>
      <c r="D37" s="20"/>
      <c r="E37" s="21"/>
      <c r="F37" s="22"/>
      <c r="G37" s="227">
        <f>SUBTOTAL(9,G5:G36)</f>
        <v>0</v>
      </c>
      <c r="H37" s="24"/>
      <c r="I37" s="24"/>
      <c r="J37" s="24"/>
      <c r="K37" s="24"/>
      <c r="L37" s="24"/>
      <c r="M37" s="24"/>
      <c r="N37" s="24"/>
      <c r="O37" s="24"/>
      <c r="P37" s="24"/>
      <c r="Q37" s="24"/>
      <c r="R37" s="24"/>
      <c r="S37" s="24"/>
      <c r="T37" s="24"/>
      <c r="U37" s="24"/>
      <c r="V37" s="24"/>
      <c r="W37" s="24"/>
      <c r="X37" s="24"/>
      <c r="Y37" s="24"/>
      <c r="Z37" s="24"/>
      <c r="AA37" s="24"/>
      <c r="AB37" s="24"/>
      <c r="AC37" s="24"/>
      <c r="AD37" s="24"/>
      <c r="AE37" s="24"/>
      <c r="AF37" s="24"/>
      <c r="AG37" s="24"/>
      <c r="AH37" s="24"/>
      <c r="AI37" s="24"/>
      <c r="AJ37" s="24"/>
      <c r="AK37" s="24"/>
      <c r="AL37" s="24"/>
      <c r="AM37" s="24"/>
      <c r="AN37" s="24"/>
      <c r="AO37" s="24"/>
      <c r="AP37" s="24"/>
      <c r="AQ37" s="24"/>
      <c r="AR37" s="24"/>
      <c r="AS37" s="24"/>
      <c r="AT37" s="24"/>
      <c r="AU37" s="24"/>
      <c r="AV37" s="24"/>
      <c r="AW37" s="24"/>
      <c r="AX37" s="24"/>
      <c r="AY37" s="24"/>
      <c r="AZ37" s="24"/>
      <c r="BA37" s="24"/>
      <c r="BB37" s="24"/>
      <c r="BC37" s="24"/>
      <c r="BD37" s="24"/>
      <c r="BE37" s="24"/>
      <c r="BF37" s="24"/>
      <c r="BG37" s="24"/>
      <c r="BH37" s="24"/>
      <c r="BI37" s="24"/>
      <c r="BJ37" s="24"/>
      <c r="BK37" s="24"/>
      <c r="BL37" s="24"/>
      <c r="BM37" s="24"/>
      <c r="BN37" s="24"/>
      <c r="BO37" s="24"/>
      <c r="BP37" s="24"/>
      <c r="BQ37" s="24"/>
      <c r="BR37" s="24"/>
      <c r="BS37" s="24"/>
      <c r="BT37" s="24"/>
      <c r="BU37" s="24"/>
      <c r="BV37" s="24"/>
      <c r="BW37" s="24"/>
      <c r="BX37" s="24"/>
      <c r="BY37" s="24"/>
      <c r="BZ37" s="24"/>
      <c r="CA37" s="24"/>
      <c r="CB37" s="24"/>
      <c r="CC37" s="24"/>
      <c r="CD37" s="24"/>
      <c r="CE37" s="24"/>
      <c r="CF37" s="24"/>
      <c r="CG37" s="24"/>
      <c r="CH37" s="24"/>
      <c r="CI37" s="24"/>
      <c r="CJ37" s="24"/>
      <c r="CK37" s="24"/>
      <c r="CL37" s="24"/>
      <c r="CM37" s="24"/>
      <c r="CN37" s="24"/>
      <c r="CO37" s="24"/>
      <c r="CP37" s="24"/>
      <c r="CQ37" s="24"/>
      <c r="CR37" s="24"/>
      <c r="CS37" s="24"/>
      <c r="CT37" s="24"/>
      <c r="CU37" s="24"/>
      <c r="CV37" s="24"/>
      <c r="CW37" s="24"/>
      <c r="CX37" s="24"/>
      <c r="CY37" s="24"/>
      <c r="CZ37" s="24"/>
      <c r="DA37" s="24"/>
      <c r="DB37" s="24"/>
      <c r="DC37" s="24"/>
      <c r="DD37" s="24"/>
      <c r="DE37" s="24"/>
      <c r="DF37" s="24"/>
      <c r="DG37" s="24"/>
    </row>
    <row r="38" spans="1:111">
      <c r="A38" s="176" t="s">
        <v>814</v>
      </c>
      <c r="B38" s="162"/>
      <c r="C38" s="123"/>
      <c r="D38" s="20"/>
      <c r="E38" s="21"/>
      <c r="F38" s="22"/>
      <c r="G38" s="23"/>
      <c r="H38" s="24"/>
      <c r="I38" s="24"/>
      <c r="J38" s="24"/>
      <c r="K38" s="24"/>
      <c r="L38" s="24"/>
      <c r="M38" s="24"/>
      <c r="N38" s="24"/>
      <c r="O38" s="24"/>
      <c r="P38" s="24"/>
      <c r="Q38" s="24"/>
      <c r="R38" s="24"/>
      <c r="S38" s="24"/>
      <c r="T38" s="24"/>
      <c r="U38" s="24"/>
      <c r="V38" s="24"/>
      <c r="W38" s="24"/>
      <c r="X38" s="24"/>
      <c r="Y38" s="24"/>
      <c r="Z38" s="24"/>
      <c r="AA38" s="24"/>
      <c r="AB38" s="24"/>
      <c r="AC38" s="24"/>
      <c r="AD38" s="24"/>
      <c r="AE38" s="24"/>
      <c r="AF38" s="24"/>
      <c r="AG38" s="24"/>
      <c r="AH38" s="24"/>
      <c r="AI38" s="24"/>
      <c r="AJ38" s="24"/>
      <c r="AK38" s="24"/>
      <c r="AL38" s="24"/>
      <c r="AM38" s="24"/>
      <c r="AN38" s="24"/>
      <c r="AO38" s="24"/>
      <c r="AP38" s="24"/>
      <c r="AQ38" s="24"/>
      <c r="AR38" s="24"/>
      <c r="AS38" s="24"/>
      <c r="AT38" s="24"/>
      <c r="AU38" s="24"/>
      <c r="AV38" s="24"/>
      <c r="AW38" s="24"/>
      <c r="AX38" s="24"/>
      <c r="AY38" s="24"/>
      <c r="AZ38" s="24"/>
      <c r="BA38" s="24"/>
      <c r="BB38" s="24"/>
      <c r="BC38" s="24"/>
      <c r="BD38" s="24"/>
      <c r="BE38" s="24"/>
      <c r="BF38" s="24"/>
      <c r="BG38" s="24"/>
      <c r="BH38" s="24"/>
      <c r="BI38" s="24"/>
      <c r="BJ38" s="24"/>
      <c r="BK38" s="24"/>
      <c r="BL38" s="24"/>
      <c r="BM38" s="24"/>
      <c r="BN38" s="24"/>
      <c r="BO38" s="24"/>
      <c r="BP38" s="24"/>
      <c r="BQ38" s="24"/>
      <c r="BR38" s="24"/>
      <c r="BS38" s="24"/>
      <c r="BT38" s="24"/>
      <c r="BU38" s="24"/>
      <c r="BV38" s="24"/>
      <c r="BW38" s="24"/>
      <c r="BX38" s="24"/>
      <c r="BY38" s="24"/>
      <c r="BZ38" s="24"/>
      <c r="CA38" s="24"/>
      <c r="CB38" s="24"/>
      <c r="CC38" s="24"/>
      <c r="CD38" s="24"/>
      <c r="CE38" s="24"/>
      <c r="CF38" s="24"/>
      <c r="CG38" s="24"/>
      <c r="CH38" s="24"/>
      <c r="CI38" s="24"/>
      <c r="CJ38" s="24"/>
      <c r="CK38" s="24"/>
      <c r="CL38" s="24"/>
      <c r="CM38" s="24"/>
      <c r="CN38" s="24"/>
      <c r="CO38" s="24"/>
      <c r="CP38" s="24"/>
      <c r="CQ38" s="24"/>
      <c r="CR38" s="24"/>
      <c r="CS38" s="24"/>
      <c r="CT38" s="24"/>
      <c r="CU38" s="24"/>
      <c r="CV38" s="24"/>
      <c r="CW38" s="24"/>
      <c r="CX38" s="24"/>
      <c r="CY38" s="24"/>
      <c r="CZ38" s="24"/>
      <c r="DA38" s="24"/>
      <c r="DB38" s="24"/>
      <c r="DC38" s="24"/>
      <c r="DD38" s="24"/>
      <c r="DE38" s="24"/>
      <c r="DF38" s="24"/>
      <c r="DG38" s="24"/>
    </row>
    <row r="39" spans="1:111">
      <c r="A39" s="28" t="s">
        <v>15</v>
      </c>
      <c r="B39" s="28" t="s">
        <v>14</v>
      </c>
      <c r="C39" s="29" t="s">
        <v>848</v>
      </c>
      <c r="D39" s="30" t="s">
        <v>207</v>
      </c>
      <c r="E39" s="73">
        <v>20</v>
      </c>
      <c r="F39" s="31"/>
      <c r="G39" s="32">
        <f t="shared" ref="G39:G42" si="5">E39*F39</f>
        <v>0</v>
      </c>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row>
    <row r="40" spans="1:111">
      <c r="A40" s="28" t="s">
        <v>15</v>
      </c>
      <c r="B40" s="28" t="s">
        <v>208</v>
      </c>
      <c r="C40" s="29" t="s">
        <v>851</v>
      </c>
      <c r="D40" s="30" t="s">
        <v>207</v>
      </c>
      <c r="E40" s="73">
        <v>20</v>
      </c>
      <c r="F40" s="31"/>
      <c r="G40" s="32">
        <f t="shared" si="5"/>
        <v>0</v>
      </c>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row>
    <row r="41" spans="1:111">
      <c r="A41" s="28" t="s">
        <v>15</v>
      </c>
      <c r="B41" s="28" t="s">
        <v>15</v>
      </c>
      <c r="C41" s="29" t="s">
        <v>850</v>
      </c>
      <c r="D41" s="30" t="s">
        <v>207</v>
      </c>
      <c r="E41" s="73">
        <v>2</v>
      </c>
      <c r="F41" s="31"/>
      <c r="G41" s="32">
        <f>E41*F41</f>
        <v>0</v>
      </c>
      <c r="H41" s="24"/>
      <c r="I41" s="24"/>
      <c r="J41" s="24"/>
      <c r="K41" s="24"/>
      <c r="L41" s="24"/>
      <c r="M41" s="24"/>
      <c r="N41" s="24"/>
      <c r="O41" s="24"/>
      <c r="P41" s="24"/>
      <c r="Q41" s="24"/>
      <c r="R41" s="24"/>
      <c r="S41" s="24"/>
      <c r="T41" s="24"/>
      <c r="U41" s="24"/>
      <c r="V41" s="24"/>
      <c r="W41" s="24"/>
      <c r="X41" s="24"/>
      <c r="Y41" s="24"/>
      <c r="Z41" s="24"/>
      <c r="AA41" s="24"/>
      <c r="AB41" s="24"/>
      <c r="AC41" s="24"/>
      <c r="AD41" s="24"/>
      <c r="AE41" s="24"/>
      <c r="AF41" s="24"/>
      <c r="AG41" s="24"/>
      <c r="AH41" s="24"/>
      <c r="AI41" s="24"/>
      <c r="AJ41" s="24"/>
      <c r="AK41" s="24"/>
      <c r="AL41" s="24"/>
      <c r="AM41" s="24"/>
      <c r="AN41" s="24"/>
      <c r="AO41" s="24"/>
      <c r="AP41" s="24"/>
      <c r="AQ41" s="24"/>
      <c r="AR41" s="24"/>
      <c r="AS41" s="24"/>
      <c r="AT41" s="24"/>
      <c r="AU41" s="24"/>
      <c r="AV41" s="24"/>
      <c r="AW41" s="24"/>
      <c r="AX41" s="24"/>
      <c r="AY41" s="24"/>
      <c r="AZ41" s="24"/>
      <c r="BA41" s="24"/>
      <c r="BB41" s="24"/>
      <c r="BC41" s="24"/>
      <c r="BD41" s="24"/>
      <c r="BE41" s="24"/>
      <c r="BF41" s="24"/>
      <c r="BG41" s="24"/>
      <c r="BH41" s="24"/>
      <c r="BI41" s="24"/>
      <c r="BJ41" s="24"/>
      <c r="BK41" s="24"/>
      <c r="BL41" s="24"/>
      <c r="BM41" s="24"/>
      <c r="BN41" s="24"/>
      <c r="BO41" s="24"/>
      <c r="BP41" s="24"/>
      <c r="BQ41" s="24"/>
      <c r="BR41" s="24"/>
      <c r="BS41" s="24"/>
      <c r="BT41" s="24"/>
      <c r="BU41" s="24"/>
      <c r="BV41" s="24"/>
      <c r="BW41" s="24"/>
      <c r="BX41" s="24"/>
      <c r="BY41" s="24"/>
      <c r="BZ41" s="24"/>
      <c r="CA41" s="24"/>
      <c r="CB41" s="24"/>
      <c r="CC41" s="24"/>
      <c r="CD41" s="24"/>
      <c r="CE41" s="24"/>
      <c r="CF41" s="24"/>
      <c r="CG41" s="24"/>
      <c r="CH41" s="24"/>
      <c r="CI41" s="24"/>
      <c r="CJ41" s="24"/>
      <c r="CK41" s="24"/>
      <c r="CL41" s="24"/>
      <c r="CM41" s="24"/>
      <c r="CN41" s="24"/>
      <c r="CO41" s="24"/>
      <c r="CP41" s="24"/>
      <c r="CQ41" s="24"/>
      <c r="CR41" s="24"/>
      <c r="CS41" s="24"/>
      <c r="CT41" s="24"/>
      <c r="CU41" s="24"/>
      <c r="CV41" s="24"/>
      <c r="CW41" s="24"/>
      <c r="CX41" s="24"/>
      <c r="CY41" s="24"/>
      <c r="CZ41" s="24"/>
      <c r="DA41" s="24"/>
      <c r="DB41" s="24"/>
      <c r="DC41" s="24"/>
      <c r="DD41" s="24"/>
      <c r="DE41" s="24"/>
      <c r="DF41" s="24"/>
      <c r="DG41" s="24"/>
    </row>
    <row r="42" spans="1:111">
      <c r="A42" s="28" t="s">
        <v>15</v>
      </c>
      <c r="B42" s="28" t="s">
        <v>209</v>
      </c>
      <c r="C42" s="29" t="s">
        <v>849</v>
      </c>
      <c r="D42" s="30" t="s">
        <v>207</v>
      </c>
      <c r="E42" s="73">
        <v>2</v>
      </c>
      <c r="F42" s="31"/>
      <c r="G42" s="32">
        <f t="shared" si="5"/>
        <v>0</v>
      </c>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24"/>
      <c r="AU42" s="24"/>
      <c r="AV42" s="24"/>
      <c r="AW42" s="24"/>
      <c r="AX42" s="24"/>
      <c r="AY42" s="24"/>
      <c r="AZ42" s="24"/>
      <c r="BA42" s="24"/>
      <c r="BB42" s="24"/>
      <c r="BC42" s="24"/>
      <c r="BD42" s="24"/>
      <c r="BE42" s="24"/>
      <c r="BF42" s="24"/>
      <c r="BG42" s="24"/>
      <c r="BH42" s="24"/>
      <c r="BI42" s="24"/>
      <c r="BJ42" s="24"/>
      <c r="BK42" s="24"/>
      <c r="BL42" s="24"/>
      <c r="BM42" s="24"/>
      <c r="BN42" s="24"/>
      <c r="BO42" s="24"/>
      <c r="BP42" s="24"/>
      <c r="BQ42" s="24"/>
      <c r="BR42" s="24"/>
      <c r="BS42" s="24"/>
      <c r="BT42" s="24"/>
      <c r="BU42" s="24"/>
      <c r="BV42" s="24"/>
      <c r="BW42" s="24"/>
      <c r="BX42" s="24"/>
      <c r="BY42" s="24"/>
      <c r="BZ42" s="24"/>
      <c r="CA42" s="24"/>
      <c r="CB42" s="24"/>
      <c r="CC42" s="24"/>
      <c r="CD42" s="24"/>
      <c r="CE42" s="24"/>
      <c r="CF42" s="24"/>
      <c r="CG42" s="24"/>
      <c r="CH42" s="24"/>
      <c r="CI42" s="24"/>
      <c r="CJ42" s="24"/>
      <c r="CK42" s="24"/>
      <c r="CL42" s="24"/>
      <c r="CM42" s="24"/>
      <c r="CN42" s="24"/>
      <c r="CO42" s="24"/>
      <c r="CP42" s="24"/>
      <c r="CQ42" s="24"/>
      <c r="CR42" s="24"/>
      <c r="CS42" s="24"/>
      <c r="CT42" s="24"/>
      <c r="CU42" s="24"/>
      <c r="CV42" s="24"/>
      <c r="CW42" s="24"/>
      <c r="CX42" s="24"/>
      <c r="CY42" s="24"/>
      <c r="CZ42" s="24"/>
      <c r="DA42" s="24"/>
      <c r="DB42" s="24"/>
      <c r="DC42" s="24"/>
      <c r="DD42" s="24"/>
      <c r="DE42" s="24"/>
      <c r="DF42" s="24"/>
      <c r="DG42" s="24"/>
    </row>
    <row r="43" spans="1:111">
      <c r="A43" s="28" t="s">
        <v>15</v>
      </c>
      <c r="B43" s="28" t="s">
        <v>16</v>
      </c>
      <c r="C43" s="29" t="s">
        <v>852</v>
      </c>
      <c r="D43" s="30" t="s">
        <v>207</v>
      </c>
      <c r="E43" s="73">
        <v>4</v>
      </c>
      <c r="F43" s="31"/>
      <c r="G43" s="32">
        <f t="shared" ref="G43:G48" si="6">E43*F43</f>
        <v>0</v>
      </c>
      <c r="H43" s="24"/>
      <c r="I43" s="24"/>
      <c r="J43" s="24"/>
      <c r="K43" s="24"/>
      <c r="L43" s="24"/>
      <c r="M43" s="24"/>
      <c r="N43" s="24"/>
      <c r="O43" s="24"/>
      <c r="P43" s="24"/>
      <c r="Q43" s="24"/>
      <c r="R43" s="24"/>
      <c r="S43" s="24"/>
      <c r="T43" s="24"/>
      <c r="U43" s="24"/>
      <c r="V43" s="24"/>
      <c r="W43" s="24"/>
      <c r="X43" s="24"/>
      <c r="Y43" s="24"/>
      <c r="Z43" s="24"/>
      <c r="AA43" s="24"/>
      <c r="AB43" s="24"/>
      <c r="AC43" s="24"/>
      <c r="AD43" s="24"/>
      <c r="AE43" s="24"/>
      <c r="AF43" s="24"/>
      <c r="AG43" s="24"/>
      <c r="AH43" s="24"/>
      <c r="AI43" s="24"/>
      <c r="AJ43" s="24"/>
      <c r="AK43" s="24"/>
      <c r="AL43" s="24"/>
      <c r="AM43" s="24"/>
      <c r="AN43" s="24"/>
      <c r="AO43" s="24"/>
      <c r="AP43" s="24"/>
      <c r="AQ43" s="24"/>
      <c r="AR43" s="24"/>
      <c r="AS43" s="24"/>
      <c r="AT43" s="24"/>
      <c r="AU43" s="24"/>
      <c r="AV43" s="24"/>
      <c r="AW43" s="24"/>
      <c r="AX43" s="24"/>
      <c r="AY43" s="24"/>
      <c r="AZ43" s="24"/>
      <c r="BA43" s="24"/>
      <c r="BB43" s="24"/>
      <c r="BC43" s="24"/>
      <c r="BD43" s="24"/>
      <c r="BE43" s="24"/>
      <c r="BF43" s="24"/>
      <c r="BG43" s="24"/>
      <c r="BH43" s="24"/>
      <c r="BI43" s="24"/>
      <c r="BJ43" s="24"/>
      <c r="BK43" s="24"/>
      <c r="BL43" s="24"/>
      <c r="BM43" s="24"/>
      <c r="BN43" s="24"/>
      <c r="BO43" s="24"/>
      <c r="BP43" s="24"/>
      <c r="BQ43" s="24"/>
      <c r="BR43" s="24"/>
      <c r="BS43" s="24"/>
      <c r="BT43" s="24"/>
      <c r="BU43" s="24"/>
      <c r="BV43" s="24"/>
      <c r="BW43" s="24"/>
      <c r="BX43" s="24"/>
      <c r="BY43" s="24"/>
      <c r="BZ43" s="24"/>
      <c r="CA43" s="24"/>
      <c r="CB43" s="24"/>
      <c r="CC43" s="24"/>
      <c r="CD43" s="24"/>
      <c r="CE43" s="24"/>
      <c r="CF43" s="24"/>
      <c r="CG43" s="24"/>
      <c r="CH43" s="24"/>
      <c r="CI43" s="24"/>
      <c r="CJ43" s="24"/>
      <c r="CK43" s="24"/>
      <c r="CL43" s="24"/>
      <c r="CM43" s="24"/>
      <c r="CN43" s="24"/>
      <c r="CO43" s="24"/>
      <c r="CP43" s="24"/>
      <c r="CQ43" s="24"/>
      <c r="CR43" s="24"/>
      <c r="CS43" s="24"/>
      <c r="CT43" s="24"/>
      <c r="CU43" s="24"/>
      <c r="CV43" s="24"/>
      <c r="CW43" s="24"/>
      <c r="CX43" s="24"/>
      <c r="CY43" s="24"/>
      <c r="CZ43" s="24"/>
      <c r="DA43" s="24"/>
      <c r="DB43" s="24"/>
      <c r="DC43" s="24"/>
      <c r="DD43" s="24"/>
      <c r="DE43" s="24"/>
      <c r="DF43" s="24"/>
      <c r="DG43" s="24"/>
    </row>
    <row r="44" spans="1:111">
      <c r="A44" s="28" t="s">
        <v>15</v>
      </c>
      <c r="B44" s="28" t="s">
        <v>212</v>
      </c>
      <c r="C44" s="29" t="s">
        <v>853</v>
      </c>
      <c r="D44" s="30" t="s">
        <v>207</v>
      </c>
      <c r="E44" s="73">
        <v>4</v>
      </c>
      <c r="F44" s="31"/>
      <c r="G44" s="32">
        <f t="shared" si="6"/>
        <v>0</v>
      </c>
      <c r="H44" s="24"/>
      <c r="I44" s="24"/>
      <c r="J44" s="24"/>
      <c r="K44" s="24"/>
      <c r="L44" s="24"/>
      <c r="M44" s="24"/>
      <c r="N44" s="24"/>
      <c r="O44" s="24"/>
      <c r="P44" s="24"/>
      <c r="Q44" s="24"/>
      <c r="R44" s="24"/>
      <c r="S44" s="24"/>
      <c r="T44" s="24"/>
      <c r="U44" s="24"/>
      <c r="V44" s="24"/>
      <c r="W44" s="24"/>
      <c r="X44" s="24"/>
      <c r="Y44" s="24"/>
      <c r="Z44" s="24"/>
      <c r="AA44" s="24"/>
      <c r="AB44" s="24"/>
      <c r="AC44" s="24"/>
      <c r="AD44" s="24"/>
      <c r="AE44" s="24"/>
      <c r="AF44" s="24"/>
      <c r="AG44" s="24"/>
      <c r="AH44" s="24"/>
      <c r="AI44" s="24"/>
      <c r="AJ44" s="24"/>
      <c r="AK44" s="24"/>
      <c r="AL44" s="24"/>
      <c r="AM44" s="24"/>
      <c r="AN44" s="24"/>
      <c r="AO44" s="24"/>
      <c r="AP44" s="24"/>
      <c r="AQ44" s="24"/>
      <c r="AR44" s="24"/>
      <c r="AS44" s="24"/>
      <c r="AT44" s="24"/>
      <c r="AU44" s="24"/>
      <c r="AV44" s="24"/>
      <c r="AW44" s="24"/>
      <c r="AX44" s="24"/>
      <c r="AY44" s="24"/>
      <c r="AZ44" s="24"/>
      <c r="BA44" s="24"/>
      <c r="BB44" s="24"/>
      <c r="BC44" s="24"/>
      <c r="BD44" s="24"/>
      <c r="BE44" s="24"/>
      <c r="BF44" s="24"/>
      <c r="BG44" s="24"/>
      <c r="BH44" s="24"/>
      <c r="BI44" s="24"/>
      <c r="BJ44" s="24"/>
      <c r="BK44" s="24"/>
      <c r="BL44" s="24"/>
      <c r="BM44" s="24"/>
      <c r="BN44" s="24"/>
      <c r="BO44" s="24"/>
      <c r="BP44" s="24"/>
      <c r="BQ44" s="24"/>
      <c r="BR44" s="24"/>
      <c r="BS44" s="24"/>
      <c r="BT44" s="24"/>
      <c r="BU44" s="24"/>
      <c r="BV44" s="24"/>
      <c r="BW44" s="24"/>
      <c r="BX44" s="24"/>
      <c r="BY44" s="24"/>
      <c r="BZ44" s="24"/>
      <c r="CA44" s="24"/>
      <c r="CB44" s="24"/>
      <c r="CC44" s="24"/>
      <c r="CD44" s="24"/>
      <c r="CE44" s="24"/>
      <c r="CF44" s="24"/>
      <c r="CG44" s="24"/>
      <c r="CH44" s="24"/>
      <c r="CI44" s="24"/>
      <c r="CJ44" s="24"/>
      <c r="CK44" s="24"/>
      <c r="CL44" s="24"/>
      <c r="CM44" s="24"/>
      <c r="CN44" s="24"/>
      <c r="CO44" s="24"/>
      <c r="CP44" s="24"/>
      <c r="CQ44" s="24"/>
      <c r="CR44" s="24"/>
      <c r="CS44" s="24"/>
      <c r="CT44" s="24"/>
      <c r="CU44" s="24"/>
      <c r="CV44" s="24"/>
      <c r="CW44" s="24"/>
      <c r="CX44" s="24"/>
      <c r="CY44" s="24"/>
      <c r="CZ44" s="24"/>
      <c r="DA44" s="24"/>
      <c r="DB44" s="24"/>
      <c r="DC44" s="24"/>
      <c r="DD44" s="24"/>
      <c r="DE44" s="24"/>
      <c r="DF44" s="24"/>
      <c r="DG44" s="24"/>
    </row>
    <row r="45" spans="1:111">
      <c r="A45" s="28" t="s">
        <v>15</v>
      </c>
      <c r="B45" s="28" t="s">
        <v>17</v>
      </c>
      <c r="C45" s="29" t="s">
        <v>854</v>
      </c>
      <c r="D45" s="30" t="s">
        <v>207</v>
      </c>
      <c r="E45" s="73">
        <v>4</v>
      </c>
      <c r="F45" s="31"/>
      <c r="G45" s="32">
        <f t="shared" si="6"/>
        <v>0</v>
      </c>
      <c r="H45" s="24"/>
      <c r="I45" s="24"/>
      <c r="J45" s="24"/>
      <c r="K45" s="24"/>
      <c r="L45" s="24"/>
      <c r="M45" s="24"/>
      <c r="N45" s="24"/>
      <c r="O45" s="24"/>
      <c r="P45" s="24"/>
      <c r="Q45" s="24"/>
      <c r="R45" s="24"/>
      <c r="S45" s="24"/>
      <c r="T45" s="24"/>
      <c r="U45" s="24"/>
      <c r="V45" s="24"/>
      <c r="W45" s="24"/>
      <c r="X45" s="24"/>
      <c r="Y45" s="24"/>
      <c r="Z45" s="24"/>
      <c r="AA45" s="24"/>
      <c r="AB45" s="24"/>
      <c r="AC45" s="24"/>
      <c r="AD45" s="24"/>
      <c r="AE45" s="24"/>
      <c r="AF45" s="24"/>
      <c r="AG45" s="24"/>
      <c r="AH45" s="24"/>
      <c r="AI45" s="24"/>
      <c r="AJ45" s="24"/>
      <c r="AK45" s="24"/>
      <c r="AL45" s="24"/>
      <c r="AM45" s="24"/>
      <c r="AN45" s="24"/>
      <c r="AO45" s="24"/>
      <c r="AP45" s="24"/>
      <c r="AQ45" s="24"/>
      <c r="AR45" s="24"/>
      <c r="AS45" s="24"/>
      <c r="AT45" s="24"/>
      <c r="AU45" s="24"/>
      <c r="AV45" s="24"/>
      <c r="AW45" s="24"/>
      <c r="AX45" s="24"/>
      <c r="AY45" s="24"/>
      <c r="AZ45" s="24"/>
      <c r="BA45" s="24"/>
      <c r="BB45" s="24"/>
      <c r="BC45" s="24"/>
      <c r="BD45" s="24"/>
      <c r="BE45" s="24"/>
      <c r="BF45" s="24"/>
      <c r="BG45" s="24"/>
      <c r="BH45" s="24"/>
      <c r="BI45" s="24"/>
      <c r="BJ45" s="24"/>
      <c r="BK45" s="24"/>
      <c r="BL45" s="24"/>
      <c r="BM45" s="24"/>
      <c r="BN45" s="24"/>
      <c r="BO45" s="24"/>
      <c r="BP45" s="24"/>
      <c r="BQ45" s="24"/>
      <c r="BR45" s="24"/>
      <c r="BS45" s="24"/>
      <c r="BT45" s="24"/>
      <c r="BU45" s="24"/>
      <c r="BV45" s="24"/>
      <c r="BW45" s="24"/>
      <c r="BX45" s="24"/>
      <c r="BY45" s="24"/>
      <c r="BZ45" s="24"/>
      <c r="CA45" s="24"/>
      <c r="CB45" s="24"/>
      <c r="CC45" s="24"/>
      <c r="CD45" s="24"/>
      <c r="CE45" s="24"/>
      <c r="CF45" s="24"/>
      <c r="CG45" s="24"/>
      <c r="CH45" s="24"/>
      <c r="CI45" s="24"/>
      <c r="CJ45" s="24"/>
      <c r="CK45" s="24"/>
      <c r="CL45" s="24"/>
      <c r="CM45" s="24"/>
      <c r="CN45" s="24"/>
      <c r="CO45" s="24"/>
      <c r="CP45" s="24"/>
      <c r="CQ45" s="24"/>
      <c r="CR45" s="24"/>
      <c r="CS45" s="24"/>
      <c r="CT45" s="24"/>
      <c r="CU45" s="24"/>
      <c r="CV45" s="24"/>
      <c r="CW45" s="24"/>
      <c r="CX45" s="24"/>
      <c r="CY45" s="24"/>
      <c r="CZ45" s="24"/>
      <c r="DA45" s="24"/>
      <c r="DB45" s="24"/>
      <c r="DC45" s="24"/>
      <c r="DD45" s="24"/>
      <c r="DE45" s="24"/>
      <c r="DF45" s="24"/>
      <c r="DG45" s="24"/>
    </row>
    <row r="46" spans="1:111">
      <c r="A46" s="28" t="s">
        <v>15</v>
      </c>
      <c r="B46" s="28" t="s">
        <v>215</v>
      </c>
      <c r="C46" s="29" t="s">
        <v>855</v>
      </c>
      <c r="D46" s="30" t="s">
        <v>207</v>
      </c>
      <c r="E46" s="73">
        <v>4</v>
      </c>
      <c r="F46" s="31"/>
      <c r="G46" s="32">
        <f t="shared" si="6"/>
        <v>0</v>
      </c>
      <c r="H46" s="24"/>
      <c r="I46" s="24"/>
      <c r="J46" s="24"/>
      <c r="K46" s="24"/>
      <c r="L46" s="24"/>
      <c r="M46" s="24"/>
      <c r="N46" s="24"/>
      <c r="O46" s="24"/>
      <c r="P46" s="24"/>
      <c r="Q46" s="24"/>
      <c r="R46" s="24"/>
      <c r="S46" s="24"/>
      <c r="T46" s="24"/>
      <c r="U46" s="24"/>
      <c r="V46" s="24"/>
      <c r="W46" s="24"/>
      <c r="X46" s="24"/>
      <c r="Y46" s="24"/>
      <c r="Z46" s="24"/>
      <c r="AA46" s="24"/>
      <c r="AB46" s="24"/>
      <c r="AC46" s="24"/>
      <c r="AD46" s="24"/>
      <c r="AE46" s="24"/>
      <c r="AF46" s="24"/>
      <c r="AG46" s="24"/>
      <c r="AH46" s="24"/>
      <c r="AI46" s="24"/>
      <c r="AJ46" s="24"/>
      <c r="AK46" s="24"/>
      <c r="AL46" s="24"/>
      <c r="AM46" s="24"/>
      <c r="AN46" s="24"/>
      <c r="AO46" s="24"/>
      <c r="AP46" s="24"/>
      <c r="AQ46" s="24"/>
      <c r="AR46" s="24"/>
      <c r="AS46" s="24"/>
      <c r="AT46" s="24"/>
      <c r="AU46" s="24"/>
      <c r="AV46" s="24"/>
      <c r="AW46" s="24"/>
      <c r="AX46" s="24"/>
      <c r="AY46" s="24"/>
      <c r="AZ46" s="24"/>
      <c r="BA46" s="24"/>
      <c r="BB46" s="24"/>
      <c r="BC46" s="24"/>
      <c r="BD46" s="24"/>
      <c r="BE46" s="24"/>
      <c r="BF46" s="24"/>
      <c r="BG46" s="24"/>
      <c r="BH46" s="24"/>
      <c r="BI46" s="24"/>
      <c r="BJ46" s="24"/>
      <c r="BK46" s="24"/>
      <c r="BL46" s="24"/>
      <c r="BM46" s="24"/>
      <c r="BN46" s="24"/>
      <c r="BO46" s="24"/>
      <c r="BP46" s="24"/>
      <c r="BQ46" s="24"/>
      <c r="BR46" s="24"/>
      <c r="BS46" s="24"/>
      <c r="BT46" s="24"/>
      <c r="BU46" s="24"/>
      <c r="BV46" s="24"/>
      <c r="BW46" s="24"/>
      <c r="BX46" s="24"/>
      <c r="BY46" s="24"/>
      <c r="BZ46" s="24"/>
      <c r="CA46" s="24"/>
      <c r="CB46" s="24"/>
      <c r="CC46" s="24"/>
      <c r="CD46" s="24"/>
      <c r="CE46" s="24"/>
      <c r="CF46" s="24"/>
      <c r="CG46" s="24"/>
      <c r="CH46" s="24"/>
      <c r="CI46" s="24"/>
      <c r="CJ46" s="24"/>
      <c r="CK46" s="24"/>
      <c r="CL46" s="24"/>
      <c r="CM46" s="24"/>
      <c r="CN46" s="24"/>
      <c r="CO46" s="24"/>
      <c r="CP46" s="24"/>
      <c r="CQ46" s="24"/>
      <c r="CR46" s="24"/>
      <c r="CS46" s="24"/>
      <c r="CT46" s="24"/>
      <c r="CU46" s="24"/>
      <c r="CV46" s="24"/>
      <c r="CW46" s="24"/>
      <c r="CX46" s="24"/>
      <c r="CY46" s="24"/>
      <c r="CZ46" s="24"/>
      <c r="DA46" s="24"/>
      <c r="DB46" s="24"/>
      <c r="DC46" s="24"/>
      <c r="DD46" s="24"/>
      <c r="DE46" s="24"/>
      <c r="DF46" s="24"/>
      <c r="DG46" s="24"/>
    </row>
    <row r="47" spans="1:111">
      <c r="A47" s="28" t="s">
        <v>15</v>
      </c>
      <c r="B47" s="28" t="s">
        <v>18</v>
      </c>
      <c r="C47" s="29" t="s">
        <v>856</v>
      </c>
      <c r="D47" s="30" t="s">
        <v>207</v>
      </c>
      <c r="E47" s="73">
        <v>3</v>
      </c>
      <c r="F47" s="31"/>
      <c r="G47" s="32">
        <f t="shared" si="6"/>
        <v>0</v>
      </c>
      <c r="H47" s="24"/>
      <c r="I47" s="24"/>
      <c r="J47" s="24"/>
      <c r="K47" s="24"/>
      <c r="L47" s="24"/>
      <c r="M47" s="24"/>
      <c r="N47" s="24"/>
      <c r="O47" s="24"/>
      <c r="P47" s="24"/>
      <c r="Q47" s="24"/>
      <c r="R47" s="24"/>
      <c r="S47" s="24"/>
      <c r="T47" s="24"/>
      <c r="U47" s="24"/>
      <c r="V47" s="24"/>
      <c r="W47" s="24"/>
      <c r="X47" s="24"/>
      <c r="Y47" s="24"/>
      <c r="Z47" s="24"/>
      <c r="AA47" s="24"/>
      <c r="AB47" s="24"/>
      <c r="AC47" s="24"/>
      <c r="AD47" s="24"/>
      <c r="AE47" s="24"/>
      <c r="AF47" s="24"/>
      <c r="AG47" s="24"/>
      <c r="AH47" s="24"/>
      <c r="AI47" s="24"/>
      <c r="AJ47" s="24"/>
      <c r="AK47" s="24"/>
      <c r="AL47" s="24"/>
      <c r="AM47" s="24"/>
      <c r="AN47" s="24"/>
      <c r="AO47" s="24"/>
      <c r="AP47" s="24"/>
      <c r="AQ47" s="24"/>
      <c r="AR47" s="24"/>
      <c r="AS47" s="24"/>
      <c r="AT47" s="24"/>
      <c r="AU47" s="24"/>
      <c r="AV47" s="24"/>
      <c r="AW47" s="24"/>
      <c r="AX47" s="24"/>
      <c r="AY47" s="24"/>
      <c r="AZ47" s="24"/>
      <c r="BA47" s="24"/>
      <c r="BB47" s="24"/>
      <c r="BC47" s="24"/>
      <c r="BD47" s="24"/>
      <c r="BE47" s="24"/>
      <c r="BF47" s="24"/>
      <c r="BG47" s="24"/>
      <c r="BH47" s="24"/>
      <c r="BI47" s="24"/>
      <c r="BJ47" s="24"/>
      <c r="BK47" s="24"/>
      <c r="BL47" s="24"/>
      <c r="BM47" s="24"/>
      <c r="BN47" s="24"/>
      <c r="BO47" s="24"/>
      <c r="BP47" s="24"/>
      <c r="BQ47" s="24"/>
      <c r="BR47" s="24"/>
      <c r="BS47" s="24"/>
      <c r="BT47" s="24"/>
      <c r="BU47" s="24"/>
      <c r="BV47" s="24"/>
      <c r="BW47" s="24"/>
      <c r="BX47" s="24"/>
      <c r="BY47" s="24"/>
      <c r="BZ47" s="24"/>
      <c r="CA47" s="24"/>
      <c r="CB47" s="24"/>
      <c r="CC47" s="24"/>
      <c r="CD47" s="24"/>
      <c r="CE47" s="24"/>
      <c r="CF47" s="24"/>
      <c r="CG47" s="24"/>
      <c r="CH47" s="24"/>
      <c r="CI47" s="24"/>
      <c r="CJ47" s="24"/>
      <c r="CK47" s="24"/>
      <c r="CL47" s="24"/>
      <c r="CM47" s="24"/>
      <c r="CN47" s="24"/>
      <c r="CO47" s="24"/>
      <c r="CP47" s="24"/>
      <c r="CQ47" s="24"/>
      <c r="CR47" s="24"/>
      <c r="CS47" s="24"/>
      <c r="CT47" s="24"/>
      <c r="CU47" s="24"/>
      <c r="CV47" s="24"/>
      <c r="CW47" s="24"/>
      <c r="CX47" s="24"/>
      <c r="CY47" s="24"/>
      <c r="CZ47" s="24"/>
      <c r="DA47" s="24"/>
      <c r="DB47" s="24"/>
      <c r="DC47" s="24"/>
      <c r="DD47" s="24"/>
      <c r="DE47" s="24"/>
      <c r="DF47" s="24"/>
      <c r="DG47" s="24"/>
    </row>
    <row r="48" spans="1:111">
      <c r="A48" s="28" t="s">
        <v>15</v>
      </c>
      <c r="B48" s="28" t="s">
        <v>218</v>
      </c>
      <c r="C48" s="29" t="s">
        <v>857</v>
      </c>
      <c r="D48" s="30" t="s">
        <v>207</v>
      </c>
      <c r="E48" s="73">
        <v>3</v>
      </c>
      <c r="F48" s="31"/>
      <c r="G48" s="32">
        <f t="shared" si="6"/>
        <v>0</v>
      </c>
      <c r="H48" s="24"/>
      <c r="I48" s="24"/>
      <c r="J48" s="24"/>
      <c r="K48" s="24"/>
      <c r="L48" s="24"/>
      <c r="M48" s="24"/>
      <c r="N48" s="24"/>
      <c r="O48" s="24"/>
      <c r="P48" s="24"/>
      <c r="Q48" s="24"/>
      <c r="R48" s="24"/>
      <c r="S48" s="24"/>
      <c r="T48" s="24"/>
      <c r="U48" s="24"/>
      <c r="V48" s="24"/>
      <c r="W48" s="24"/>
      <c r="X48" s="24"/>
      <c r="Y48" s="24"/>
      <c r="Z48" s="24"/>
      <c r="AA48" s="24"/>
      <c r="AB48" s="24"/>
      <c r="AC48" s="24"/>
      <c r="AD48" s="24"/>
      <c r="AE48" s="24"/>
      <c r="AF48" s="24"/>
      <c r="AG48" s="24"/>
      <c r="AH48" s="24"/>
      <c r="AI48" s="24"/>
      <c r="AJ48" s="24"/>
      <c r="AK48" s="24"/>
      <c r="AL48" s="24"/>
      <c r="AM48" s="24"/>
      <c r="AN48" s="24"/>
      <c r="AO48" s="24"/>
      <c r="AP48" s="24"/>
      <c r="AQ48" s="24"/>
      <c r="AR48" s="24"/>
      <c r="AS48" s="24"/>
      <c r="AT48" s="24"/>
      <c r="AU48" s="24"/>
      <c r="AV48" s="24"/>
      <c r="AW48" s="24"/>
      <c r="AX48" s="24"/>
      <c r="AY48" s="24"/>
      <c r="AZ48" s="24"/>
      <c r="BA48" s="24"/>
      <c r="BB48" s="24"/>
      <c r="BC48" s="24"/>
      <c r="BD48" s="24"/>
      <c r="BE48" s="24"/>
      <c r="BF48" s="24"/>
      <c r="BG48" s="24"/>
      <c r="BH48" s="24"/>
      <c r="BI48" s="24"/>
      <c r="BJ48" s="24"/>
      <c r="BK48" s="24"/>
      <c r="BL48" s="24"/>
      <c r="BM48" s="24"/>
      <c r="BN48" s="24"/>
      <c r="BO48" s="24"/>
      <c r="BP48" s="24"/>
      <c r="BQ48" s="24"/>
      <c r="BR48" s="24"/>
      <c r="BS48" s="24"/>
      <c r="BT48" s="24"/>
      <c r="BU48" s="24"/>
      <c r="BV48" s="24"/>
      <c r="BW48" s="24"/>
      <c r="BX48" s="24"/>
      <c r="BY48" s="24"/>
      <c r="BZ48" s="24"/>
      <c r="CA48" s="24"/>
      <c r="CB48" s="24"/>
      <c r="CC48" s="24"/>
      <c r="CD48" s="24"/>
      <c r="CE48" s="24"/>
      <c r="CF48" s="24"/>
      <c r="CG48" s="24"/>
      <c r="CH48" s="24"/>
      <c r="CI48" s="24"/>
      <c r="CJ48" s="24"/>
      <c r="CK48" s="24"/>
      <c r="CL48" s="24"/>
      <c r="CM48" s="24"/>
      <c r="CN48" s="24"/>
      <c r="CO48" s="24"/>
      <c r="CP48" s="24"/>
      <c r="CQ48" s="24"/>
      <c r="CR48" s="24"/>
      <c r="CS48" s="24"/>
      <c r="CT48" s="24"/>
      <c r="CU48" s="24"/>
      <c r="CV48" s="24"/>
      <c r="CW48" s="24"/>
      <c r="CX48" s="24"/>
      <c r="CY48" s="24"/>
      <c r="CZ48" s="24"/>
      <c r="DA48" s="24"/>
      <c r="DB48" s="24"/>
      <c r="DC48" s="24"/>
      <c r="DD48" s="24"/>
      <c r="DE48" s="24"/>
      <c r="DF48" s="24"/>
      <c r="DG48" s="24"/>
    </row>
    <row r="49" spans="1:111">
      <c r="A49" s="28" t="s">
        <v>15</v>
      </c>
      <c r="B49" s="28" t="s">
        <v>19</v>
      </c>
      <c r="C49" s="29" t="s">
        <v>858</v>
      </c>
      <c r="D49" s="30" t="s">
        <v>207</v>
      </c>
      <c r="E49" s="73">
        <v>12</v>
      </c>
      <c r="F49" s="31"/>
      <c r="G49" s="32">
        <f t="shared" ref="G49" si="7">E49*F49</f>
        <v>0</v>
      </c>
      <c r="H49" s="24"/>
      <c r="I49" s="24"/>
      <c r="J49" s="24"/>
      <c r="K49" s="24"/>
      <c r="L49" s="24"/>
      <c r="M49" s="24"/>
      <c r="N49" s="24"/>
      <c r="O49" s="24"/>
      <c r="P49" s="24"/>
      <c r="Q49" s="24"/>
      <c r="R49" s="24"/>
      <c r="S49" s="24"/>
      <c r="T49" s="24"/>
      <c r="U49" s="24"/>
      <c r="V49" s="24"/>
      <c r="W49" s="24"/>
      <c r="X49" s="24"/>
      <c r="Y49" s="24"/>
      <c r="Z49" s="24"/>
      <c r="AA49" s="24"/>
      <c r="AB49" s="24"/>
      <c r="AC49" s="24"/>
      <c r="AD49" s="24"/>
      <c r="AE49" s="24"/>
      <c r="AF49" s="24"/>
      <c r="AG49" s="24"/>
      <c r="AH49" s="24"/>
      <c r="AI49" s="24"/>
      <c r="AJ49" s="24"/>
      <c r="AK49" s="24"/>
      <c r="AL49" s="24"/>
      <c r="AM49" s="24"/>
      <c r="AN49" s="24"/>
      <c r="AO49" s="24"/>
      <c r="AP49" s="24"/>
      <c r="AQ49" s="24"/>
      <c r="AR49" s="24"/>
      <c r="AS49" s="24"/>
      <c r="AT49" s="24"/>
      <c r="AU49" s="24"/>
      <c r="AV49" s="24"/>
      <c r="AW49" s="24"/>
      <c r="AX49" s="24"/>
      <c r="AY49" s="24"/>
      <c r="AZ49" s="24"/>
      <c r="BA49" s="24"/>
      <c r="BB49" s="24"/>
      <c r="BC49" s="24"/>
      <c r="BD49" s="24"/>
      <c r="BE49" s="24"/>
      <c r="BF49" s="24"/>
      <c r="BG49" s="24"/>
      <c r="BH49" s="24"/>
      <c r="BI49" s="24"/>
      <c r="BJ49" s="24"/>
      <c r="BK49" s="24"/>
      <c r="BL49" s="24"/>
      <c r="BM49" s="24"/>
      <c r="BN49" s="24"/>
      <c r="BO49" s="24"/>
      <c r="BP49" s="24"/>
      <c r="BQ49" s="24"/>
      <c r="BR49" s="24"/>
      <c r="BS49" s="24"/>
      <c r="BT49" s="24"/>
      <c r="BU49" s="24"/>
      <c r="BV49" s="24"/>
      <c r="BW49" s="24"/>
      <c r="BX49" s="24"/>
      <c r="BY49" s="24"/>
      <c r="BZ49" s="24"/>
      <c r="CA49" s="24"/>
      <c r="CB49" s="24"/>
      <c r="CC49" s="24"/>
      <c r="CD49" s="24"/>
      <c r="CE49" s="24"/>
      <c r="CF49" s="24"/>
      <c r="CG49" s="24"/>
      <c r="CH49" s="24"/>
      <c r="CI49" s="24"/>
      <c r="CJ49" s="24"/>
      <c r="CK49" s="24"/>
      <c r="CL49" s="24"/>
      <c r="CM49" s="24"/>
      <c r="CN49" s="24"/>
      <c r="CO49" s="24"/>
      <c r="CP49" s="24"/>
      <c r="CQ49" s="24"/>
      <c r="CR49" s="24"/>
      <c r="CS49" s="24"/>
      <c r="CT49" s="24"/>
      <c r="CU49" s="24"/>
      <c r="CV49" s="24"/>
      <c r="CW49" s="24"/>
      <c r="CX49" s="24"/>
      <c r="CY49" s="24"/>
      <c r="CZ49" s="24"/>
      <c r="DA49" s="24"/>
      <c r="DB49" s="24"/>
      <c r="DC49" s="24"/>
      <c r="DD49" s="24"/>
      <c r="DE49" s="24"/>
      <c r="DF49" s="24"/>
      <c r="DG49" s="24"/>
    </row>
    <row r="50" spans="1:111">
      <c r="A50" s="28" t="s">
        <v>15</v>
      </c>
      <c r="B50" s="28" t="s">
        <v>221</v>
      </c>
      <c r="C50" s="29" t="s">
        <v>859</v>
      </c>
      <c r="D50" s="30" t="s">
        <v>207</v>
      </c>
      <c r="E50" s="73">
        <v>12</v>
      </c>
      <c r="F50" s="31"/>
      <c r="G50" s="32">
        <f t="shared" ref="G50:G81" si="8">E50*F50</f>
        <v>0</v>
      </c>
      <c r="H50" s="24"/>
      <c r="I50" s="24"/>
      <c r="J50" s="24"/>
      <c r="K50" s="24"/>
      <c r="L50" s="24"/>
      <c r="M50" s="24"/>
      <c r="N50" s="24"/>
      <c r="O50" s="24"/>
      <c r="P50" s="24"/>
      <c r="Q50" s="24"/>
      <c r="R50" s="24"/>
      <c r="S50" s="24"/>
      <c r="T50" s="24"/>
      <c r="U50" s="24"/>
      <c r="V50" s="24"/>
      <c r="W50" s="24"/>
      <c r="X50" s="24"/>
      <c r="Y50" s="24"/>
      <c r="Z50" s="24"/>
      <c r="AA50" s="24"/>
      <c r="AB50" s="24"/>
      <c r="AC50" s="24"/>
      <c r="AD50" s="24"/>
      <c r="AE50" s="24"/>
      <c r="AF50" s="24"/>
      <c r="AG50" s="24"/>
      <c r="AH50" s="24"/>
      <c r="AI50" s="24"/>
      <c r="AJ50" s="24"/>
      <c r="AK50" s="24"/>
      <c r="AL50" s="24"/>
      <c r="AM50" s="24"/>
      <c r="AN50" s="24"/>
      <c r="AO50" s="24"/>
      <c r="AP50" s="24"/>
      <c r="AQ50" s="24"/>
      <c r="AR50" s="24"/>
      <c r="AS50" s="24"/>
      <c r="AT50" s="24"/>
      <c r="AU50" s="24"/>
      <c r="AV50" s="24"/>
      <c r="AW50" s="24"/>
      <c r="AX50" s="24"/>
      <c r="AY50" s="24"/>
      <c r="AZ50" s="24"/>
      <c r="BA50" s="24"/>
      <c r="BB50" s="24"/>
      <c r="BC50" s="24"/>
      <c r="BD50" s="24"/>
      <c r="BE50" s="24"/>
      <c r="BF50" s="24"/>
      <c r="BG50" s="24"/>
      <c r="BH50" s="24"/>
      <c r="BI50" s="24"/>
      <c r="BJ50" s="24"/>
      <c r="BK50" s="24"/>
      <c r="BL50" s="24"/>
      <c r="BM50" s="24"/>
      <c r="BN50" s="24"/>
      <c r="BO50" s="24"/>
      <c r="BP50" s="24"/>
      <c r="BQ50" s="24"/>
      <c r="BR50" s="24"/>
      <c r="BS50" s="24"/>
      <c r="BT50" s="24"/>
      <c r="BU50" s="24"/>
      <c r="BV50" s="24"/>
      <c r="BW50" s="24"/>
      <c r="BX50" s="24"/>
      <c r="BY50" s="24"/>
      <c r="BZ50" s="24"/>
      <c r="CA50" s="24"/>
      <c r="CB50" s="24"/>
      <c r="CC50" s="24"/>
      <c r="CD50" s="24"/>
      <c r="CE50" s="24"/>
      <c r="CF50" s="24"/>
      <c r="CG50" s="24"/>
      <c r="CH50" s="24"/>
      <c r="CI50" s="24"/>
      <c r="CJ50" s="24"/>
      <c r="CK50" s="24"/>
      <c r="CL50" s="24"/>
      <c r="CM50" s="24"/>
      <c r="CN50" s="24"/>
      <c r="CO50" s="24"/>
      <c r="CP50" s="24"/>
      <c r="CQ50" s="24"/>
      <c r="CR50" s="24"/>
      <c r="CS50" s="24"/>
      <c r="CT50" s="24"/>
      <c r="CU50" s="24"/>
      <c r="CV50" s="24"/>
      <c r="CW50" s="24"/>
      <c r="CX50" s="24"/>
      <c r="CY50" s="24"/>
      <c r="CZ50" s="24"/>
      <c r="DA50" s="24"/>
      <c r="DB50" s="24"/>
      <c r="DC50" s="24"/>
      <c r="DD50" s="24"/>
      <c r="DE50" s="24"/>
      <c r="DF50" s="24"/>
      <c r="DG50" s="24"/>
    </row>
    <row r="51" spans="1:111">
      <c r="A51" s="28" t="s">
        <v>15</v>
      </c>
      <c r="B51" s="28" t="s">
        <v>20</v>
      </c>
      <c r="C51" s="29" t="s">
        <v>860</v>
      </c>
      <c r="D51" s="30" t="s">
        <v>207</v>
      </c>
      <c r="E51" s="73">
        <v>12</v>
      </c>
      <c r="F51" s="31"/>
      <c r="G51" s="32">
        <f t="shared" si="8"/>
        <v>0</v>
      </c>
      <c r="H51" s="24"/>
      <c r="I51" s="24"/>
      <c r="J51" s="24"/>
      <c r="K51" s="24"/>
      <c r="L51" s="24"/>
      <c r="M51" s="24"/>
      <c r="N51" s="24"/>
      <c r="O51" s="24"/>
      <c r="P51" s="24"/>
      <c r="Q51" s="24"/>
      <c r="R51" s="24"/>
      <c r="S51" s="24"/>
      <c r="T51" s="24"/>
      <c r="U51" s="24"/>
      <c r="V51" s="24"/>
      <c r="W51" s="24"/>
      <c r="X51" s="24"/>
      <c r="Y51" s="24"/>
      <c r="Z51" s="24"/>
      <c r="AA51" s="24"/>
      <c r="AB51" s="24"/>
      <c r="AC51" s="24"/>
      <c r="AD51" s="24"/>
      <c r="AE51" s="24"/>
      <c r="AF51" s="24"/>
      <c r="AG51" s="24"/>
      <c r="AH51" s="24"/>
      <c r="AI51" s="24"/>
      <c r="AJ51" s="24"/>
      <c r="AK51" s="24"/>
      <c r="AL51" s="24"/>
      <c r="AM51" s="24"/>
      <c r="AN51" s="24"/>
      <c r="AO51" s="24"/>
      <c r="AP51" s="24"/>
      <c r="AQ51" s="24"/>
      <c r="AR51" s="24"/>
      <c r="AS51" s="24"/>
      <c r="AT51" s="24"/>
      <c r="AU51" s="24"/>
      <c r="AV51" s="24"/>
      <c r="AW51" s="24"/>
      <c r="AX51" s="24"/>
      <c r="AY51" s="24"/>
      <c r="AZ51" s="24"/>
      <c r="BA51" s="24"/>
      <c r="BB51" s="24"/>
      <c r="BC51" s="24"/>
      <c r="BD51" s="24"/>
      <c r="BE51" s="24"/>
      <c r="BF51" s="24"/>
      <c r="BG51" s="24"/>
      <c r="BH51" s="24"/>
      <c r="BI51" s="24"/>
      <c r="BJ51" s="24"/>
      <c r="BK51" s="24"/>
      <c r="BL51" s="24"/>
      <c r="BM51" s="24"/>
      <c r="BN51" s="24"/>
      <c r="BO51" s="24"/>
      <c r="BP51" s="24"/>
      <c r="BQ51" s="24"/>
      <c r="BR51" s="24"/>
      <c r="BS51" s="24"/>
      <c r="BT51" s="24"/>
      <c r="BU51" s="24"/>
      <c r="BV51" s="24"/>
      <c r="BW51" s="24"/>
      <c r="BX51" s="24"/>
      <c r="BY51" s="24"/>
      <c r="BZ51" s="24"/>
      <c r="CA51" s="24"/>
      <c r="CB51" s="24"/>
      <c r="CC51" s="24"/>
      <c r="CD51" s="24"/>
      <c r="CE51" s="24"/>
      <c r="CF51" s="24"/>
      <c r="CG51" s="24"/>
      <c r="CH51" s="24"/>
      <c r="CI51" s="24"/>
      <c r="CJ51" s="24"/>
      <c r="CK51" s="24"/>
      <c r="CL51" s="24"/>
      <c r="CM51" s="24"/>
      <c r="CN51" s="24"/>
      <c r="CO51" s="24"/>
      <c r="CP51" s="24"/>
      <c r="CQ51" s="24"/>
      <c r="CR51" s="24"/>
      <c r="CS51" s="24"/>
      <c r="CT51" s="24"/>
      <c r="CU51" s="24"/>
      <c r="CV51" s="24"/>
      <c r="CW51" s="24"/>
      <c r="CX51" s="24"/>
      <c r="CY51" s="24"/>
      <c r="CZ51" s="24"/>
      <c r="DA51" s="24"/>
      <c r="DB51" s="24"/>
      <c r="DC51" s="24"/>
      <c r="DD51" s="24"/>
      <c r="DE51" s="24"/>
      <c r="DF51" s="24"/>
      <c r="DG51" s="24"/>
    </row>
    <row r="52" spans="1:111">
      <c r="A52" s="28" t="s">
        <v>15</v>
      </c>
      <c r="B52" s="28" t="s">
        <v>222</v>
      </c>
      <c r="C52" s="29" t="s">
        <v>861</v>
      </c>
      <c r="D52" s="30" t="s">
        <v>207</v>
      </c>
      <c r="E52" s="73">
        <v>12</v>
      </c>
      <c r="F52" s="31"/>
      <c r="G52" s="32">
        <f t="shared" si="8"/>
        <v>0</v>
      </c>
      <c r="H52" s="24"/>
      <c r="I52" s="24"/>
      <c r="J52" s="24"/>
      <c r="K52" s="24"/>
      <c r="L52" s="24"/>
      <c r="M52" s="24"/>
      <c r="N52" s="24"/>
      <c r="O52" s="24"/>
      <c r="P52" s="24"/>
      <c r="Q52" s="24"/>
      <c r="R52" s="24"/>
      <c r="S52" s="24"/>
      <c r="T52" s="24"/>
      <c r="U52" s="24"/>
      <c r="V52" s="24"/>
      <c r="W52" s="24"/>
      <c r="X52" s="24"/>
      <c r="Y52" s="24"/>
      <c r="Z52" s="24"/>
      <c r="AA52" s="24"/>
      <c r="AB52" s="24"/>
      <c r="AC52" s="24"/>
      <c r="AD52" s="24"/>
      <c r="AE52" s="24"/>
      <c r="AF52" s="24"/>
      <c r="AG52" s="24"/>
      <c r="AH52" s="24"/>
      <c r="AI52" s="24"/>
      <c r="AJ52" s="24"/>
      <c r="AK52" s="24"/>
      <c r="AL52" s="24"/>
      <c r="AM52" s="24"/>
      <c r="AN52" s="24"/>
      <c r="AO52" s="24"/>
      <c r="AP52" s="24"/>
      <c r="AQ52" s="24"/>
      <c r="AR52" s="24"/>
      <c r="AS52" s="24"/>
      <c r="AT52" s="24"/>
      <c r="AU52" s="24"/>
      <c r="AV52" s="24"/>
      <c r="AW52" s="24"/>
      <c r="AX52" s="24"/>
      <c r="AY52" s="24"/>
      <c r="AZ52" s="24"/>
      <c r="BA52" s="24"/>
      <c r="BB52" s="24"/>
      <c r="BC52" s="24"/>
      <c r="BD52" s="24"/>
      <c r="BE52" s="24"/>
      <c r="BF52" s="24"/>
      <c r="BG52" s="24"/>
      <c r="BH52" s="24"/>
      <c r="BI52" s="24"/>
      <c r="BJ52" s="24"/>
      <c r="BK52" s="24"/>
      <c r="BL52" s="24"/>
      <c r="BM52" s="24"/>
      <c r="BN52" s="24"/>
      <c r="BO52" s="24"/>
      <c r="BP52" s="24"/>
      <c r="BQ52" s="24"/>
      <c r="BR52" s="24"/>
      <c r="BS52" s="24"/>
      <c r="BT52" s="24"/>
      <c r="BU52" s="24"/>
      <c r="BV52" s="24"/>
      <c r="BW52" s="24"/>
      <c r="BX52" s="24"/>
      <c r="BY52" s="24"/>
      <c r="BZ52" s="24"/>
      <c r="CA52" s="24"/>
      <c r="CB52" s="24"/>
      <c r="CC52" s="24"/>
      <c r="CD52" s="24"/>
      <c r="CE52" s="24"/>
      <c r="CF52" s="24"/>
      <c r="CG52" s="24"/>
      <c r="CH52" s="24"/>
      <c r="CI52" s="24"/>
      <c r="CJ52" s="24"/>
      <c r="CK52" s="24"/>
      <c r="CL52" s="24"/>
      <c r="CM52" s="24"/>
      <c r="CN52" s="24"/>
      <c r="CO52" s="24"/>
      <c r="CP52" s="24"/>
      <c r="CQ52" s="24"/>
      <c r="CR52" s="24"/>
      <c r="CS52" s="24"/>
      <c r="CT52" s="24"/>
      <c r="CU52" s="24"/>
      <c r="CV52" s="24"/>
      <c r="CW52" s="24"/>
      <c r="CX52" s="24"/>
      <c r="CY52" s="24"/>
      <c r="CZ52" s="24"/>
      <c r="DA52" s="24"/>
      <c r="DB52" s="24"/>
      <c r="DC52" s="24"/>
      <c r="DD52" s="24"/>
      <c r="DE52" s="24"/>
      <c r="DF52" s="24"/>
      <c r="DG52" s="24"/>
    </row>
    <row r="53" spans="1:111">
      <c r="A53" s="28" t="s">
        <v>15</v>
      </c>
      <c r="B53" s="28" t="s">
        <v>21</v>
      </c>
      <c r="C53" s="29" t="s">
        <v>862</v>
      </c>
      <c r="D53" s="30" t="s">
        <v>207</v>
      </c>
      <c r="E53" s="73">
        <v>1</v>
      </c>
      <c r="F53" s="31"/>
      <c r="G53" s="32">
        <f t="shared" si="8"/>
        <v>0</v>
      </c>
      <c r="H53" s="24"/>
      <c r="I53" s="24"/>
      <c r="J53" s="24"/>
      <c r="K53" s="24"/>
      <c r="L53" s="24"/>
      <c r="M53" s="24"/>
      <c r="N53" s="24"/>
      <c r="O53" s="24"/>
      <c r="P53" s="24"/>
      <c r="Q53" s="24"/>
      <c r="R53" s="24"/>
      <c r="S53" s="24"/>
      <c r="T53" s="24"/>
      <c r="U53" s="24"/>
      <c r="V53" s="24"/>
      <c r="W53" s="24"/>
      <c r="X53" s="24"/>
      <c r="Y53" s="24"/>
      <c r="Z53" s="24"/>
      <c r="AA53" s="24"/>
      <c r="AB53" s="24"/>
      <c r="AC53" s="24"/>
      <c r="AD53" s="24"/>
      <c r="AE53" s="24"/>
      <c r="AF53" s="24"/>
      <c r="AG53" s="24"/>
      <c r="AH53" s="24"/>
      <c r="AI53" s="24"/>
      <c r="AJ53" s="24"/>
      <c r="AK53" s="24"/>
      <c r="AL53" s="24"/>
      <c r="AM53" s="24"/>
      <c r="AN53" s="24"/>
      <c r="AO53" s="24"/>
      <c r="AP53" s="24"/>
      <c r="AQ53" s="24"/>
      <c r="AR53" s="24"/>
      <c r="AS53" s="24"/>
      <c r="AT53" s="24"/>
      <c r="AU53" s="24"/>
      <c r="AV53" s="24"/>
      <c r="AW53" s="24"/>
      <c r="AX53" s="24"/>
      <c r="AY53" s="24"/>
      <c r="AZ53" s="24"/>
      <c r="BA53" s="24"/>
      <c r="BB53" s="24"/>
      <c r="BC53" s="24"/>
      <c r="BD53" s="24"/>
      <c r="BE53" s="24"/>
      <c r="BF53" s="24"/>
      <c r="BG53" s="24"/>
      <c r="BH53" s="24"/>
      <c r="BI53" s="24"/>
      <c r="BJ53" s="24"/>
      <c r="BK53" s="24"/>
      <c r="BL53" s="24"/>
      <c r="BM53" s="24"/>
      <c r="BN53" s="24"/>
      <c r="BO53" s="24"/>
      <c r="BP53" s="24"/>
      <c r="BQ53" s="24"/>
      <c r="BR53" s="24"/>
      <c r="BS53" s="24"/>
      <c r="BT53" s="24"/>
      <c r="BU53" s="24"/>
      <c r="BV53" s="24"/>
      <c r="BW53" s="24"/>
      <c r="BX53" s="24"/>
      <c r="BY53" s="24"/>
      <c r="BZ53" s="24"/>
      <c r="CA53" s="24"/>
      <c r="CB53" s="24"/>
      <c r="CC53" s="24"/>
      <c r="CD53" s="24"/>
      <c r="CE53" s="24"/>
      <c r="CF53" s="24"/>
      <c r="CG53" s="24"/>
      <c r="CH53" s="24"/>
      <c r="CI53" s="24"/>
      <c r="CJ53" s="24"/>
      <c r="CK53" s="24"/>
      <c r="CL53" s="24"/>
      <c r="CM53" s="24"/>
      <c r="CN53" s="24"/>
      <c r="CO53" s="24"/>
      <c r="CP53" s="24"/>
      <c r="CQ53" s="24"/>
      <c r="CR53" s="24"/>
      <c r="CS53" s="24"/>
      <c r="CT53" s="24"/>
      <c r="CU53" s="24"/>
      <c r="CV53" s="24"/>
      <c r="CW53" s="24"/>
      <c r="CX53" s="24"/>
      <c r="CY53" s="24"/>
      <c r="CZ53" s="24"/>
      <c r="DA53" s="24"/>
      <c r="DB53" s="24"/>
      <c r="DC53" s="24"/>
      <c r="DD53" s="24"/>
      <c r="DE53" s="24"/>
      <c r="DF53" s="24"/>
      <c r="DG53" s="24"/>
    </row>
    <row r="54" spans="1:111">
      <c r="A54" s="28" t="s">
        <v>15</v>
      </c>
      <c r="B54" s="28" t="s">
        <v>223</v>
      </c>
      <c r="C54" s="29" t="s">
        <v>863</v>
      </c>
      <c r="D54" s="30" t="s">
        <v>207</v>
      </c>
      <c r="E54" s="73">
        <v>1</v>
      </c>
      <c r="F54" s="31"/>
      <c r="G54" s="32">
        <f t="shared" si="8"/>
        <v>0</v>
      </c>
      <c r="H54" s="24"/>
      <c r="I54" s="24"/>
      <c r="J54" s="24"/>
      <c r="K54" s="24"/>
      <c r="L54" s="24"/>
      <c r="M54" s="24"/>
      <c r="N54" s="24"/>
      <c r="O54" s="24"/>
      <c r="P54" s="24"/>
      <c r="Q54" s="24"/>
      <c r="R54" s="24"/>
      <c r="S54" s="24"/>
      <c r="T54" s="24"/>
      <c r="U54" s="24"/>
      <c r="V54" s="24"/>
      <c r="W54" s="24"/>
      <c r="X54" s="24"/>
      <c r="Y54" s="24"/>
      <c r="Z54" s="24"/>
      <c r="AA54" s="24"/>
      <c r="AB54" s="24"/>
      <c r="AC54" s="24"/>
      <c r="AD54" s="24"/>
      <c r="AE54" s="24"/>
      <c r="AF54" s="24"/>
      <c r="AG54" s="24"/>
      <c r="AH54" s="24"/>
      <c r="AI54" s="24"/>
      <c r="AJ54" s="24"/>
      <c r="AK54" s="24"/>
      <c r="AL54" s="24"/>
      <c r="AM54" s="24"/>
      <c r="AN54" s="24"/>
      <c r="AO54" s="24"/>
      <c r="AP54" s="24"/>
      <c r="AQ54" s="24"/>
      <c r="AR54" s="24"/>
      <c r="AS54" s="24"/>
      <c r="AT54" s="24"/>
      <c r="AU54" s="24"/>
      <c r="AV54" s="24"/>
      <c r="AW54" s="24"/>
      <c r="AX54" s="24"/>
      <c r="AY54" s="24"/>
      <c r="AZ54" s="24"/>
      <c r="BA54" s="24"/>
      <c r="BB54" s="24"/>
      <c r="BC54" s="24"/>
      <c r="BD54" s="24"/>
      <c r="BE54" s="24"/>
      <c r="BF54" s="24"/>
      <c r="BG54" s="24"/>
      <c r="BH54" s="24"/>
      <c r="BI54" s="24"/>
      <c r="BJ54" s="24"/>
      <c r="BK54" s="24"/>
      <c r="BL54" s="24"/>
      <c r="BM54" s="24"/>
      <c r="BN54" s="24"/>
      <c r="BO54" s="24"/>
      <c r="BP54" s="24"/>
      <c r="BQ54" s="24"/>
      <c r="BR54" s="24"/>
      <c r="BS54" s="24"/>
      <c r="BT54" s="24"/>
      <c r="BU54" s="24"/>
      <c r="BV54" s="24"/>
      <c r="BW54" s="24"/>
      <c r="BX54" s="24"/>
      <c r="BY54" s="24"/>
      <c r="BZ54" s="24"/>
      <c r="CA54" s="24"/>
      <c r="CB54" s="24"/>
      <c r="CC54" s="24"/>
      <c r="CD54" s="24"/>
      <c r="CE54" s="24"/>
      <c r="CF54" s="24"/>
      <c r="CG54" s="24"/>
      <c r="CH54" s="24"/>
      <c r="CI54" s="24"/>
      <c r="CJ54" s="24"/>
      <c r="CK54" s="24"/>
      <c r="CL54" s="24"/>
      <c r="CM54" s="24"/>
      <c r="CN54" s="24"/>
      <c r="CO54" s="24"/>
      <c r="CP54" s="24"/>
      <c r="CQ54" s="24"/>
      <c r="CR54" s="24"/>
      <c r="CS54" s="24"/>
      <c r="CT54" s="24"/>
      <c r="CU54" s="24"/>
      <c r="CV54" s="24"/>
      <c r="CW54" s="24"/>
      <c r="CX54" s="24"/>
      <c r="CY54" s="24"/>
      <c r="CZ54" s="24"/>
      <c r="DA54" s="24"/>
      <c r="DB54" s="24"/>
      <c r="DC54" s="24"/>
      <c r="DD54" s="24"/>
      <c r="DE54" s="24"/>
      <c r="DF54" s="24"/>
      <c r="DG54" s="24"/>
    </row>
    <row r="55" spans="1:111">
      <c r="A55" s="28" t="s">
        <v>15</v>
      </c>
      <c r="B55" s="28" t="s">
        <v>22</v>
      </c>
      <c r="C55" s="29" t="s">
        <v>864</v>
      </c>
      <c r="D55" s="30" t="s">
        <v>207</v>
      </c>
      <c r="E55" s="73">
        <v>20</v>
      </c>
      <c r="F55" s="31"/>
      <c r="G55" s="32">
        <f t="shared" si="8"/>
        <v>0</v>
      </c>
      <c r="H55" s="24"/>
      <c r="I55" s="24"/>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c r="BT55" s="24"/>
      <c r="BU55" s="24"/>
      <c r="BV55" s="24"/>
      <c r="BW55" s="24"/>
      <c r="BX55" s="24"/>
      <c r="BY55" s="24"/>
      <c r="BZ55" s="24"/>
      <c r="CA55" s="24"/>
      <c r="CB55" s="24"/>
      <c r="CC55" s="24"/>
      <c r="CD55" s="24"/>
      <c r="CE55" s="24"/>
      <c r="CF55" s="24"/>
      <c r="CG55" s="24"/>
      <c r="CH55" s="24"/>
      <c r="CI55" s="24"/>
      <c r="CJ55" s="24"/>
      <c r="CK55" s="24"/>
      <c r="CL55" s="24"/>
      <c r="CM55" s="24"/>
      <c r="CN55" s="24"/>
      <c r="CO55" s="24"/>
      <c r="CP55" s="24"/>
      <c r="CQ55" s="24"/>
      <c r="CR55" s="24"/>
      <c r="CS55" s="24"/>
      <c r="CT55" s="24"/>
      <c r="CU55" s="24"/>
      <c r="CV55" s="24"/>
      <c r="CW55" s="24"/>
      <c r="CX55" s="24"/>
      <c r="CY55" s="24"/>
      <c r="CZ55" s="24"/>
      <c r="DA55" s="24"/>
      <c r="DB55" s="24"/>
      <c r="DC55" s="24"/>
      <c r="DD55" s="24"/>
      <c r="DE55" s="24"/>
      <c r="DF55" s="24"/>
      <c r="DG55" s="24"/>
    </row>
    <row r="56" spans="1:111">
      <c r="A56" s="28" t="s">
        <v>15</v>
      </c>
      <c r="B56" s="28" t="s">
        <v>224</v>
      </c>
      <c r="C56" s="29" t="s">
        <v>865</v>
      </c>
      <c r="D56" s="30" t="s">
        <v>207</v>
      </c>
      <c r="E56" s="73">
        <v>20</v>
      </c>
      <c r="F56" s="31"/>
      <c r="G56" s="32">
        <f t="shared" si="8"/>
        <v>0</v>
      </c>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c r="BT56" s="24"/>
      <c r="BU56" s="24"/>
      <c r="BV56" s="24"/>
      <c r="BW56" s="24"/>
      <c r="BX56" s="24"/>
      <c r="BY56" s="24"/>
      <c r="BZ56" s="24"/>
      <c r="CA56" s="24"/>
      <c r="CB56" s="24"/>
      <c r="CC56" s="24"/>
      <c r="CD56" s="24"/>
      <c r="CE56" s="24"/>
      <c r="CF56" s="24"/>
      <c r="CG56" s="24"/>
      <c r="CH56" s="24"/>
      <c r="CI56" s="24"/>
      <c r="CJ56" s="24"/>
      <c r="CK56" s="24"/>
      <c r="CL56" s="24"/>
      <c r="CM56" s="24"/>
      <c r="CN56" s="24"/>
      <c r="CO56" s="24"/>
      <c r="CP56" s="24"/>
      <c r="CQ56" s="24"/>
      <c r="CR56" s="24"/>
      <c r="CS56" s="24"/>
      <c r="CT56" s="24"/>
      <c r="CU56" s="24"/>
      <c r="CV56" s="24"/>
      <c r="CW56" s="24"/>
      <c r="CX56" s="24"/>
      <c r="CY56" s="24"/>
      <c r="CZ56" s="24"/>
      <c r="DA56" s="24"/>
      <c r="DB56" s="24"/>
      <c r="DC56" s="24"/>
      <c r="DD56" s="24"/>
      <c r="DE56" s="24"/>
      <c r="DF56" s="24"/>
      <c r="DG56" s="24"/>
    </row>
    <row r="57" spans="1:111">
      <c r="A57" s="28" t="s">
        <v>15</v>
      </c>
      <c r="B57" s="28" t="s">
        <v>23</v>
      </c>
      <c r="C57" s="29" t="s">
        <v>809</v>
      </c>
      <c r="D57" s="30" t="s">
        <v>207</v>
      </c>
      <c r="E57" s="73">
        <v>160</v>
      </c>
      <c r="F57" s="31"/>
      <c r="G57" s="32">
        <f t="shared" si="8"/>
        <v>0</v>
      </c>
      <c r="H57" s="24"/>
      <c r="I57" s="24"/>
      <c r="J57" s="24"/>
      <c r="K57" s="24"/>
      <c r="L57" s="24"/>
      <c r="M57" s="24"/>
      <c r="N57" s="24"/>
      <c r="O57" s="24"/>
      <c r="P57" s="24"/>
      <c r="Q57" s="24"/>
      <c r="R57" s="24"/>
      <c r="S57" s="24"/>
      <c r="T57" s="24"/>
      <c r="U57" s="24"/>
      <c r="V57" s="24"/>
      <c r="W57" s="24"/>
      <c r="X57" s="24"/>
      <c r="Y57" s="24"/>
      <c r="Z57" s="24"/>
      <c r="AA57" s="24"/>
      <c r="AB57" s="24"/>
      <c r="AC57" s="24"/>
      <c r="AD57" s="24"/>
      <c r="AE57" s="24"/>
      <c r="AF57" s="24"/>
      <c r="AG57" s="24"/>
      <c r="AH57" s="24"/>
      <c r="AI57" s="24"/>
      <c r="AJ57" s="24"/>
      <c r="AK57" s="24"/>
      <c r="AL57" s="24"/>
      <c r="AM57" s="24"/>
      <c r="AN57" s="24"/>
      <c r="AO57" s="24"/>
      <c r="AP57" s="24"/>
      <c r="AQ57" s="24"/>
      <c r="AR57" s="24"/>
      <c r="AS57" s="24"/>
      <c r="AT57" s="24"/>
      <c r="AU57" s="24"/>
      <c r="AV57" s="24"/>
      <c r="AW57" s="24"/>
      <c r="AX57" s="24"/>
      <c r="AY57" s="24"/>
      <c r="AZ57" s="24"/>
      <c r="BA57" s="24"/>
      <c r="BB57" s="24"/>
      <c r="BC57" s="24"/>
      <c r="BD57" s="24"/>
      <c r="BE57" s="24"/>
      <c r="BF57" s="24"/>
      <c r="BG57" s="24"/>
      <c r="BH57" s="24"/>
      <c r="BI57" s="24"/>
      <c r="BJ57" s="24"/>
      <c r="BK57" s="24"/>
      <c r="BL57" s="24"/>
      <c r="BM57" s="24"/>
      <c r="BN57" s="24"/>
      <c r="BO57" s="24"/>
      <c r="BP57" s="24"/>
      <c r="BQ57" s="24"/>
      <c r="BR57" s="24"/>
      <c r="BS57" s="24"/>
      <c r="BT57" s="24"/>
      <c r="BU57" s="24"/>
      <c r="BV57" s="24"/>
      <c r="BW57" s="24"/>
      <c r="BX57" s="24"/>
      <c r="BY57" s="24"/>
      <c r="BZ57" s="24"/>
      <c r="CA57" s="24"/>
      <c r="CB57" s="24"/>
      <c r="CC57" s="24"/>
      <c r="CD57" s="24"/>
      <c r="CE57" s="24"/>
      <c r="CF57" s="24"/>
      <c r="CG57" s="24"/>
      <c r="CH57" s="24"/>
      <c r="CI57" s="24"/>
      <c r="CJ57" s="24"/>
      <c r="CK57" s="24"/>
      <c r="CL57" s="24"/>
      <c r="CM57" s="24"/>
      <c r="CN57" s="24"/>
      <c r="CO57" s="24"/>
      <c r="CP57" s="24"/>
      <c r="CQ57" s="24"/>
      <c r="CR57" s="24"/>
      <c r="CS57" s="24"/>
      <c r="CT57" s="24"/>
      <c r="CU57" s="24"/>
      <c r="CV57" s="24"/>
      <c r="CW57" s="24"/>
      <c r="CX57" s="24"/>
      <c r="CY57" s="24"/>
      <c r="CZ57" s="24"/>
      <c r="DA57" s="24"/>
      <c r="DB57" s="24"/>
      <c r="DC57" s="24"/>
      <c r="DD57" s="24"/>
      <c r="DE57" s="24"/>
      <c r="DF57" s="24"/>
      <c r="DG57" s="24"/>
    </row>
    <row r="58" spans="1:111">
      <c r="A58" s="28" t="s">
        <v>15</v>
      </c>
      <c r="B58" s="28" t="s">
        <v>225</v>
      </c>
      <c r="C58" s="29" t="s">
        <v>810</v>
      </c>
      <c r="D58" s="30" t="s">
        <v>207</v>
      </c>
      <c r="E58" s="73">
        <v>160</v>
      </c>
      <c r="F58" s="31"/>
      <c r="G58" s="32">
        <f t="shared" si="8"/>
        <v>0</v>
      </c>
      <c r="H58" s="24"/>
      <c r="I58" s="24"/>
      <c r="J58" s="24"/>
      <c r="K58" s="24"/>
      <c r="L58" s="24"/>
      <c r="M58" s="24"/>
      <c r="N58" s="24"/>
      <c r="O58" s="24"/>
      <c r="P58" s="24"/>
      <c r="Q58" s="24"/>
      <c r="R58" s="24"/>
      <c r="S58" s="24"/>
      <c r="T58" s="24"/>
      <c r="U58" s="24"/>
      <c r="V58" s="24"/>
      <c r="W58" s="24"/>
      <c r="X58" s="24"/>
      <c r="Y58" s="24"/>
      <c r="Z58" s="24"/>
      <c r="AA58" s="24"/>
      <c r="AB58" s="24"/>
      <c r="AC58" s="24"/>
      <c r="AD58" s="24"/>
      <c r="AE58" s="24"/>
      <c r="AF58" s="24"/>
      <c r="AG58" s="24"/>
      <c r="AH58" s="24"/>
      <c r="AI58" s="24"/>
      <c r="AJ58" s="24"/>
      <c r="AK58" s="24"/>
      <c r="AL58" s="24"/>
      <c r="AM58" s="24"/>
      <c r="AN58" s="24"/>
      <c r="AO58" s="24"/>
      <c r="AP58" s="24"/>
      <c r="AQ58" s="24"/>
      <c r="AR58" s="24"/>
      <c r="AS58" s="24"/>
      <c r="AT58" s="24"/>
      <c r="AU58" s="24"/>
      <c r="AV58" s="24"/>
      <c r="AW58" s="24"/>
      <c r="AX58" s="24"/>
      <c r="AY58" s="24"/>
      <c r="AZ58" s="24"/>
      <c r="BA58" s="24"/>
      <c r="BB58" s="24"/>
      <c r="BC58" s="24"/>
      <c r="BD58" s="24"/>
      <c r="BE58" s="24"/>
      <c r="BF58" s="24"/>
      <c r="BG58" s="24"/>
      <c r="BH58" s="24"/>
      <c r="BI58" s="24"/>
      <c r="BJ58" s="24"/>
      <c r="BK58" s="24"/>
      <c r="BL58" s="24"/>
      <c r="BM58" s="24"/>
      <c r="BN58" s="24"/>
      <c r="BO58" s="24"/>
      <c r="BP58" s="24"/>
      <c r="BQ58" s="24"/>
      <c r="BR58" s="24"/>
      <c r="BS58" s="24"/>
      <c r="BT58" s="24"/>
      <c r="BU58" s="24"/>
      <c r="BV58" s="24"/>
      <c r="BW58" s="24"/>
      <c r="BX58" s="24"/>
      <c r="BY58" s="24"/>
      <c r="BZ58" s="24"/>
      <c r="CA58" s="24"/>
      <c r="CB58" s="24"/>
      <c r="CC58" s="24"/>
      <c r="CD58" s="24"/>
      <c r="CE58" s="24"/>
      <c r="CF58" s="24"/>
      <c r="CG58" s="24"/>
      <c r="CH58" s="24"/>
      <c r="CI58" s="24"/>
      <c r="CJ58" s="24"/>
      <c r="CK58" s="24"/>
      <c r="CL58" s="24"/>
      <c r="CM58" s="24"/>
      <c r="CN58" s="24"/>
      <c r="CO58" s="24"/>
      <c r="CP58" s="24"/>
      <c r="CQ58" s="24"/>
      <c r="CR58" s="24"/>
      <c r="CS58" s="24"/>
      <c r="CT58" s="24"/>
      <c r="CU58" s="24"/>
      <c r="CV58" s="24"/>
      <c r="CW58" s="24"/>
      <c r="CX58" s="24"/>
      <c r="CY58" s="24"/>
      <c r="CZ58" s="24"/>
      <c r="DA58" s="24"/>
      <c r="DB58" s="24"/>
      <c r="DC58" s="24"/>
      <c r="DD58" s="24"/>
      <c r="DE58" s="24"/>
      <c r="DF58" s="24"/>
      <c r="DG58" s="24"/>
    </row>
    <row r="59" spans="1:111">
      <c r="A59" s="28" t="s">
        <v>15</v>
      </c>
      <c r="B59" s="28" t="s">
        <v>24</v>
      </c>
      <c r="C59" s="29" t="s">
        <v>866</v>
      </c>
      <c r="D59" s="30" t="s">
        <v>207</v>
      </c>
      <c r="E59" s="73">
        <v>300</v>
      </c>
      <c r="F59" s="31"/>
      <c r="G59" s="32">
        <f t="shared" si="8"/>
        <v>0</v>
      </c>
      <c r="H59" s="24"/>
      <c r="I59" s="24"/>
      <c r="J59" s="24"/>
      <c r="K59" s="24"/>
      <c r="L59" s="24"/>
      <c r="M59" s="24"/>
      <c r="N59" s="24"/>
      <c r="O59" s="24"/>
      <c r="P59" s="24"/>
      <c r="Q59" s="24"/>
      <c r="R59" s="24"/>
      <c r="S59" s="24"/>
      <c r="T59" s="24"/>
      <c r="U59" s="24"/>
      <c r="V59" s="24"/>
      <c r="W59" s="24"/>
      <c r="X59" s="24"/>
      <c r="Y59" s="24"/>
      <c r="Z59" s="24"/>
      <c r="AA59" s="24"/>
      <c r="AB59" s="24"/>
      <c r="AC59" s="24"/>
      <c r="AD59" s="24"/>
      <c r="AE59" s="24"/>
      <c r="AF59" s="24"/>
      <c r="AG59" s="24"/>
      <c r="AH59" s="24"/>
      <c r="AI59" s="24"/>
      <c r="AJ59" s="24"/>
      <c r="AK59" s="24"/>
      <c r="AL59" s="24"/>
      <c r="AM59" s="24"/>
      <c r="AN59" s="24"/>
      <c r="AO59" s="24"/>
      <c r="AP59" s="24"/>
      <c r="AQ59" s="24"/>
      <c r="AR59" s="24"/>
      <c r="AS59" s="24"/>
      <c r="AT59" s="24"/>
      <c r="AU59" s="24"/>
      <c r="AV59" s="24"/>
      <c r="AW59" s="24"/>
      <c r="AX59" s="24"/>
      <c r="AY59" s="24"/>
      <c r="AZ59" s="24"/>
      <c r="BA59" s="24"/>
      <c r="BB59" s="24"/>
      <c r="BC59" s="24"/>
      <c r="BD59" s="24"/>
      <c r="BE59" s="24"/>
      <c r="BF59" s="24"/>
      <c r="BG59" s="24"/>
      <c r="BH59" s="24"/>
      <c r="BI59" s="24"/>
      <c r="BJ59" s="24"/>
      <c r="BK59" s="24"/>
      <c r="BL59" s="24"/>
      <c r="BM59" s="24"/>
      <c r="BN59" s="24"/>
      <c r="BO59" s="24"/>
      <c r="BP59" s="24"/>
      <c r="BQ59" s="24"/>
      <c r="BR59" s="24"/>
      <c r="BS59" s="24"/>
      <c r="BT59" s="24"/>
      <c r="BU59" s="24"/>
      <c r="BV59" s="24"/>
      <c r="BW59" s="24"/>
      <c r="BX59" s="24"/>
      <c r="BY59" s="24"/>
      <c r="BZ59" s="24"/>
      <c r="CA59" s="24"/>
      <c r="CB59" s="24"/>
      <c r="CC59" s="24"/>
      <c r="CD59" s="24"/>
      <c r="CE59" s="24"/>
      <c r="CF59" s="24"/>
      <c r="CG59" s="24"/>
      <c r="CH59" s="24"/>
      <c r="CI59" s="24"/>
      <c r="CJ59" s="24"/>
      <c r="CK59" s="24"/>
      <c r="CL59" s="24"/>
      <c r="CM59" s="24"/>
      <c r="CN59" s="24"/>
      <c r="CO59" s="24"/>
      <c r="CP59" s="24"/>
      <c r="CQ59" s="24"/>
      <c r="CR59" s="24"/>
      <c r="CS59" s="24"/>
      <c r="CT59" s="24"/>
      <c r="CU59" s="24"/>
      <c r="CV59" s="24"/>
      <c r="CW59" s="24"/>
      <c r="CX59" s="24"/>
      <c r="CY59" s="24"/>
      <c r="CZ59" s="24"/>
      <c r="DA59" s="24"/>
      <c r="DB59" s="24"/>
      <c r="DC59" s="24"/>
      <c r="DD59" s="24"/>
      <c r="DE59" s="24"/>
      <c r="DF59" s="24"/>
      <c r="DG59" s="24"/>
    </row>
    <row r="60" spans="1:111">
      <c r="A60" s="28" t="s">
        <v>15</v>
      </c>
      <c r="B60" s="28" t="s">
        <v>226</v>
      </c>
      <c r="C60" s="29" t="s">
        <v>867</v>
      </c>
      <c r="D60" s="30" t="s">
        <v>207</v>
      </c>
      <c r="E60" s="73">
        <v>300</v>
      </c>
      <c r="F60" s="31"/>
      <c r="G60" s="32">
        <f t="shared" si="8"/>
        <v>0</v>
      </c>
      <c r="H60" s="24"/>
      <c r="I60" s="24"/>
      <c r="J60" s="24"/>
      <c r="K60" s="24"/>
      <c r="L60" s="24"/>
      <c r="M60" s="24"/>
      <c r="N60" s="24"/>
      <c r="O60" s="24"/>
      <c r="P60" s="24"/>
      <c r="Q60" s="24"/>
      <c r="R60" s="24"/>
      <c r="S60" s="24"/>
      <c r="T60" s="24"/>
      <c r="U60" s="24"/>
      <c r="V60" s="24"/>
      <c r="W60" s="24"/>
      <c r="X60" s="24"/>
      <c r="Y60" s="24"/>
      <c r="Z60" s="24"/>
      <c r="AA60" s="24"/>
      <c r="AB60" s="24"/>
      <c r="AC60" s="24"/>
      <c r="AD60" s="24"/>
      <c r="AE60" s="24"/>
      <c r="AF60" s="24"/>
      <c r="AG60" s="24"/>
      <c r="AH60" s="24"/>
      <c r="AI60" s="24"/>
      <c r="AJ60" s="24"/>
      <c r="AK60" s="24"/>
      <c r="AL60" s="24"/>
      <c r="AM60" s="24"/>
      <c r="AN60" s="24"/>
      <c r="AO60" s="24"/>
      <c r="AP60" s="24"/>
      <c r="AQ60" s="24"/>
      <c r="AR60" s="24"/>
      <c r="AS60" s="24"/>
      <c r="AT60" s="24"/>
      <c r="AU60" s="24"/>
      <c r="AV60" s="24"/>
      <c r="AW60" s="24"/>
      <c r="AX60" s="24"/>
      <c r="AY60" s="24"/>
      <c r="AZ60" s="24"/>
      <c r="BA60" s="24"/>
      <c r="BB60" s="24"/>
      <c r="BC60" s="24"/>
      <c r="BD60" s="24"/>
      <c r="BE60" s="24"/>
      <c r="BF60" s="24"/>
      <c r="BG60" s="24"/>
      <c r="BH60" s="24"/>
      <c r="BI60" s="24"/>
      <c r="BJ60" s="24"/>
      <c r="BK60" s="24"/>
      <c r="BL60" s="24"/>
      <c r="BM60" s="24"/>
      <c r="BN60" s="24"/>
      <c r="BO60" s="24"/>
      <c r="BP60" s="24"/>
      <c r="BQ60" s="24"/>
      <c r="BR60" s="24"/>
      <c r="BS60" s="24"/>
      <c r="BT60" s="24"/>
      <c r="BU60" s="24"/>
      <c r="BV60" s="24"/>
      <c r="BW60" s="24"/>
      <c r="BX60" s="24"/>
      <c r="BY60" s="24"/>
      <c r="BZ60" s="24"/>
      <c r="CA60" s="24"/>
      <c r="CB60" s="24"/>
      <c r="CC60" s="24"/>
      <c r="CD60" s="24"/>
      <c r="CE60" s="24"/>
      <c r="CF60" s="24"/>
      <c r="CG60" s="24"/>
      <c r="CH60" s="24"/>
      <c r="CI60" s="24"/>
      <c r="CJ60" s="24"/>
      <c r="CK60" s="24"/>
      <c r="CL60" s="24"/>
      <c r="CM60" s="24"/>
      <c r="CN60" s="24"/>
      <c r="CO60" s="24"/>
      <c r="CP60" s="24"/>
      <c r="CQ60" s="24"/>
      <c r="CR60" s="24"/>
      <c r="CS60" s="24"/>
      <c r="CT60" s="24"/>
      <c r="CU60" s="24"/>
      <c r="CV60" s="24"/>
      <c r="CW60" s="24"/>
      <c r="CX60" s="24"/>
      <c r="CY60" s="24"/>
      <c r="CZ60" s="24"/>
      <c r="DA60" s="24"/>
      <c r="DB60" s="24"/>
      <c r="DC60" s="24"/>
      <c r="DD60" s="24"/>
      <c r="DE60" s="24"/>
      <c r="DF60" s="24"/>
      <c r="DG60" s="24"/>
    </row>
    <row r="61" spans="1:111">
      <c r="A61" s="28" t="s">
        <v>15</v>
      </c>
      <c r="B61" s="28" t="s">
        <v>25</v>
      </c>
      <c r="C61" s="29" t="s">
        <v>868</v>
      </c>
      <c r="D61" s="30" t="s">
        <v>207</v>
      </c>
      <c r="E61" s="73">
        <v>20</v>
      </c>
      <c r="F61" s="31"/>
      <c r="G61" s="32">
        <f t="shared" si="8"/>
        <v>0</v>
      </c>
      <c r="H61" s="24"/>
      <c r="I61" s="24"/>
      <c r="J61" s="24"/>
      <c r="K61" s="24"/>
      <c r="L61" s="24"/>
      <c r="M61" s="24"/>
      <c r="N61" s="24"/>
      <c r="O61" s="24"/>
      <c r="P61" s="24"/>
      <c r="Q61" s="24"/>
      <c r="R61" s="24"/>
      <c r="S61" s="24"/>
      <c r="T61" s="24"/>
      <c r="U61" s="24"/>
      <c r="V61" s="24"/>
      <c r="W61" s="24"/>
      <c r="X61" s="24"/>
      <c r="Y61" s="24"/>
      <c r="Z61" s="24"/>
      <c r="AA61" s="24"/>
      <c r="AB61" s="24"/>
      <c r="AC61" s="24"/>
      <c r="AD61" s="24"/>
      <c r="AE61" s="24"/>
      <c r="AF61" s="24"/>
      <c r="AG61" s="24"/>
      <c r="AH61" s="24"/>
      <c r="AI61" s="24"/>
      <c r="AJ61" s="24"/>
      <c r="AK61" s="24"/>
      <c r="AL61" s="24"/>
      <c r="AM61" s="24"/>
      <c r="AN61" s="24"/>
      <c r="AO61" s="24"/>
      <c r="AP61" s="24"/>
      <c r="AQ61" s="24"/>
      <c r="AR61" s="24"/>
      <c r="AS61" s="24"/>
      <c r="AT61" s="24"/>
      <c r="AU61" s="24"/>
      <c r="AV61" s="24"/>
      <c r="AW61" s="24"/>
      <c r="AX61" s="24"/>
      <c r="AY61" s="24"/>
      <c r="AZ61" s="24"/>
      <c r="BA61" s="24"/>
      <c r="BB61" s="24"/>
      <c r="BC61" s="24"/>
      <c r="BD61" s="24"/>
      <c r="BE61" s="24"/>
      <c r="BF61" s="24"/>
      <c r="BG61" s="24"/>
      <c r="BH61" s="24"/>
      <c r="BI61" s="24"/>
      <c r="BJ61" s="24"/>
      <c r="BK61" s="24"/>
      <c r="BL61" s="24"/>
      <c r="BM61" s="24"/>
      <c r="BN61" s="24"/>
      <c r="BO61" s="24"/>
      <c r="BP61" s="24"/>
      <c r="BQ61" s="24"/>
      <c r="BR61" s="24"/>
      <c r="BS61" s="24"/>
      <c r="BT61" s="24"/>
      <c r="BU61" s="24"/>
      <c r="BV61" s="24"/>
      <c r="BW61" s="24"/>
      <c r="BX61" s="24"/>
      <c r="BY61" s="24"/>
      <c r="BZ61" s="24"/>
      <c r="CA61" s="24"/>
      <c r="CB61" s="24"/>
      <c r="CC61" s="24"/>
      <c r="CD61" s="24"/>
      <c r="CE61" s="24"/>
      <c r="CF61" s="24"/>
      <c r="CG61" s="24"/>
      <c r="CH61" s="24"/>
      <c r="CI61" s="24"/>
      <c r="CJ61" s="24"/>
      <c r="CK61" s="24"/>
      <c r="CL61" s="24"/>
      <c r="CM61" s="24"/>
      <c r="CN61" s="24"/>
      <c r="CO61" s="24"/>
      <c r="CP61" s="24"/>
      <c r="CQ61" s="24"/>
      <c r="CR61" s="24"/>
      <c r="CS61" s="24"/>
      <c r="CT61" s="24"/>
      <c r="CU61" s="24"/>
      <c r="CV61" s="24"/>
      <c r="CW61" s="24"/>
      <c r="CX61" s="24"/>
      <c r="CY61" s="24"/>
      <c r="CZ61" s="24"/>
      <c r="DA61" s="24"/>
      <c r="DB61" s="24"/>
      <c r="DC61" s="24"/>
      <c r="DD61" s="24"/>
      <c r="DE61" s="24"/>
      <c r="DF61" s="24"/>
      <c r="DG61" s="24"/>
    </row>
    <row r="62" spans="1:111">
      <c r="A62" s="28" t="s">
        <v>15</v>
      </c>
      <c r="B62" s="28" t="s">
        <v>227</v>
      </c>
      <c r="C62" s="29" t="s">
        <v>869</v>
      </c>
      <c r="D62" s="30" t="s">
        <v>207</v>
      </c>
      <c r="E62" s="73">
        <v>20</v>
      </c>
      <c r="F62" s="31"/>
      <c r="G62" s="32">
        <f t="shared" si="8"/>
        <v>0</v>
      </c>
      <c r="H62" s="24"/>
      <c r="I62" s="24"/>
      <c r="J62" s="24"/>
      <c r="K62" s="24"/>
      <c r="L62" s="24"/>
      <c r="M62" s="24"/>
      <c r="N62" s="24"/>
      <c r="O62" s="24"/>
      <c r="P62" s="24"/>
      <c r="Q62" s="24"/>
      <c r="R62" s="24"/>
      <c r="S62" s="24"/>
      <c r="T62" s="24"/>
      <c r="U62" s="24"/>
      <c r="V62" s="24"/>
      <c r="W62" s="24"/>
      <c r="X62" s="24"/>
      <c r="Y62" s="24"/>
      <c r="Z62" s="24"/>
      <c r="AA62" s="24"/>
      <c r="AB62" s="24"/>
      <c r="AC62" s="24"/>
      <c r="AD62" s="24"/>
      <c r="AE62" s="24"/>
      <c r="AF62" s="24"/>
      <c r="AG62" s="24"/>
      <c r="AH62" s="24"/>
      <c r="AI62" s="24"/>
      <c r="AJ62" s="24"/>
      <c r="AK62" s="24"/>
      <c r="AL62" s="24"/>
      <c r="AM62" s="24"/>
      <c r="AN62" s="24"/>
      <c r="AO62" s="24"/>
      <c r="AP62" s="24"/>
      <c r="AQ62" s="24"/>
      <c r="AR62" s="24"/>
      <c r="AS62" s="24"/>
      <c r="AT62" s="24"/>
      <c r="AU62" s="24"/>
      <c r="AV62" s="24"/>
      <c r="AW62" s="24"/>
      <c r="AX62" s="24"/>
      <c r="AY62" s="24"/>
      <c r="AZ62" s="24"/>
      <c r="BA62" s="24"/>
      <c r="BB62" s="24"/>
      <c r="BC62" s="24"/>
      <c r="BD62" s="24"/>
      <c r="BE62" s="24"/>
      <c r="BF62" s="24"/>
      <c r="BG62" s="24"/>
      <c r="BH62" s="24"/>
      <c r="BI62" s="24"/>
      <c r="BJ62" s="24"/>
      <c r="BK62" s="24"/>
      <c r="BL62" s="24"/>
      <c r="BM62" s="24"/>
      <c r="BN62" s="24"/>
      <c r="BO62" s="24"/>
      <c r="BP62" s="24"/>
      <c r="BQ62" s="24"/>
      <c r="BR62" s="24"/>
      <c r="BS62" s="24"/>
      <c r="BT62" s="24"/>
      <c r="BU62" s="24"/>
      <c r="BV62" s="24"/>
      <c r="BW62" s="24"/>
      <c r="BX62" s="24"/>
      <c r="BY62" s="24"/>
      <c r="BZ62" s="24"/>
      <c r="CA62" s="24"/>
      <c r="CB62" s="24"/>
      <c r="CC62" s="24"/>
      <c r="CD62" s="24"/>
      <c r="CE62" s="24"/>
      <c r="CF62" s="24"/>
      <c r="CG62" s="24"/>
      <c r="CH62" s="24"/>
      <c r="CI62" s="24"/>
      <c r="CJ62" s="24"/>
      <c r="CK62" s="24"/>
      <c r="CL62" s="24"/>
      <c r="CM62" s="24"/>
      <c r="CN62" s="24"/>
      <c r="CO62" s="24"/>
      <c r="CP62" s="24"/>
      <c r="CQ62" s="24"/>
      <c r="CR62" s="24"/>
      <c r="CS62" s="24"/>
      <c r="CT62" s="24"/>
      <c r="CU62" s="24"/>
      <c r="CV62" s="24"/>
      <c r="CW62" s="24"/>
      <c r="CX62" s="24"/>
      <c r="CY62" s="24"/>
      <c r="CZ62" s="24"/>
      <c r="DA62" s="24"/>
      <c r="DB62" s="24"/>
      <c r="DC62" s="24"/>
      <c r="DD62" s="24"/>
      <c r="DE62" s="24"/>
      <c r="DF62" s="24"/>
      <c r="DG62" s="24"/>
    </row>
    <row r="63" spans="1:111">
      <c r="A63" s="28" t="s">
        <v>15</v>
      </c>
      <c r="B63" s="28" t="s">
        <v>121</v>
      </c>
      <c r="C63" s="29" t="s">
        <v>870</v>
      </c>
      <c r="D63" s="30" t="s">
        <v>207</v>
      </c>
      <c r="E63" s="73">
        <v>10</v>
      </c>
      <c r="F63" s="31"/>
      <c r="G63" s="32">
        <f t="shared" si="8"/>
        <v>0</v>
      </c>
      <c r="H63" s="24"/>
      <c r="I63" s="24"/>
      <c r="J63" s="24"/>
      <c r="K63" s="24"/>
      <c r="L63" s="24"/>
      <c r="M63" s="24"/>
      <c r="N63" s="24"/>
      <c r="O63" s="24"/>
      <c r="P63" s="24"/>
      <c r="Q63" s="24"/>
      <c r="R63" s="24"/>
      <c r="S63" s="24"/>
      <c r="T63" s="24"/>
      <c r="U63" s="24"/>
      <c r="V63" s="24"/>
      <c r="W63" s="24"/>
      <c r="X63" s="24"/>
      <c r="Y63" s="24"/>
      <c r="Z63" s="24"/>
      <c r="AA63" s="24"/>
      <c r="AB63" s="24"/>
      <c r="AC63" s="24"/>
      <c r="AD63" s="24"/>
      <c r="AE63" s="24"/>
      <c r="AF63" s="24"/>
      <c r="AG63" s="24"/>
      <c r="AH63" s="24"/>
      <c r="AI63" s="24"/>
      <c r="AJ63" s="24"/>
      <c r="AK63" s="24"/>
      <c r="AL63" s="24"/>
      <c r="AM63" s="24"/>
      <c r="AN63" s="24"/>
      <c r="AO63" s="24"/>
      <c r="AP63" s="24"/>
      <c r="AQ63" s="24"/>
      <c r="AR63" s="24"/>
      <c r="AS63" s="24"/>
      <c r="AT63" s="24"/>
      <c r="AU63" s="24"/>
      <c r="AV63" s="24"/>
      <c r="AW63" s="24"/>
      <c r="AX63" s="24"/>
      <c r="AY63" s="24"/>
      <c r="AZ63" s="24"/>
      <c r="BA63" s="24"/>
      <c r="BB63" s="24"/>
      <c r="BC63" s="24"/>
      <c r="BD63" s="24"/>
      <c r="BE63" s="24"/>
      <c r="BF63" s="24"/>
      <c r="BG63" s="24"/>
      <c r="BH63" s="24"/>
      <c r="BI63" s="24"/>
      <c r="BJ63" s="24"/>
      <c r="BK63" s="24"/>
      <c r="BL63" s="24"/>
      <c r="BM63" s="24"/>
      <c r="BN63" s="24"/>
      <c r="BO63" s="24"/>
      <c r="BP63" s="24"/>
      <c r="BQ63" s="24"/>
      <c r="BR63" s="24"/>
      <c r="BS63" s="24"/>
      <c r="BT63" s="24"/>
      <c r="BU63" s="24"/>
      <c r="BV63" s="24"/>
      <c r="BW63" s="24"/>
      <c r="BX63" s="24"/>
      <c r="BY63" s="24"/>
      <c r="BZ63" s="24"/>
      <c r="CA63" s="24"/>
      <c r="CB63" s="24"/>
      <c r="CC63" s="24"/>
      <c r="CD63" s="24"/>
      <c r="CE63" s="24"/>
      <c r="CF63" s="24"/>
      <c r="CG63" s="24"/>
      <c r="CH63" s="24"/>
      <c r="CI63" s="24"/>
      <c r="CJ63" s="24"/>
      <c r="CK63" s="24"/>
      <c r="CL63" s="24"/>
      <c r="CM63" s="24"/>
      <c r="CN63" s="24"/>
      <c r="CO63" s="24"/>
      <c r="CP63" s="24"/>
      <c r="CQ63" s="24"/>
      <c r="CR63" s="24"/>
      <c r="CS63" s="24"/>
      <c r="CT63" s="24"/>
      <c r="CU63" s="24"/>
      <c r="CV63" s="24"/>
      <c r="CW63" s="24"/>
      <c r="CX63" s="24"/>
      <c r="CY63" s="24"/>
      <c r="CZ63" s="24"/>
      <c r="DA63" s="24"/>
      <c r="DB63" s="24"/>
      <c r="DC63" s="24"/>
      <c r="DD63" s="24"/>
      <c r="DE63" s="24"/>
      <c r="DF63" s="24"/>
      <c r="DG63" s="24"/>
    </row>
    <row r="64" spans="1:111">
      <c r="A64" s="28" t="s">
        <v>15</v>
      </c>
      <c r="B64" s="28" t="s">
        <v>228</v>
      </c>
      <c r="C64" s="29" t="s">
        <v>871</v>
      </c>
      <c r="D64" s="30" t="s">
        <v>207</v>
      </c>
      <c r="E64" s="73">
        <v>10</v>
      </c>
      <c r="F64" s="31"/>
      <c r="G64" s="32">
        <f t="shared" si="8"/>
        <v>0</v>
      </c>
      <c r="H64" s="24"/>
      <c r="I64" s="24"/>
      <c r="J64" s="24"/>
      <c r="K64" s="24"/>
      <c r="L64" s="24"/>
      <c r="M64" s="24"/>
      <c r="N64" s="24"/>
      <c r="O64" s="24"/>
      <c r="P64" s="24"/>
      <c r="Q64" s="24"/>
      <c r="R64" s="24"/>
      <c r="S64" s="24"/>
      <c r="T64" s="24"/>
      <c r="U64" s="24"/>
      <c r="V64" s="24"/>
      <c r="W64" s="24"/>
      <c r="X64" s="24"/>
      <c r="Y64" s="24"/>
      <c r="Z64" s="24"/>
      <c r="AA64" s="24"/>
      <c r="AB64" s="24"/>
      <c r="AC64" s="24"/>
      <c r="AD64" s="24"/>
      <c r="AE64" s="24"/>
      <c r="AF64" s="24"/>
      <c r="AG64" s="24"/>
      <c r="AH64" s="24"/>
      <c r="AI64" s="24"/>
      <c r="AJ64" s="24"/>
      <c r="AK64" s="24"/>
      <c r="AL64" s="24"/>
      <c r="AM64" s="24"/>
      <c r="AN64" s="24"/>
      <c r="AO64" s="24"/>
      <c r="AP64" s="24"/>
      <c r="AQ64" s="24"/>
      <c r="AR64" s="24"/>
      <c r="AS64" s="24"/>
      <c r="AT64" s="24"/>
      <c r="AU64" s="24"/>
      <c r="AV64" s="24"/>
      <c r="AW64" s="24"/>
      <c r="AX64" s="24"/>
      <c r="AY64" s="24"/>
      <c r="AZ64" s="24"/>
      <c r="BA64" s="24"/>
      <c r="BB64" s="24"/>
      <c r="BC64" s="24"/>
      <c r="BD64" s="24"/>
      <c r="BE64" s="24"/>
      <c r="BF64" s="24"/>
      <c r="BG64" s="24"/>
      <c r="BH64" s="24"/>
      <c r="BI64" s="24"/>
      <c r="BJ64" s="24"/>
      <c r="BK64" s="24"/>
      <c r="BL64" s="24"/>
      <c r="BM64" s="24"/>
      <c r="BN64" s="24"/>
      <c r="BO64" s="24"/>
      <c r="BP64" s="24"/>
      <c r="BQ64" s="24"/>
      <c r="BR64" s="24"/>
      <c r="BS64" s="24"/>
      <c r="BT64" s="24"/>
      <c r="BU64" s="24"/>
      <c r="BV64" s="24"/>
      <c r="BW64" s="24"/>
      <c r="BX64" s="24"/>
      <c r="BY64" s="24"/>
      <c r="BZ64" s="24"/>
      <c r="CA64" s="24"/>
      <c r="CB64" s="24"/>
      <c r="CC64" s="24"/>
      <c r="CD64" s="24"/>
      <c r="CE64" s="24"/>
      <c r="CF64" s="24"/>
      <c r="CG64" s="24"/>
      <c r="CH64" s="24"/>
      <c r="CI64" s="24"/>
      <c r="CJ64" s="24"/>
      <c r="CK64" s="24"/>
      <c r="CL64" s="24"/>
      <c r="CM64" s="24"/>
      <c r="CN64" s="24"/>
      <c r="CO64" s="24"/>
      <c r="CP64" s="24"/>
      <c r="CQ64" s="24"/>
      <c r="CR64" s="24"/>
      <c r="CS64" s="24"/>
      <c r="CT64" s="24"/>
      <c r="CU64" s="24"/>
      <c r="CV64" s="24"/>
      <c r="CW64" s="24"/>
      <c r="CX64" s="24"/>
      <c r="CY64" s="24"/>
      <c r="CZ64" s="24"/>
      <c r="DA64" s="24"/>
      <c r="DB64" s="24"/>
      <c r="DC64" s="24"/>
      <c r="DD64" s="24"/>
      <c r="DE64" s="24"/>
      <c r="DF64" s="24"/>
      <c r="DG64" s="24"/>
    </row>
    <row r="65" spans="1:111">
      <c r="A65" s="28" t="s">
        <v>15</v>
      </c>
      <c r="B65" s="28" t="s">
        <v>122</v>
      </c>
      <c r="C65" s="29" t="s">
        <v>872</v>
      </c>
      <c r="D65" s="30" t="s">
        <v>207</v>
      </c>
      <c r="E65" s="73">
        <v>50</v>
      </c>
      <c r="F65" s="31"/>
      <c r="G65" s="32">
        <f t="shared" si="8"/>
        <v>0</v>
      </c>
      <c r="H65" s="24"/>
      <c r="I65" s="24"/>
      <c r="J65" s="24"/>
      <c r="K65" s="24"/>
      <c r="L65" s="24"/>
      <c r="M65" s="24"/>
      <c r="N65" s="24"/>
      <c r="O65" s="24"/>
      <c r="P65" s="24"/>
      <c r="Q65" s="24"/>
      <c r="R65" s="24"/>
      <c r="S65" s="24"/>
      <c r="T65" s="24"/>
      <c r="U65" s="24"/>
      <c r="V65" s="24"/>
      <c r="W65" s="24"/>
      <c r="X65" s="24"/>
      <c r="Y65" s="24"/>
      <c r="Z65" s="24"/>
      <c r="AA65" s="24"/>
      <c r="AB65" s="24"/>
      <c r="AC65" s="24"/>
      <c r="AD65" s="24"/>
      <c r="AE65" s="24"/>
      <c r="AF65" s="24"/>
      <c r="AG65" s="24"/>
      <c r="AH65" s="24"/>
      <c r="AI65" s="24"/>
      <c r="AJ65" s="24"/>
      <c r="AK65" s="24"/>
      <c r="AL65" s="24"/>
      <c r="AM65" s="24"/>
      <c r="AN65" s="24"/>
      <c r="AO65" s="24"/>
      <c r="AP65" s="24"/>
      <c r="AQ65" s="24"/>
      <c r="AR65" s="24"/>
      <c r="AS65" s="24"/>
      <c r="AT65" s="24"/>
      <c r="AU65" s="24"/>
      <c r="AV65" s="24"/>
      <c r="AW65" s="24"/>
      <c r="AX65" s="24"/>
      <c r="AY65" s="24"/>
      <c r="AZ65" s="24"/>
      <c r="BA65" s="24"/>
      <c r="BB65" s="24"/>
      <c r="BC65" s="24"/>
      <c r="BD65" s="24"/>
      <c r="BE65" s="24"/>
      <c r="BF65" s="24"/>
      <c r="BG65" s="24"/>
      <c r="BH65" s="24"/>
      <c r="BI65" s="24"/>
      <c r="BJ65" s="24"/>
      <c r="BK65" s="24"/>
      <c r="BL65" s="24"/>
      <c r="BM65" s="24"/>
      <c r="BN65" s="24"/>
      <c r="BO65" s="24"/>
      <c r="BP65" s="24"/>
      <c r="BQ65" s="24"/>
      <c r="BR65" s="24"/>
      <c r="BS65" s="24"/>
      <c r="BT65" s="24"/>
      <c r="BU65" s="24"/>
      <c r="BV65" s="24"/>
      <c r="BW65" s="24"/>
      <c r="BX65" s="24"/>
      <c r="BY65" s="24"/>
      <c r="BZ65" s="24"/>
      <c r="CA65" s="24"/>
      <c r="CB65" s="24"/>
      <c r="CC65" s="24"/>
      <c r="CD65" s="24"/>
      <c r="CE65" s="24"/>
      <c r="CF65" s="24"/>
      <c r="CG65" s="24"/>
      <c r="CH65" s="24"/>
      <c r="CI65" s="24"/>
      <c r="CJ65" s="24"/>
      <c r="CK65" s="24"/>
      <c r="CL65" s="24"/>
      <c r="CM65" s="24"/>
      <c r="CN65" s="24"/>
      <c r="CO65" s="24"/>
      <c r="CP65" s="24"/>
      <c r="CQ65" s="24"/>
      <c r="CR65" s="24"/>
      <c r="CS65" s="24"/>
      <c r="CT65" s="24"/>
      <c r="CU65" s="24"/>
      <c r="CV65" s="24"/>
      <c r="CW65" s="24"/>
      <c r="CX65" s="24"/>
      <c r="CY65" s="24"/>
      <c r="CZ65" s="24"/>
      <c r="DA65" s="24"/>
      <c r="DB65" s="24"/>
      <c r="DC65" s="24"/>
      <c r="DD65" s="24"/>
      <c r="DE65" s="24"/>
      <c r="DF65" s="24"/>
      <c r="DG65" s="24"/>
    </row>
    <row r="66" spans="1:111">
      <c r="A66" s="28" t="s">
        <v>15</v>
      </c>
      <c r="B66" s="28" t="s">
        <v>229</v>
      </c>
      <c r="C66" s="29" t="s">
        <v>873</v>
      </c>
      <c r="D66" s="30" t="s">
        <v>207</v>
      </c>
      <c r="E66" s="73">
        <v>50</v>
      </c>
      <c r="F66" s="31"/>
      <c r="G66" s="32">
        <f t="shared" si="8"/>
        <v>0</v>
      </c>
      <c r="H66" s="24"/>
      <c r="I66" s="24"/>
      <c r="J66" s="24"/>
      <c r="K66" s="24"/>
      <c r="L66" s="24"/>
      <c r="M66" s="24"/>
      <c r="N66" s="24"/>
      <c r="O66" s="24"/>
      <c r="P66" s="24"/>
      <c r="Q66" s="24"/>
      <c r="R66" s="24"/>
      <c r="S66" s="24"/>
      <c r="T66" s="24"/>
      <c r="U66" s="24"/>
      <c r="V66" s="24"/>
      <c r="W66" s="24"/>
      <c r="X66" s="24"/>
      <c r="Y66" s="24"/>
      <c r="Z66" s="24"/>
      <c r="AA66" s="24"/>
      <c r="AB66" s="24"/>
      <c r="AC66" s="24"/>
      <c r="AD66" s="24"/>
      <c r="AE66" s="24"/>
      <c r="AF66" s="24"/>
      <c r="AG66" s="24"/>
      <c r="AH66" s="24"/>
      <c r="AI66" s="24"/>
      <c r="AJ66" s="24"/>
      <c r="AK66" s="24"/>
      <c r="AL66" s="24"/>
      <c r="AM66" s="24"/>
      <c r="AN66" s="24"/>
      <c r="AO66" s="24"/>
      <c r="AP66" s="24"/>
      <c r="AQ66" s="24"/>
      <c r="AR66" s="24"/>
      <c r="AS66" s="24"/>
      <c r="AT66" s="24"/>
      <c r="AU66" s="24"/>
      <c r="AV66" s="24"/>
      <c r="AW66" s="24"/>
      <c r="AX66" s="24"/>
      <c r="AY66" s="24"/>
      <c r="AZ66" s="24"/>
      <c r="BA66" s="24"/>
      <c r="BB66" s="24"/>
      <c r="BC66" s="24"/>
      <c r="BD66" s="24"/>
      <c r="BE66" s="24"/>
      <c r="BF66" s="24"/>
      <c r="BG66" s="24"/>
      <c r="BH66" s="24"/>
      <c r="BI66" s="24"/>
      <c r="BJ66" s="24"/>
      <c r="BK66" s="24"/>
      <c r="BL66" s="24"/>
      <c r="BM66" s="24"/>
      <c r="BN66" s="24"/>
      <c r="BO66" s="24"/>
      <c r="BP66" s="24"/>
      <c r="BQ66" s="24"/>
      <c r="BR66" s="24"/>
      <c r="BS66" s="24"/>
      <c r="BT66" s="24"/>
      <c r="BU66" s="24"/>
      <c r="BV66" s="24"/>
      <c r="BW66" s="24"/>
      <c r="BX66" s="24"/>
      <c r="BY66" s="24"/>
      <c r="BZ66" s="24"/>
      <c r="CA66" s="24"/>
      <c r="CB66" s="24"/>
      <c r="CC66" s="24"/>
      <c r="CD66" s="24"/>
      <c r="CE66" s="24"/>
      <c r="CF66" s="24"/>
      <c r="CG66" s="24"/>
      <c r="CH66" s="24"/>
      <c r="CI66" s="24"/>
      <c r="CJ66" s="24"/>
      <c r="CK66" s="24"/>
      <c r="CL66" s="24"/>
      <c r="CM66" s="24"/>
      <c r="CN66" s="24"/>
      <c r="CO66" s="24"/>
      <c r="CP66" s="24"/>
      <c r="CQ66" s="24"/>
      <c r="CR66" s="24"/>
      <c r="CS66" s="24"/>
      <c r="CT66" s="24"/>
      <c r="CU66" s="24"/>
      <c r="CV66" s="24"/>
      <c r="CW66" s="24"/>
      <c r="CX66" s="24"/>
      <c r="CY66" s="24"/>
      <c r="CZ66" s="24"/>
      <c r="DA66" s="24"/>
      <c r="DB66" s="24"/>
      <c r="DC66" s="24"/>
      <c r="DD66" s="24"/>
      <c r="DE66" s="24"/>
      <c r="DF66" s="24"/>
      <c r="DG66" s="24"/>
    </row>
    <row r="67" spans="1:111">
      <c r="A67" s="28" t="s">
        <v>15</v>
      </c>
      <c r="B67" s="28" t="s">
        <v>123</v>
      </c>
      <c r="C67" s="29" t="s">
        <v>874</v>
      </c>
      <c r="D67" s="30" t="s">
        <v>207</v>
      </c>
      <c r="E67" s="73">
        <v>73</v>
      </c>
      <c r="F67" s="31"/>
      <c r="G67" s="32">
        <f t="shared" si="8"/>
        <v>0</v>
      </c>
      <c r="H67" s="24"/>
      <c r="I67" s="24"/>
      <c r="J67" s="24"/>
      <c r="K67" s="24"/>
      <c r="L67" s="24"/>
      <c r="M67" s="24"/>
      <c r="N67" s="24"/>
      <c r="O67" s="24"/>
      <c r="P67" s="24"/>
      <c r="Q67" s="24"/>
      <c r="R67" s="24"/>
      <c r="S67" s="24"/>
      <c r="T67" s="24"/>
      <c r="U67" s="24"/>
      <c r="V67" s="24"/>
      <c r="W67" s="24"/>
      <c r="X67" s="24"/>
      <c r="Y67" s="24"/>
      <c r="Z67" s="24"/>
      <c r="AA67" s="24"/>
      <c r="AB67" s="24"/>
      <c r="AC67" s="24"/>
      <c r="AD67" s="24"/>
      <c r="AE67" s="24"/>
      <c r="AF67" s="24"/>
      <c r="AG67" s="24"/>
      <c r="AH67" s="24"/>
      <c r="AI67" s="24"/>
      <c r="AJ67" s="24"/>
      <c r="AK67" s="24"/>
      <c r="AL67" s="24"/>
      <c r="AM67" s="24"/>
      <c r="AN67" s="24"/>
      <c r="AO67" s="24"/>
      <c r="AP67" s="24"/>
      <c r="AQ67" s="24"/>
      <c r="AR67" s="24"/>
      <c r="AS67" s="24"/>
      <c r="AT67" s="24"/>
      <c r="AU67" s="24"/>
      <c r="AV67" s="24"/>
      <c r="AW67" s="24"/>
      <c r="AX67" s="24"/>
      <c r="AY67" s="24"/>
      <c r="AZ67" s="24"/>
      <c r="BA67" s="24"/>
      <c r="BB67" s="24"/>
      <c r="BC67" s="24"/>
      <c r="BD67" s="24"/>
      <c r="BE67" s="24"/>
      <c r="BF67" s="24"/>
      <c r="BG67" s="24"/>
      <c r="BH67" s="24"/>
      <c r="BI67" s="24"/>
      <c r="BJ67" s="24"/>
      <c r="BK67" s="24"/>
      <c r="BL67" s="24"/>
      <c r="BM67" s="24"/>
      <c r="BN67" s="24"/>
      <c r="BO67" s="24"/>
      <c r="BP67" s="24"/>
      <c r="BQ67" s="24"/>
      <c r="BR67" s="24"/>
      <c r="BS67" s="24"/>
      <c r="BT67" s="24"/>
      <c r="BU67" s="24"/>
      <c r="BV67" s="24"/>
      <c r="BW67" s="24"/>
      <c r="BX67" s="24"/>
      <c r="BY67" s="24"/>
      <c r="BZ67" s="24"/>
      <c r="CA67" s="24"/>
      <c r="CB67" s="24"/>
      <c r="CC67" s="24"/>
      <c r="CD67" s="24"/>
      <c r="CE67" s="24"/>
      <c r="CF67" s="24"/>
      <c r="CG67" s="24"/>
      <c r="CH67" s="24"/>
      <c r="CI67" s="24"/>
      <c r="CJ67" s="24"/>
      <c r="CK67" s="24"/>
      <c r="CL67" s="24"/>
      <c r="CM67" s="24"/>
      <c r="CN67" s="24"/>
      <c r="CO67" s="24"/>
      <c r="CP67" s="24"/>
      <c r="CQ67" s="24"/>
      <c r="CR67" s="24"/>
      <c r="CS67" s="24"/>
      <c r="CT67" s="24"/>
      <c r="CU67" s="24"/>
      <c r="CV67" s="24"/>
      <c r="CW67" s="24"/>
      <c r="CX67" s="24"/>
      <c r="CY67" s="24"/>
      <c r="CZ67" s="24"/>
      <c r="DA67" s="24"/>
      <c r="DB67" s="24"/>
      <c r="DC67" s="24"/>
      <c r="DD67" s="24"/>
      <c r="DE67" s="24"/>
      <c r="DF67" s="24"/>
      <c r="DG67" s="24"/>
    </row>
    <row r="68" spans="1:111">
      <c r="A68" s="28" t="s">
        <v>15</v>
      </c>
      <c r="B68" s="28" t="s">
        <v>230</v>
      </c>
      <c r="C68" s="29" t="s">
        <v>875</v>
      </c>
      <c r="D68" s="30" t="s">
        <v>207</v>
      </c>
      <c r="E68" s="73">
        <v>73</v>
      </c>
      <c r="F68" s="31"/>
      <c r="G68" s="32">
        <f t="shared" si="8"/>
        <v>0</v>
      </c>
      <c r="H68" s="24"/>
      <c r="I68" s="24"/>
      <c r="J68" s="24"/>
      <c r="K68" s="24"/>
      <c r="L68" s="24"/>
      <c r="M68" s="24"/>
      <c r="N68" s="24"/>
      <c r="O68" s="24"/>
      <c r="P68" s="24"/>
      <c r="Q68" s="24"/>
      <c r="R68" s="24"/>
      <c r="S68" s="24"/>
      <c r="T68" s="24"/>
      <c r="U68" s="24"/>
      <c r="V68" s="24"/>
      <c r="W68" s="24"/>
      <c r="X68" s="24"/>
      <c r="Y68" s="24"/>
      <c r="Z68" s="24"/>
      <c r="AA68" s="24"/>
      <c r="AB68" s="24"/>
      <c r="AC68" s="24"/>
      <c r="AD68" s="24"/>
      <c r="AE68" s="24"/>
      <c r="AF68" s="24"/>
      <c r="AG68" s="24"/>
      <c r="AH68" s="24"/>
      <c r="AI68" s="24"/>
      <c r="AJ68" s="24"/>
      <c r="AK68" s="24"/>
      <c r="AL68" s="24"/>
      <c r="AM68" s="24"/>
      <c r="AN68" s="24"/>
      <c r="AO68" s="24"/>
      <c r="AP68" s="24"/>
      <c r="AQ68" s="24"/>
      <c r="AR68" s="24"/>
      <c r="AS68" s="24"/>
      <c r="AT68" s="24"/>
      <c r="AU68" s="24"/>
      <c r="AV68" s="24"/>
      <c r="AW68" s="24"/>
      <c r="AX68" s="24"/>
      <c r="AY68" s="24"/>
      <c r="AZ68" s="24"/>
      <c r="BA68" s="24"/>
      <c r="BB68" s="24"/>
      <c r="BC68" s="24"/>
      <c r="BD68" s="24"/>
      <c r="BE68" s="24"/>
      <c r="BF68" s="24"/>
      <c r="BG68" s="24"/>
      <c r="BH68" s="24"/>
      <c r="BI68" s="24"/>
      <c r="BJ68" s="24"/>
      <c r="BK68" s="24"/>
      <c r="BL68" s="24"/>
      <c r="BM68" s="24"/>
      <c r="BN68" s="24"/>
      <c r="BO68" s="24"/>
      <c r="BP68" s="24"/>
      <c r="BQ68" s="24"/>
      <c r="BR68" s="24"/>
      <c r="BS68" s="24"/>
      <c r="BT68" s="24"/>
      <c r="BU68" s="24"/>
      <c r="BV68" s="24"/>
      <c r="BW68" s="24"/>
      <c r="BX68" s="24"/>
      <c r="BY68" s="24"/>
      <c r="BZ68" s="24"/>
      <c r="CA68" s="24"/>
      <c r="CB68" s="24"/>
      <c r="CC68" s="24"/>
      <c r="CD68" s="24"/>
      <c r="CE68" s="24"/>
      <c r="CF68" s="24"/>
      <c r="CG68" s="24"/>
      <c r="CH68" s="24"/>
      <c r="CI68" s="24"/>
      <c r="CJ68" s="24"/>
      <c r="CK68" s="24"/>
      <c r="CL68" s="24"/>
      <c r="CM68" s="24"/>
      <c r="CN68" s="24"/>
      <c r="CO68" s="24"/>
      <c r="CP68" s="24"/>
      <c r="CQ68" s="24"/>
      <c r="CR68" s="24"/>
      <c r="CS68" s="24"/>
      <c r="CT68" s="24"/>
      <c r="CU68" s="24"/>
      <c r="CV68" s="24"/>
      <c r="CW68" s="24"/>
      <c r="CX68" s="24"/>
      <c r="CY68" s="24"/>
      <c r="CZ68" s="24"/>
      <c r="DA68" s="24"/>
      <c r="DB68" s="24"/>
      <c r="DC68" s="24"/>
      <c r="DD68" s="24"/>
      <c r="DE68" s="24"/>
      <c r="DF68" s="24"/>
      <c r="DG68" s="24"/>
    </row>
    <row r="69" spans="1:111">
      <c r="A69" s="28" t="s">
        <v>15</v>
      </c>
      <c r="B69" s="28" t="s">
        <v>127</v>
      </c>
      <c r="C69" s="29" t="s">
        <v>876</v>
      </c>
      <c r="D69" s="30" t="s">
        <v>207</v>
      </c>
      <c r="E69" s="73">
        <v>12</v>
      </c>
      <c r="F69" s="31"/>
      <c r="G69" s="32">
        <f t="shared" si="8"/>
        <v>0</v>
      </c>
      <c r="H69" s="24"/>
      <c r="I69" s="24"/>
      <c r="J69" s="24"/>
      <c r="K69" s="24"/>
      <c r="L69" s="24"/>
      <c r="M69" s="24"/>
      <c r="N69" s="24"/>
      <c r="O69" s="24"/>
      <c r="P69" s="24"/>
      <c r="Q69" s="24"/>
      <c r="R69" s="24"/>
      <c r="S69" s="24"/>
      <c r="T69" s="24"/>
      <c r="U69" s="24"/>
      <c r="V69" s="24"/>
      <c r="W69" s="24"/>
      <c r="X69" s="24"/>
      <c r="Y69" s="24"/>
      <c r="Z69" s="24"/>
      <c r="AA69" s="24"/>
      <c r="AB69" s="24"/>
      <c r="AC69" s="24"/>
      <c r="AD69" s="24"/>
      <c r="AE69" s="24"/>
      <c r="AF69" s="24"/>
      <c r="AG69" s="24"/>
      <c r="AH69" s="24"/>
      <c r="AI69" s="24"/>
      <c r="AJ69" s="24"/>
      <c r="AK69" s="24"/>
      <c r="AL69" s="24"/>
      <c r="AM69" s="24"/>
      <c r="AN69" s="24"/>
      <c r="AO69" s="24"/>
      <c r="AP69" s="24"/>
      <c r="AQ69" s="24"/>
      <c r="AR69" s="24"/>
      <c r="AS69" s="24"/>
      <c r="AT69" s="24"/>
      <c r="AU69" s="24"/>
      <c r="AV69" s="24"/>
      <c r="AW69" s="24"/>
      <c r="AX69" s="24"/>
      <c r="AY69" s="24"/>
      <c r="AZ69" s="24"/>
      <c r="BA69" s="24"/>
      <c r="BB69" s="24"/>
      <c r="BC69" s="24"/>
      <c r="BD69" s="24"/>
      <c r="BE69" s="24"/>
      <c r="BF69" s="24"/>
      <c r="BG69" s="24"/>
      <c r="BH69" s="24"/>
      <c r="BI69" s="24"/>
      <c r="BJ69" s="24"/>
      <c r="BK69" s="24"/>
      <c r="BL69" s="24"/>
      <c r="BM69" s="24"/>
      <c r="BN69" s="24"/>
      <c r="BO69" s="24"/>
      <c r="BP69" s="24"/>
      <c r="BQ69" s="24"/>
      <c r="BR69" s="24"/>
      <c r="BS69" s="24"/>
      <c r="BT69" s="24"/>
      <c r="BU69" s="24"/>
      <c r="BV69" s="24"/>
      <c r="BW69" s="24"/>
      <c r="BX69" s="24"/>
      <c r="BY69" s="24"/>
      <c r="BZ69" s="24"/>
      <c r="CA69" s="24"/>
      <c r="CB69" s="24"/>
      <c r="CC69" s="24"/>
      <c r="CD69" s="24"/>
      <c r="CE69" s="24"/>
      <c r="CF69" s="24"/>
      <c r="CG69" s="24"/>
      <c r="CH69" s="24"/>
      <c r="CI69" s="24"/>
      <c r="CJ69" s="24"/>
      <c r="CK69" s="24"/>
      <c r="CL69" s="24"/>
      <c r="CM69" s="24"/>
      <c r="CN69" s="24"/>
      <c r="CO69" s="24"/>
      <c r="CP69" s="24"/>
      <c r="CQ69" s="24"/>
      <c r="CR69" s="24"/>
      <c r="CS69" s="24"/>
      <c r="CT69" s="24"/>
      <c r="CU69" s="24"/>
      <c r="CV69" s="24"/>
      <c r="CW69" s="24"/>
      <c r="CX69" s="24"/>
      <c r="CY69" s="24"/>
      <c r="CZ69" s="24"/>
      <c r="DA69" s="24"/>
      <c r="DB69" s="24"/>
      <c r="DC69" s="24"/>
      <c r="DD69" s="24"/>
      <c r="DE69" s="24"/>
      <c r="DF69" s="24"/>
      <c r="DG69" s="24"/>
    </row>
    <row r="70" spans="1:111">
      <c r="A70" s="28" t="s">
        <v>15</v>
      </c>
      <c r="B70" s="28" t="s">
        <v>231</v>
      </c>
      <c r="C70" s="29" t="s">
        <v>877</v>
      </c>
      <c r="D70" s="30" t="s">
        <v>207</v>
      </c>
      <c r="E70" s="73">
        <v>12</v>
      </c>
      <c r="F70" s="31"/>
      <c r="G70" s="32">
        <f t="shared" si="8"/>
        <v>0</v>
      </c>
      <c r="H70" s="24"/>
      <c r="I70" s="24"/>
      <c r="J70" s="24"/>
      <c r="K70" s="24"/>
      <c r="L70" s="24"/>
      <c r="M70" s="24"/>
      <c r="N70" s="24"/>
      <c r="O70" s="24"/>
      <c r="P70" s="24"/>
      <c r="Q70" s="24"/>
      <c r="R70" s="24"/>
      <c r="S70" s="24"/>
      <c r="T70" s="24"/>
      <c r="U70" s="24"/>
      <c r="V70" s="24"/>
      <c r="W70" s="24"/>
      <c r="X70" s="24"/>
      <c r="Y70" s="24"/>
      <c r="Z70" s="24"/>
      <c r="AA70" s="24"/>
      <c r="AB70" s="24"/>
      <c r="AC70" s="24"/>
      <c r="AD70" s="24"/>
      <c r="AE70" s="24"/>
      <c r="AF70" s="24"/>
      <c r="AG70" s="24"/>
      <c r="AH70" s="24"/>
      <c r="AI70" s="24"/>
      <c r="AJ70" s="24"/>
      <c r="AK70" s="24"/>
      <c r="AL70" s="24"/>
      <c r="AM70" s="24"/>
      <c r="AN70" s="24"/>
      <c r="AO70" s="24"/>
      <c r="AP70" s="24"/>
      <c r="AQ70" s="24"/>
      <c r="AR70" s="24"/>
      <c r="AS70" s="24"/>
      <c r="AT70" s="24"/>
      <c r="AU70" s="24"/>
      <c r="AV70" s="24"/>
      <c r="AW70" s="24"/>
      <c r="AX70" s="24"/>
      <c r="AY70" s="24"/>
      <c r="AZ70" s="24"/>
      <c r="BA70" s="24"/>
      <c r="BB70" s="24"/>
      <c r="BC70" s="24"/>
      <c r="BD70" s="24"/>
      <c r="BE70" s="24"/>
      <c r="BF70" s="24"/>
      <c r="BG70" s="24"/>
      <c r="BH70" s="24"/>
      <c r="BI70" s="24"/>
      <c r="BJ70" s="24"/>
      <c r="BK70" s="24"/>
      <c r="BL70" s="24"/>
      <c r="BM70" s="24"/>
      <c r="BN70" s="24"/>
      <c r="BO70" s="24"/>
      <c r="BP70" s="24"/>
      <c r="BQ70" s="24"/>
      <c r="BR70" s="24"/>
      <c r="BS70" s="24"/>
      <c r="BT70" s="24"/>
      <c r="BU70" s="24"/>
      <c r="BV70" s="24"/>
      <c r="BW70" s="24"/>
      <c r="BX70" s="24"/>
      <c r="BY70" s="24"/>
      <c r="BZ70" s="24"/>
      <c r="CA70" s="24"/>
      <c r="CB70" s="24"/>
      <c r="CC70" s="24"/>
      <c r="CD70" s="24"/>
      <c r="CE70" s="24"/>
      <c r="CF70" s="24"/>
      <c r="CG70" s="24"/>
      <c r="CH70" s="24"/>
      <c r="CI70" s="24"/>
      <c r="CJ70" s="24"/>
      <c r="CK70" s="24"/>
      <c r="CL70" s="24"/>
      <c r="CM70" s="24"/>
      <c r="CN70" s="24"/>
      <c r="CO70" s="24"/>
      <c r="CP70" s="24"/>
      <c r="CQ70" s="24"/>
      <c r="CR70" s="24"/>
      <c r="CS70" s="24"/>
      <c r="CT70" s="24"/>
      <c r="CU70" s="24"/>
      <c r="CV70" s="24"/>
      <c r="CW70" s="24"/>
      <c r="CX70" s="24"/>
      <c r="CY70" s="24"/>
      <c r="CZ70" s="24"/>
      <c r="DA70" s="24"/>
      <c r="DB70" s="24"/>
      <c r="DC70" s="24"/>
      <c r="DD70" s="24"/>
      <c r="DE70" s="24"/>
      <c r="DF70" s="24"/>
      <c r="DG70" s="24"/>
    </row>
    <row r="71" spans="1:111">
      <c r="A71" s="28" t="s">
        <v>15</v>
      </c>
      <c r="B71" s="28" t="s">
        <v>128</v>
      </c>
      <c r="C71" s="29" t="s">
        <v>878</v>
      </c>
      <c r="D71" s="30" t="s">
        <v>207</v>
      </c>
      <c r="E71" s="73">
        <v>1</v>
      </c>
      <c r="F71" s="31"/>
      <c r="G71" s="32">
        <f t="shared" si="8"/>
        <v>0</v>
      </c>
      <c r="H71" s="24"/>
      <c r="I71" s="24"/>
      <c r="J71" s="24"/>
      <c r="K71" s="24"/>
      <c r="L71" s="24"/>
      <c r="M71" s="24"/>
      <c r="N71" s="24"/>
      <c r="O71" s="24"/>
      <c r="P71" s="24"/>
      <c r="Q71" s="24"/>
      <c r="R71" s="24"/>
      <c r="S71" s="24"/>
      <c r="T71" s="24"/>
      <c r="U71" s="24"/>
      <c r="V71" s="24"/>
      <c r="W71" s="24"/>
      <c r="X71" s="24"/>
      <c r="Y71" s="24"/>
      <c r="Z71" s="24"/>
      <c r="AA71" s="24"/>
      <c r="AB71" s="24"/>
      <c r="AC71" s="24"/>
      <c r="AD71" s="24"/>
      <c r="AE71" s="24"/>
      <c r="AF71" s="24"/>
      <c r="AG71" s="24"/>
      <c r="AH71" s="24"/>
      <c r="AI71" s="24"/>
      <c r="AJ71" s="24"/>
      <c r="AK71" s="24"/>
      <c r="AL71" s="24"/>
      <c r="AM71" s="24"/>
      <c r="AN71" s="24"/>
      <c r="AO71" s="24"/>
      <c r="AP71" s="24"/>
      <c r="AQ71" s="24"/>
      <c r="AR71" s="24"/>
      <c r="AS71" s="24"/>
      <c r="AT71" s="24"/>
      <c r="AU71" s="24"/>
      <c r="AV71" s="24"/>
      <c r="AW71" s="24"/>
      <c r="AX71" s="24"/>
      <c r="AY71" s="24"/>
      <c r="AZ71" s="24"/>
      <c r="BA71" s="24"/>
      <c r="BB71" s="24"/>
      <c r="BC71" s="24"/>
      <c r="BD71" s="24"/>
      <c r="BE71" s="24"/>
      <c r="BF71" s="24"/>
      <c r="BG71" s="24"/>
      <c r="BH71" s="24"/>
      <c r="BI71" s="24"/>
      <c r="BJ71" s="24"/>
      <c r="BK71" s="24"/>
      <c r="BL71" s="24"/>
      <c r="BM71" s="24"/>
      <c r="BN71" s="24"/>
      <c r="BO71" s="24"/>
      <c r="BP71" s="24"/>
      <c r="BQ71" s="24"/>
      <c r="BR71" s="24"/>
      <c r="BS71" s="24"/>
      <c r="BT71" s="24"/>
      <c r="BU71" s="24"/>
      <c r="BV71" s="24"/>
      <c r="BW71" s="24"/>
      <c r="BX71" s="24"/>
      <c r="BY71" s="24"/>
      <c r="BZ71" s="24"/>
      <c r="CA71" s="24"/>
      <c r="CB71" s="24"/>
      <c r="CC71" s="24"/>
      <c r="CD71" s="24"/>
      <c r="CE71" s="24"/>
      <c r="CF71" s="24"/>
      <c r="CG71" s="24"/>
      <c r="CH71" s="24"/>
      <c r="CI71" s="24"/>
      <c r="CJ71" s="24"/>
      <c r="CK71" s="24"/>
      <c r="CL71" s="24"/>
      <c r="CM71" s="24"/>
      <c r="CN71" s="24"/>
      <c r="CO71" s="24"/>
      <c r="CP71" s="24"/>
      <c r="CQ71" s="24"/>
      <c r="CR71" s="24"/>
      <c r="CS71" s="24"/>
      <c r="CT71" s="24"/>
      <c r="CU71" s="24"/>
      <c r="CV71" s="24"/>
      <c r="CW71" s="24"/>
      <c r="CX71" s="24"/>
      <c r="CY71" s="24"/>
      <c r="CZ71" s="24"/>
      <c r="DA71" s="24"/>
      <c r="DB71" s="24"/>
      <c r="DC71" s="24"/>
      <c r="DD71" s="24"/>
      <c r="DE71" s="24"/>
      <c r="DF71" s="24"/>
      <c r="DG71" s="24"/>
    </row>
    <row r="72" spans="1:111">
      <c r="A72" s="28" t="s">
        <v>15</v>
      </c>
      <c r="B72" s="28" t="s">
        <v>232</v>
      </c>
      <c r="C72" s="29" t="s">
        <v>879</v>
      </c>
      <c r="D72" s="30" t="s">
        <v>207</v>
      </c>
      <c r="E72" s="73">
        <v>1</v>
      </c>
      <c r="F72" s="31"/>
      <c r="G72" s="32">
        <f t="shared" si="8"/>
        <v>0</v>
      </c>
      <c r="H72" s="24"/>
      <c r="I72" s="24"/>
      <c r="J72" s="24"/>
      <c r="K72" s="24"/>
      <c r="L72" s="24"/>
      <c r="M72" s="24"/>
      <c r="N72" s="24"/>
      <c r="O72" s="24"/>
      <c r="P72" s="24"/>
      <c r="Q72" s="24"/>
      <c r="R72" s="24"/>
      <c r="S72" s="24"/>
      <c r="T72" s="24"/>
      <c r="U72" s="24"/>
      <c r="V72" s="24"/>
      <c r="W72" s="24"/>
      <c r="X72" s="24"/>
      <c r="Y72" s="24"/>
      <c r="Z72" s="24"/>
      <c r="AA72" s="24"/>
      <c r="AB72" s="24"/>
      <c r="AC72" s="24"/>
      <c r="AD72" s="24"/>
      <c r="AE72" s="24"/>
      <c r="AF72" s="24"/>
      <c r="AG72" s="24"/>
      <c r="AH72" s="24"/>
      <c r="AI72" s="24"/>
      <c r="AJ72" s="24"/>
      <c r="AK72" s="24"/>
      <c r="AL72" s="24"/>
      <c r="AM72" s="24"/>
      <c r="AN72" s="24"/>
      <c r="AO72" s="24"/>
      <c r="AP72" s="24"/>
      <c r="AQ72" s="24"/>
      <c r="AR72" s="24"/>
      <c r="AS72" s="24"/>
      <c r="AT72" s="24"/>
      <c r="AU72" s="24"/>
      <c r="AV72" s="24"/>
      <c r="AW72" s="24"/>
      <c r="AX72" s="24"/>
      <c r="AY72" s="24"/>
      <c r="AZ72" s="24"/>
      <c r="BA72" s="24"/>
      <c r="BB72" s="24"/>
      <c r="BC72" s="24"/>
      <c r="BD72" s="24"/>
      <c r="BE72" s="24"/>
      <c r="BF72" s="24"/>
      <c r="BG72" s="24"/>
      <c r="BH72" s="24"/>
      <c r="BI72" s="24"/>
      <c r="BJ72" s="24"/>
      <c r="BK72" s="24"/>
      <c r="BL72" s="24"/>
      <c r="BM72" s="24"/>
      <c r="BN72" s="24"/>
      <c r="BO72" s="24"/>
      <c r="BP72" s="24"/>
      <c r="BQ72" s="24"/>
      <c r="BR72" s="24"/>
      <c r="BS72" s="24"/>
      <c r="BT72" s="24"/>
      <c r="BU72" s="24"/>
      <c r="BV72" s="24"/>
      <c r="BW72" s="24"/>
      <c r="BX72" s="24"/>
      <c r="BY72" s="24"/>
      <c r="BZ72" s="24"/>
      <c r="CA72" s="24"/>
      <c r="CB72" s="24"/>
      <c r="CC72" s="24"/>
      <c r="CD72" s="24"/>
      <c r="CE72" s="24"/>
      <c r="CF72" s="24"/>
      <c r="CG72" s="24"/>
      <c r="CH72" s="24"/>
      <c r="CI72" s="24"/>
      <c r="CJ72" s="24"/>
      <c r="CK72" s="24"/>
      <c r="CL72" s="24"/>
      <c r="CM72" s="24"/>
      <c r="CN72" s="24"/>
      <c r="CO72" s="24"/>
      <c r="CP72" s="24"/>
      <c r="CQ72" s="24"/>
      <c r="CR72" s="24"/>
      <c r="CS72" s="24"/>
      <c r="CT72" s="24"/>
      <c r="CU72" s="24"/>
      <c r="CV72" s="24"/>
      <c r="CW72" s="24"/>
      <c r="CX72" s="24"/>
      <c r="CY72" s="24"/>
      <c r="CZ72" s="24"/>
      <c r="DA72" s="24"/>
      <c r="DB72" s="24"/>
      <c r="DC72" s="24"/>
      <c r="DD72" s="24"/>
      <c r="DE72" s="24"/>
      <c r="DF72" s="24"/>
      <c r="DG72" s="24"/>
    </row>
    <row r="73" spans="1:111">
      <c r="A73" s="28" t="s">
        <v>15</v>
      </c>
      <c r="B73" s="28" t="s">
        <v>129</v>
      </c>
      <c r="C73" s="29" t="s">
        <v>880</v>
      </c>
      <c r="D73" s="30" t="s">
        <v>207</v>
      </c>
      <c r="E73" s="73">
        <v>1</v>
      </c>
      <c r="F73" s="31"/>
      <c r="G73" s="32">
        <f t="shared" si="8"/>
        <v>0</v>
      </c>
      <c r="H73" s="24"/>
      <c r="I73" s="24"/>
      <c r="J73" s="24"/>
      <c r="K73" s="24"/>
      <c r="L73" s="24"/>
      <c r="M73" s="24"/>
      <c r="N73" s="24"/>
      <c r="O73" s="24"/>
      <c r="P73" s="24"/>
      <c r="Q73" s="24"/>
      <c r="R73" s="24"/>
      <c r="S73" s="24"/>
      <c r="T73" s="24"/>
      <c r="U73" s="24"/>
      <c r="V73" s="24"/>
      <c r="W73" s="24"/>
      <c r="X73" s="24"/>
      <c r="Y73" s="24"/>
      <c r="Z73" s="24"/>
      <c r="AA73" s="24"/>
      <c r="AB73" s="24"/>
      <c r="AC73" s="24"/>
      <c r="AD73" s="24"/>
      <c r="AE73" s="24"/>
      <c r="AF73" s="24"/>
      <c r="AG73" s="24"/>
      <c r="AH73" s="24"/>
      <c r="AI73" s="24"/>
      <c r="AJ73" s="24"/>
      <c r="AK73" s="24"/>
      <c r="AL73" s="24"/>
      <c r="AM73" s="24"/>
      <c r="AN73" s="24"/>
      <c r="AO73" s="24"/>
      <c r="AP73" s="24"/>
      <c r="AQ73" s="24"/>
      <c r="AR73" s="24"/>
      <c r="AS73" s="24"/>
      <c r="AT73" s="24"/>
      <c r="AU73" s="24"/>
      <c r="AV73" s="24"/>
      <c r="AW73" s="24"/>
      <c r="AX73" s="24"/>
      <c r="AY73" s="24"/>
      <c r="AZ73" s="24"/>
      <c r="BA73" s="24"/>
      <c r="BB73" s="24"/>
      <c r="BC73" s="24"/>
      <c r="BD73" s="24"/>
      <c r="BE73" s="24"/>
      <c r="BF73" s="24"/>
      <c r="BG73" s="24"/>
      <c r="BH73" s="24"/>
      <c r="BI73" s="24"/>
      <c r="BJ73" s="24"/>
      <c r="BK73" s="24"/>
      <c r="BL73" s="24"/>
      <c r="BM73" s="24"/>
      <c r="BN73" s="24"/>
      <c r="BO73" s="24"/>
      <c r="BP73" s="24"/>
      <c r="BQ73" s="24"/>
      <c r="BR73" s="24"/>
      <c r="BS73" s="24"/>
      <c r="BT73" s="24"/>
      <c r="BU73" s="24"/>
      <c r="BV73" s="24"/>
      <c r="BW73" s="24"/>
      <c r="BX73" s="24"/>
      <c r="BY73" s="24"/>
      <c r="BZ73" s="24"/>
      <c r="CA73" s="24"/>
      <c r="CB73" s="24"/>
      <c r="CC73" s="24"/>
      <c r="CD73" s="24"/>
      <c r="CE73" s="24"/>
      <c r="CF73" s="24"/>
      <c r="CG73" s="24"/>
      <c r="CH73" s="24"/>
      <c r="CI73" s="24"/>
      <c r="CJ73" s="24"/>
      <c r="CK73" s="24"/>
      <c r="CL73" s="24"/>
      <c r="CM73" s="24"/>
      <c r="CN73" s="24"/>
      <c r="CO73" s="24"/>
      <c r="CP73" s="24"/>
      <c r="CQ73" s="24"/>
      <c r="CR73" s="24"/>
      <c r="CS73" s="24"/>
      <c r="CT73" s="24"/>
      <c r="CU73" s="24"/>
      <c r="CV73" s="24"/>
      <c r="CW73" s="24"/>
      <c r="CX73" s="24"/>
      <c r="CY73" s="24"/>
      <c r="CZ73" s="24"/>
      <c r="DA73" s="24"/>
      <c r="DB73" s="24"/>
      <c r="DC73" s="24"/>
      <c r="DD73" s="24"/>
      <c r="DE73" s="24"/>
      <c r="DF73" s="24"/>
      <c r="DG73" s="24"/>
    </row>
    <row r="74" spans="1:111">
      <c r="A74" s="28" t="s">
        <v>15</v>
      </c>
      <c r="B74" s="28" t="s">
        <v>233</v>
      </c>
      <c r="C74" s="29" t="s">
        <v>881</v>
      </c>
      <c r="D74" s="30" t="s">
        <v>207</v>
      </c>
      <c r="E74" s="73">
        <v>1</v>
      </c>
      <c r="F74" s="31"/>
      <c r="G74" s="32">
        <f t="shared" si="8"/>
        <v>0</v>
      </c>
      <c r="H74" s="24"/>
      <c r="I74" s="24"/>
      <c r="J74" s="24"/>
      <c r="K74" s="24"/>
      <c r="L74" s="24"/>
      <c r="M74" s="24"/>
      <c r="N74" s="24"/>
      <c r="O74" s="24"/>
      <c r="P74" s="24"/>
      <c r="Q74" s="24"/>
      <c r="R74" s="24"/>
      <c r="S74" s="24"/>
      <c r="T74" s="24"/>
      <c r="U74" s="24"/>
      <c r="V74" s="24"/>
      <c r="W74" s="24"/>
      <c r="X74" s="24"/>
      <c r="Y74" s="24"/>
      <c r="Z74" s="24"/>
      <c r="AA74" s="24"/>
      <c r="AB74" s="24"/>
      <c r="AC74" s="24"/>
      <c r="AD74" s="24"/>
      <c r="AE74" s="24"/>
      <c r="AF74" s="24"/>
      <c r="AG74" s="24"/>
      <c r="AH74" s="24"/>
      <c r="AI74" s="24"/>
      <c r="AJ74" s="24"/>
      <c r="AK74" s="24"/>
      <c r="AL74" s="24"/>
      <c r="AM74" s="24"/>
      <c r="AN74" s="24"/>
      <c r="AO74" s="24"/>
      <c r="AP74" s="24"/>
      <c r="AQ74" s="24"/>
      <c r="AR74" s="24"/>
      <c r="AS74" s="24"/>
      <c r="AT74" s="24"/>
      <c r="AU74" s="24"/>
      <c r="AV74" s="24"/>
      <c r="AW74" s="24"/>
      <c r="AX74" s="24"/>
      <c r="AY74" s="24"/>
      <c r="AZ74" s="24"/>
      <c r="BA74" s="24"/>
      <c r="BB74" s="24"/>
      <c r="BC74" s="24"/>
      <c r="BD74" s="24"/>
      <c r="BE74" s="24"/>
      <c r="BF74" s="24"/>
      <c r="BG74" s="24"/>
      <c r="BH74" s="24"/>
      <c r="BI74" s="24"/>
      <c r="BJ74" s="24"/>
      <c r="BK74" s="24"/>
      <c r="BL74" s="24"/>
      <c r="BM74" s="24"/>
      <c r="BN74" s="24"/>
      <c r="BO74" s="24"/>
      <c r="BP74" s="24"/>
      <c r="BQ74" s="24"/>
      <c r="BR74" s="24"/>
      <c r="BS74" s="24"/>
      <c r="BT74" s="24"/>
      <c r="BU74" s="24"/>
      <c r="BV74" s="24"/>
      <c r="BW74" s="24"/>
      <c r="BX74" s="24"/>
      <c r="BY74" s="24"/>
      <c r="BZ74" s="24"/>
      <c r="CA74" s="24"/>
      <c r="CB74" s="24"/>
      <c r="CC74" s="24"/>
      <c r="CD74" s="24"/>
      <c r="CE74" s="24"/>
      <c r="CF74" s="24"/>
      <c r="CG74" s="24"/>
      <c r="CH74" s="24"/>
      <c r="CI74" s="24"/>
      <c r="CJ74" s="24"/>
      <c r="CK74" s="24"/>
      <c r="CL74" s="24"/>
      <c r="CM74" s="24"/>
      <c r="CN74" s="24"/>
      <c r="CO74" s="24"/>
      <c r="CP74" s="24"/>
      <c r="CQ74" s="24"/>
      <c r="CR74" s="24"/>
      <c r="CS74" s="24"/>
      <c r="CT74" s="24"/>
      <c r="CU74" s="24"/>
      <c r="CV74" s="24"/>
      <c r="CW74" s="24"/>
      <c r="CX74" s="24"/>
      <c r="CY74" s="24"/>
      <c r="CZ74" s="24"/>
      <c r="DA74" s="24"/>
      <c r="DB74" s="24"/>
      <c r="DC74" s="24"/>
      <c r="DD74" s="24"/>
      <c r="DE74" s="24"/>
      <c r="DF74" s="24"/>
      <c r="DG74" s="24"/>
    </row>
    <row r="75" spans="1:111">
      <c r="A75" s="28" t="s">
        <v>15</v>
      </c>
      <c r="B75" s="28" t="s">
        <v>130</v>
      </c>
      <c r="C75" s="29" t="s">
        <v>882</v>
      </c>
      <c r="D75" s="30" t="s">
        <v>207</v>
      </c>
      <c r="E75" s="73">
        <v>1</v>
      </c>
      <c r="F75" s="31"/>
      <c r="G75" s="32">
        <f t="shared" si="8"/>
        <v>0</v>
      </c>
      <c r="H75" s="24"/>
      <c r="I75" s="24"/>
      <c r="J75" s="24"/>
      <c r="K75" s="24"/>
      <c r="L75" s="24"/>
      <c r="M75" s="24"/>
      <c r="N75" s="24"/>
      <c r="O75" s="24"/>
      <c r="P75" s="24"/>
      <c r="Q75" s="24"/>
      <c r="R75" s="24"/>
      <c r="S75" s="24"/>
      <c r="T75" s="24"/>
      <c r="U75" s="24"/>
      <c r="V75" s="24"/>
      <c r="W75" s="24"/>
      <c r="X75" s="24"/>
      <c r="Y75" s="24"/>
      <c r="Z75" s="24"/>
      <c r="AA75" s="24"/>
      <c r="AB75" s="24"/>
      <c r="AC75" s="24"/>
      <c r="AD75" s="24"/>
      <c r="AE75" s="24"/>
      <c r="AF75" s="24"/>
      <c r="AG75" s="24"/>
      <c r="AH75" s="24"/>
      <c r="AI75" s="24"/>
      <c r="AJ75" s="24"/>
      <c r="AK75" s="24"/>
      <c r="AL75" s="24"/>
      <c r="AM75" s="24"/>
      <c r="AN75" s="24"/>
      <c r="AO75" s="24"/>
      <c r="AP75" s="24"/>
      <c r="AQ75" s="24"/>
      <c r="AR75" s="24"/>
      <c r="AS75" s="24"/>
      <c r="AT75" s="24"/>
      <c r="AU75" s="24"/>
      <c r="AV75" s="24"/>
      <c r="AW75" s="24"/>
      <c r="AX75" s="24"/>
      <c r="AY75" s="24"/>
      <c r="AZ75" s="24"/>
      <c r="BA75" s="24"/>
      <c r="BB75" s="24"/>
      <c r="BC75" s="24"/>
      <c r="BD75" s="24"/>
      <c r="BE75" s="24"/>
      <c r="BF75" s="24"/>
      <c r="BG75" s="24"/>
      <c r="BH75" s="24"/>
      <c r="BI75" s="24"/>
      <c r="BJ75" s="24"/>
      <c r="BK75" s="24"/>
      <c r="BL75" s="24"/>
      <c r="BM75" s="24"/>
      <c r="BN75" s="24"/>
      <c r="BO75" s="24"/>
      <c r="BP75" s="24"/>
      <c r="BQ75" s="24"/>
      <c r="BR75" s="24"/>
      <c r="BS75" s="24"/>
      <c r="BT75" s="24"/>
      <c r="BU75" s="24"/>
      <c r="BV75" s="24"/>
      <c r="BW75" s="24"/>
      <c r="BX75" s="24"/>
      <c r="BY75" s="24"/>
      <c r="BZ75" s="24"/>
      <c r="CA75" s="24"/>
      <c r="CB75" s="24"/>
      <c r="CC75" s="24"/>
      <c r="CD75" s="24"/>
      <c r="CE75" s="24"/>
      <c r="CF75" s="24"/>
      <c r="CG75" s="24"/>
      <c r="CH75" s="24"/>
      <c r="CI75" s="24"/>
      <c r="CJ75" s="24"/>
      <c r="CK75" s="24"/>
      <c r="CL75" s="24"/>
      <c r="CM75" s="24"/>
      <c r="CN75" s="24"/>
      <c r="CO75" s="24"/>
      <c r="CP75" s="24"/>
      <c r="CQ75" s="24"/>
      <c r="CR75" s="24"/>
      <c r="CS75" s="24"/>
      <c r="CT75" s="24"/>
      <c r="CU75" s="24"/>
      <c r="CV75" s="24"/>
      <c r="CW75" s="24"/>
      <c r="CX75" s="24"/>
      <c r="CY75" s="24"/>
      <c r="CZ75" s="24"/>
      <c r="DA75" s="24"/>
      <c r="DB75" s="24"/>
      <c r="DC75" s="24"/>
      <c r="DD75" s="24"/>
      <c r="DE75" s="24"/>
      <c r="DF75" s="24"/>
      <c r="DG75" s="24"/>
    </row>
    <row r="76" spans="1:111">
      <c r="A76" s="28" t="s">
        <v>15</v>
      </c>
      <c r="B76" s="28" t="s">
        <v>234</v>
      </c>
      <c r="C76" s="29" t="s">
        <v>883</v>
      </c>
      <c r="D76" s="30" t="s">
        <v>207</v>
      </c>
      <c r="E76" s="73">
        <v>1</v>
      </c>
      <c r="F76" s="31"/>
      <c r="G76" s="32">
        <f>E76*F76</f>
        <v>0</v>
      </c>
      <c r="H76" s="24"/>
      <c r="I76" s="24"/>
      <c r="J76" s="24"/>
      <c r="K76" s="24"/>
      <c r="L76" s="24"/>
      <c r="M76" s="24"/>
      <c r="N76" s="24"/>
      <c r="O76" s="24"/>
      <c r="P76" s="24"/>
      <c r="Q76" s="24"/>
      <c r="R76" s="24"/>
      <c r="S76" s="24"/>
      <c r="T76" s="24"/>
      <c r="U76" s="24"/>
      <c r="V76" s="24"/>
      <c r="W76" s="24"/>
      <c r="X76" s="24"/>
      <c r="Y76" s="24"/>
      <c r="Z76" s="24"/>
      <c r="AA76" s="24"/>
      <c r="AB76" s="24"/>
      <c r="AC76" s="24"/>
      <c r="AD76" s="24"/>
      <c r="AE76" s="24"/>
      <c r="AF76" s="24"/>
      <c r="AG76" s="24"/>
      <c r="AH76" s="24"/>
      <c r="AI76" s="24"/>
      <c r="AJ76" s="24"/>
      <c r="AK76" s="24"/>
      <c r="AL76" s="24"/>
      <c r="AM76" s="24"/>
      <c r="AN76" s="24"/>
      <c r="AO76" s="24"/>
      <c r="AP76" s="24"/>
      <c r="AQ76" s="24"/>
      <c r="AR76" s="24"/>
      <c r="AS76" s="24"/>
      <c r="AT76" s="24"/>
      <c r="AU76" s="24"/>
      <c r="AV76" s="24"/>
      <c r="AW76" s="24"/>
      <c r="AX76" s="24"/>
      <c r="AY76" s="24"/>
      <c r="AZ76" s="24"/>
      <c r="BA76" s="24"/>
      <c r="BB76" s="24"/>
      <c r="BC76" s="24"/>
      <c r="BD76" s="24"/>
      <c r="BE76" s="24"/>
      <c r="BF76" s="24"/>
      <c r="BG76" s="24"/>
      <c r="BH76" s="24"/>
      <c r="BI76" s="24"/>
      <c r="BJ76" s="24"/>
      <c r="BK76" s="24"/>
      <c r="BL76" s="24"/>
      <c r="BM76" s="24"/>
      <c r="BN76" s="24"/>
      <c r="BO76" s="24"/>
      <c r="BP76" s="24"/>
      <c r="BQ76" s="24"/>
      <c r="BR76" s="24"/>
      <c r="BS76" s="24"/>
      <c r="BT76" s="24"/>
      <c r="BU76" s="24"/>
      <c r="BV76" s="24"/>
      <c r="BW76" s="24"/>
      <c r="BX76" s="24"/>
      <c r="BY76" s="24"/>
      <c r="BZ76" s="24"/>
      <c r="CA76" s="24"/>
      <c r="CB76" s="24"/>
      <c r="CC76" s="24"/>
      <c r="CD76" s="24"/>
      <c r="CE76" s="24"/>
      <c r="CF76" s="24"/>
      <c r="CG76" s="24"/>
      <c r="CH76" s="24"/>
      <c r="CI76" s="24"/>
      <c r="CJ76" s="24"/>
      <c r="CK76" s="24"/>
      <c r="CL76" s="24"/>
      <c r="CM76" s="24"/>
      <c r="CN76" s="24"/>
      <c r="CO76" s="24"/>
      <c r="CP76" s="24"/>
      <c r="CQ76" s="24"/>
      <c r="CR76" s="24"/>
      <c r="CS76" s="24"/>
      <c r="CT76" s="24"/>
      <c r="CU76" s="24"/>
      <c r="CV76" s="24"/>
      <c r="CW76" s="24"/>
      <c r="CX76" s="24"/>
      <c r="CY76" s="24"/>
      <c r="CZ76" s="24"/>
      <c r="DA76" s="24"/>
      <c r="DB76" s="24"/>
      <c r="DC76" s="24"/>
      <c r="DD76" s="24"/>
      <c r="DE76" s="24"/>
      <c r="DF76" s="24"/>
      <c r="DG76" s="24"/>
    </row>
    <row r="77" spans="1:111">
      <c r="A77" s="28" t="s">
        <v>15</v>
      </c>
      <c r="B77" s="28" t="s">
        <v>131</v>
      </c>
      <c r="C77" s="29" t="s">
        <v>884</v>
      </c>
      <c r="D77" s="30" t="s">
        <v>207</v>
      </c>
      <c r="E77" s="73">
        <v>1</v>
      </c>
      <c r="F77" s="31"/>
      <c r="G77" s="32">
        <f>E77*F77</f>
        <v>0</v>
      </c>
      <c r="H77" s="24"/>
      <c r="I77" s="24"/>
      <c r="J77" s="24"/>
      <c r="K77" s="24"/>
      <c r="L77" s="24"/>
      <c r="M77" s="24"/>
      <c r="N77" s="24"/>
      <c r="O77" s="24"/>
      <c r="P77" s="24"/>
      <c r="Q77" s="24"/>
      <c r="R77" s="24"/>
      <c r="S77" s="24"/>
      <c r="T77" s="24"/>
      <c r="U77" s="24"/>
      <c r="V77" s="24"/>
      <c r="W77" s="24"/>
      <c r="X77" s="24"/>
      <c r="Y77" s="24"/>
      <c r="Z77" s="24"/>
      <c r="AA77" s="24"/>
      <c r="AB77" s="24"/>
      <c r="AC77" s="24"/>
      <c r="AD77" s="24"/>
      <c r="AE77" s="24"/>
      <c r="AF77" s="24"/>
      <c r="AG77" s="24"/>
      <c r="AH77" s="24"/>
      <c r="AI77" s="24"/>
      <c r="AJ77" s="24"/>
      <c r="AK77" s="24"/>
      <c r="AL77" s="24"/>
      <c r="AM77" s="24"/>
      <c r="AN77" s="24"/>
      <c r="AO77" s="24"/>
      <c r="AP77" s="24"/>
      <c r="AQ77" s="24"/>
      <c r="AR77" s="24"/>
      <c r="AS77" s="24"/>
      <c r="AT77" s="24"/>
      <c r="AU77" s="24"/>
      <c r="AV77" s="24"/>
      <c r="AW77" s="24"/>
      <c r="AX77" s="24"/>
      <c r="AY77" s="24"/>
      <c r="AZ77" s="24"/>
      <c r="BA77" s="24"/>
      <c r="BB77" s="24"/>
      <c r="BC77" s="24"/>
      <c r="BD77" s="24"/>
      <c r="BE77" s="24"/>
      <c r="BF77" s="24"/>
      <c r="BG77" s="24"/>
      <c r="BH77" s="24"/>
      <c r="BI77" s="24"/>
      <c r="BJ77" s="24"/>
      <c r="BK77" s="24"/>
      <c r="BL77" s="24"/>
      <c r="BM77" s="24"/>
      <c r="BN77" s="24"/>
      <c r="BO77" s="24"/>
      <c r="BP77" s="24"/>
      <c r="BQ77" s="24"/>
      <c r="BR77" s="24"/>
      <c r="BS77" s="24"/>
      <c r="BT77" s="24"/>
      <c r="BU77" s="24"/>
      <c r="BV77" s="24"/>
      <c r="BW77" s="24"/>
      <c r="BX77" s="24"/>
      <c r="BY77" s="24"/>
      <c r="BZ77" s="24"/>
      <c r="CA77" s="24"/>
      <c r="CB77" s="24"/>
      <c r="CC77" s="24"/>
      <c r="CD77" s="24"/>
      <c r="CE77" s="24"/>
      <c r="CF77" s="24"/>
      <c r="CG77" s="24"/>
      <c r="CH77" s="24"/>
      <c r="CI77" s="24"/>
      <c r="CJ77" s="24"/>
      <c r="CK77" s="24"/>
      <c r="CL77" s="24"/>
      <c r="CM77" s="24"/>
      <c r="CN77" s="24"/>
      <c r="CO77" s="24"/>
      <c r="CP77" s="24"/>
      <c r="CQ77" s="24"/>
      <c r="CR77" s="24"/>
      <c r="CS77" s="24"/>
      <c r="CT77" s="24"/>
      <c r="CU77" s="24"/>
      <c r="CV77" s="24"/>
      <c r="CW77" s="24"/>
      <c r="CX77" s="24"/>
      <c r="CY77" s="24"/>
      <c r="CZ77" s="24"/>
      <c r="DA77" s="24"/>
      <c r="DB77" s="24"/>
      <c r="DC77" s="24"/>
      <c r="DD77" s="24"/>
      <c r="DE77" s="24"/>
      <c r="DF77" s="24"/>
      <c r="DG77" s="24"/>
    </row>
    <row r="78" spans="1:111">
      <c r="A78" s="28" t="s">
        <v>15</v>
      </c>
      <c r="B78" s="28" t="s">
        <v>235</v>
      </c>
      <c r="C78" s="29" t="s">
        <v>885</v>
      </c>
      <c r="D78" s="30" t="s">
        <v>207</v>
      </c>
      <c r="E78" s="73">
        <v>1</v>
      </c>
      <c r="F78" s="31"/>
      <c r="G78" s="32">
        <f>E78*F78</f>
        <v>0</v>
      </c>
      <c r="H78" s="24"/>
      <c r="I78" s="24"/>
      <c r="J78" s="24"/>
      <c r="K78" s="24"/>
      <c r="L78" s="24"/>
      <c r="M78" s="24"/>
      <c r="N78" s="24"/>
      <c r="O78" s="24"/>
      <c r="P78" s="24"/>
      <c r="Q78" s="24"/>
      <c r="R78" s="24"/>
      <c r="S78" s="24"/>
      <c r="T78" s="24"/>
      <c r="U78" s="24"/>
      <c r="V78" s="24"/>
      <c r="W78" s="24"/>
      <c r="X78" s="24"/>
      <c r="Y78" s="24"/>
      <c r="Z78" s="24"/>
      <c r="AA78" s="24"/>
      <c r="AB78" s="24"/>
      <c r="AC78" s="24"/>
      <c r="AD78" s="24"/>
      <c r="AE78" s="24"/>
      <c r="AF78" s="24"/>
      <c r="AG78" s="24"/>
      <c r="AH78" s="24"/>
      <c r="AI78" s="24"/>
      <c r="AJ78" s="24"/>
      <c r="AK78" s="24"/>
      <c r="AL78" s="24"/>
      <c r="AM78" s="24"/>
      <c r="AN78" s="24"/>
      <c r="AO78" s="24"/>
      <c r="AP78" s="24"/>
      <c r="AQ78" s="24"/>
      <c r="AR78" s="24"/>
      <c r="AS78" s="24"/>
      <c r="AT78" s="24"/>
      <c r="AU78" s="24"/>
      <c r="AV78" s="24"/>
      <c r="AW78" s="24"/>
      <c r="AX78" s="24"/>
      <c r="AY78" s="24"/>
      <c r="AZ78" s="24"/>
      <c r="BA78" s="24"/>
      <c r="BB78" s="24"/>
      <c r="BC78" s="24"/>
      <c r="BD78" s="24"/>
      <c r="BE78" s="24"/>
      <c r="BF78" s="24"/>
      <c r="BG78" s="24"/>
      <c r="BH78" s="24"/>
      <c r="BI78" s="24"/>
      <c r="BJ78" s="24"/>
      <c r="BK78" s="24"/>
      <c r="BL78" s="24"/>
      <c r="BM78" s="24"/>
      <c r="BN78" s="24"/>
      <c r="BO78" s="24"/>
      <c r="BP78" s="24"/>
      <c r="BQ78" s="24"/>
      <c r="BR78" s="24"/>
      <c r="BS78" s="24"/>
      <c r="BT78" s="24"/>
      <c r="BU78" s="24"/>
      <c r="BV78" s="24"/>
      <c r="BW78" s="24"/>
      <c r="BX78" s="24"/>
      <c r="BY78" s="24"/>
      <c r="BZ78" s="24"/>
      <c r="CA78" s="24"/>
      <c r="CB78" s="24"/>
      <c r="CC78" s="24"/>
      <c r="CD78" s="24"/>
      <c r="CE78" s="24"/>
      <c r="CF78" s="24"/>
      <c r="CG78" s="24"/>
      <c r="CH78" s="24"/>
      <c r="CI78" s="24"/>
      <c r="CJ78" s="24"/>
      <c r="CK78" s="24"/>
      <c r="CL78" s="24"/>
      <c r="CM78" s="24"/>
      <c r="CN78" s="24"/>
      <c r="CO78" s="24"/>
      <c r="CP78" s="24"/>
      <c r="CQ78" s="24"/>
      <c r="CR78" s="24"/>
      <c r="CS78" s="24"/>
      <c r="CT78" s="24"/>
      <c r="CU78" s="24"/>
      <c r="CV78" s="24"/>
      <c r="CW78" s="24"/>
      <c r="CX78" s="24"/>
      <c r="CY78" s="24"/>
      <c r="CZ78" s="24"/>
      <c r="DA78" s="24"/>
      <c r="DB78" s="24"/>
      <c r="DC78" s="24"/>
      <c r="DD78" s="24"/>
      <c r="DE78" s="24"/>
      <c r="DF78" s="24"/>
      <c r="DG78" s="24"/>
    </row>
    <row r="79" spans="1:111">
      <c r="A79" s="28" t="s">
        <v>15</v>
      </c>
      <c r="B79" s="28" t="s">
        <v>132</v>
      </c>
      <c r="C79" s="29" t="s">
        <v>886</v>
      </c>
      <c r="D79" s="30" t="s">
        <v>207</v>
      </c>
      <c r="E79" s="73">
        <v>1</v>
      </c>
      <c r="F79" s="31"/>
      <c r="G79" s="32">
        <f t="shared" ref="G79" si="9">E79*F79</f>
        <v>0</v>
      </c>
      <c r="H79" s="24"/>
      <c r="I79" s="24"/>
      <c r="J79" s="24"/>
      <c r="K79" s="24"/>
      <c r="L79" s="24"/>
      <c r="M79" s="24"/>
      <c r="N79" s="24"/>
      <c r="O79" s="24"/>
      <c r="P79" s="24"/>
      <c r="Q79" s="24"/>
      <c r="R79" s="24"/>
      <c r="S79" s="24"/>
      <c r="T79" s="24"/>
      <c r="U79" s="24"/>
      <c r="V79" s="24"/>
      <c r="W79" s="24"/>
      <c r="X79" s="24"/>
      <c r="Y79" s="24"/>
      <c r="Z79" s="24"/>
      <c r="AA79" s="24"/>
      <c r="AB79" s="24"/>
      <c r="AC79" s="24"/>
      <c r="AD79" s="24"/>
      <c r="AE79" s="24"/>
      <c r="AF79" s="24"/>
      <c r="AG79" s="24"/>
      <c r="AH79" s="24"/>
      <c r="AI79" s="24"/>
      <c r="AJ79" s="24"/>
      <c r="AK79" s="24"/>
      <c r="AL79" s="24"/>
      <c r="AM79" s="24"/>
      <c r="AN79" s="24"/>
      <c r="AO79" s="24"/>
      <c r="AP79" s="24"/>
      <c r="AQ79" s="24"/>
      <c r="AR79" s="24"/>
      <c r="AS79" s="24"/>
      <c r="AT79" s="24"/>
      <c r="AU79" s="24"/>
      <c r="AV79" s="24"/>
      <c r="AW79" s="24"/>
      <c r="AX79" s="24"/>
      <c r="AY79" s="24"/>
      <c r="AZ79" s="24"/>
      <c r="BA79" s="24"/>
      <c r="BB79" s="24"/>
      <c r="BC79" s="24"/>
      <c r="BD79" s="24"/>
      <c r="BE79" s="24"/>
      <c r="BF79" s="24"/>
      <c r="BG79" s="24"/>
      <c r="BH79" s="24"/>
      <c r="BI79" s="24"/>
      <c r="BJ79" s="24"/>
      <c r="BK79" s="24"/>
      <c r="BL79" s="24"/>
      <c r="BM79" s="24"/>
      <c r="BN79" s="24"/>
      <c r="BO79" s="24"/>
      <c r="BP79" s="24"/>
      <c r="BQ79" s="24"/>
      <c r="BR79" s="24"/>
      <c r="BS79" s="24"/>
      <c r="BT79" s="24"/>
      <c r="BU79" s="24"/>
      <c r="BV79" s="24"/>
      <c r="BW79" s="24"/>
      <c r="BX79" s="24"/>
      <c r="BY79" s="24"/>
      <c r="BZ79" s="24"/>
      <c r="CA79" s="24"/>
      <c r="CB79" s="24"/>
      <c r="CC79" s="24"/>
      <c r="CD79" s="24"/>
      <c r="CE79" s="24"/>
      <c r="CF79" s="24"/>
      <c r="CG79" s="24"/>
      <c r="CH79" s="24"/>
      <c r="CI79" s="24"/>
      <c r="CJ79" s="24"/>
      <c r="CK79" s="24"/>
      <c r="CL79" s="24"/>
      <c r="CM79" s="24"/>
      <c r="CN79" s="24"/>
      <c r="CO79" s="24"/>
      <c r="CP79" s="24"/>
      <c r="CQ79" s="24"/>
      <c r="CR79" s="24"/>
      <c r="CS79" s="24"/>
      <c r="CT79" s="24"/>
      <c r="CU79" s="24"/>
      <c r="CV79" s="24"/>
      <c r="CW79" s="24"/>
      <c r="CX79" s="24"/>
      <c r="CY79" s="24"/>
      <c r="CZ79" s="24"/>
      <c r="DA79" s="24"/>
      <c r="DB79" s="24"/>
      <c r="DC79" s="24"/>
      <c r="DD79" s="24"/>
      <c r="DE79" s="24"/>
      <c r="DF79" s="24"/>
      <c r="DG79" s="24"/>
    </row>
    <row r="80" spans="1:111">
      <c r="A80" s="28" t="s">
        <v>15</v>
      </c>
      <c r="B80" s="28" t="s">
        <v>236</v>
      </c>
      <c r="C80" s="29" t="s">
        <v>887</v>
      </c>
      <c r="D80" s="30" t="s">
        <v>207</v>
      </c>
      <c r="E80" s="73">
        <v>1</v>
      </c>
      <c r="F80" s="31"/>
      <c r="G80" s="32">
        <f t="shared" si="8"/>
        <v>0</v>
      </c>
      <c r="H80" s="24"/>
      <c r="I80" s="24"/>
      <c r="J80" s="24"/>
      <c r="K80" s="24"/>
      <c r="L80" s="24"/>
      <c r="M80" s="24"/>
      <c r="N80" s="24"/>
      <c r="O80" s="24"/>
      <c r="P80" s="24"/>
      <c r="Q80" s="24"/>
      <c r="R80" s="24"/>
      <c r="S80" s="24"/>
      <c r="T80" s="24"/>
      <c r="U80" s="24"/>
      <c r="V80" s="24"/>
      <c r="W80" s="24"/>
      <c r="X80" s="24"/>
      <c r="Y80" s="24"/>
      <c r="Z80" s="24"/>
      <c r="AA80" s="24"/>
      <c r="AB80" s="24"/>
      <c r="AC80" s="24"/>
      <c r="AD80" s="24"/>
      <c r="AE80" s="24"/>
      <c r="AF80" s="24"/>
      <c r="AG80" s="24"/>
      <c r="AH80" s="24"/>
      <c r="AI80" s="24"/>
      <c r="AJ80" s="24"/>
      <c r="AK80" s="24"/>
      <c r="AL80" s="24"/>
      <c r="AM80" s="24"/>
      <c r="AN80" s="24"/>
      <c r="AO80" s="24"/>
      <c r="AP80" s="24"/>
      <c r="AQ80" s="24"/>
      <c r="AR80" s="24"/>
      <c r="AS80" s="24"/>
      <c r="AT80" s="24"/>
      <c r="AU80" s="24"/>
      <c r="AV80" s="24"/>
      <c r="AW80" s="24"/>
      <c r="AX80" s="24"/>
      <c r="AY80" s="24"/>
      <c r="AZ80" s="24"/>
      <c r="BA80" s="24"/>
      <c r="BB80" s="24"/>
      <c r="BC80" s="24"/>
      <c r="BD80" s="24"/>
      <c r="BE80" s="24"/>
      <c r="BF80" s="24"/>
      <c r="BG80" s="24"/>
      <c r="BH80" s="24"/>
      <c r="BI80" s="24"/>
      <c r="BJ80" s="24"/>
      <c r="BK80" s="24"/>
      <c r="BL80" s="24"/>
      <c r="BM80" s="24"/>
      <c r="BN80" s="24"/>
      <c r="BO80" s="24"/>
      <c r="BP80" s="24"/>
      <c r="BQ80" s="24"/>
      <c r="BR80" s="24"/>
      <c r="BS80" s="24"/>
      <c r="BT80" s="24"/>
      <c r="BU80" s="24"/>
      <c r="BV80" s="24"/>
      <c r="BW80" s="24"/>
      <c r="BX80" s="24"/>
      <c r="BY80" s="24"/>
      <c r="BZ80" s="24"/>
      <c r="CA80" s="24"/>
      <c r="CB80" s="24"/>
      <c r="CC80" s="24"/>
      <c r="CD80" s="24"/>
      <c r="CE80" s="24"/>
      <c r="CF80" s="24"/>
      <c r="CG80" s="24"/>
      <c r="CH80" s="24"/>
      <c r="CI80" s="24"/>
      <c r="CJ80" s="24"/>
      <c r="CK80" s="24"/>
      <c r="CL80" s="24"/>
      <c r="CM80" s="24"/>
      <c r="CN80" s="24"/>
      <c r="CO80" s="24"/>
      <c r="CP80" s="24"/>
      <c r="CQ80" s="24"/>
      <c r="CR80" s="24"/>
      <c r="CS80" s="24"/>
      <c r="CT80" s="24"/>
      <c r="CU80" s="24"/>
      <c r="CV80" s="24"/>
      <c r="CW80" s="24"/>
      <c r="CX80" s="24"/>
      <c r="CY80" s="24"/>
      <c r="CZ80" s="24"/>
      <c r="DA80" s="24"/>
      <c r="DB80" s="24"/>
      <c r="DC80" s="24"/>
      <c r="DD80" s="24"/>
      <c r="DE80" s="24"/>
      <c r="DF80" s="24"/>
      <c r="DG80" s="24"/>
    </row>
    <row r="81" spans="1:111">
      <c r="A81" s="28" t="s">
        <v>15</v>
      </c>
      <c r="B81" s="28" t="s">
        <v>133</v>
      </c>
      <c r="C81" s="29" t="s">
        <v>888</v>
      </c>
      <c r="D81" s="30" t="s">
        <v>28</v>
      </c>
      <c r="E81" s="73">
        <v>25</v>
      </c>
      <c r="F81" s="31"/>
      <c r="G81" s="32">
        <f t="shared" si="8"/>
        <v>0</v>
      </c>
      <c r="H81" s="24"/>
      <c r="I81" s="24"/>
      <c r="J81" s="24"/>
      <c r="K81" s="24"/>
      <c r="L81" s="24"/>
      <c r="M81" s="24"/>
      <c r="N81" s="24"/>
      <c r="O81" s="24"/>
      <c r="P81" s="24"/>
      <c r="Q81" s="24"/>
      <c r="R81" s="24"/>
      <c r="S81" s="24"/>
      <c r="T81" s="24"/>
      <c r="U81" s="24"/>
      <c r="V81" s="24"/>
      <c r="W81" s="24"/>
      <c r="X81" s="24"/>
      <c r="Y81" s="24"/>
      <c r="Z81" s="24"/>
      <c r="AA81" s="24"/>
      <c r="AB81" s="24"/>
      <c r="AC81" s="24"/>
      <c r="AD81" s="24"/>
      <c r="AE81" s="24"/>
      <c r="AF81" s="24"/>
      <c r="AG81" s="24"/>
      <c r="AH81" s="24"/>
      <c r="AI81" s="24"/>
      <c r="AJ81" s="24"/>
      <c r="AK81" s="24"/>
      <c r="AL81" s="24"/>
      <c r="AM81" s="24"/>
      <c r="AN81" s="24"/>
      <c r="AO81" s="24"/>
      <c r="AP81" s="24"/>
      <c r="AQ81" s="24"/>
      <c r="AR81" s="24"/>
      <c r="AS81" s="24"/>
      <c r="AT81" s="24"/>
      <c r="AU81" s="24"/>
      <c r="AV81" s="24"/>
      <c r="AW81" s="24"/>
      <c r="AX81" s="24"/>
      <c r="AY81" s="24"/>
      <c r="AZ81" s="24"/>
      <c r="BA81" s="24"/>
      <c r="BB81" s="24"/>
      <c r="BC81" s="24"/>
      <c r="BD81" s="24"/>
      <c r="BE81" s="24"/>
      <c r="BF81" s="24"/>
      <c r="BG81" s="24"/>
      <c r="BH81" s="24"/>
      <c r="BI81" s="24"/>
      <c r="BJ81" s="24"/>
      <c r="BK81" s="24"/>
      <c r="BL81" s="24"/>
      <c r="BM81" s="24"/>
      <c r="BN81" s="24"/>
      <c r="BO81" s="24"/>
      <c r="BP81" s="24"/>
      <c r="BQ81" s="24"/>
      <c r="BR81" s="24"/>
      <c r="BS81" s="24"/>
      <c r="BT81" s="24"/>
      <c r="BU81" s="24"/>
      <c r="BV81" s="24"/>
      <c r="BW81" s="24"/>
      <c r="BX81" s="24"/>
      <c r="BY81" s="24"/>
      <c r="BZ81" s="24"/>
      <c r="CA81" s="24"/>
      <c r="CB81" s="24"/>
      <c r="CC81" s="24"/>
      <c r="CD81" s="24"/>
      <c r="CE81" s="24"/>
      <c r="CF81" s="24"/>
      <c r="CG81" s="24"/>
      <c r="CH81" s="24"/>
      <c r="CI81" s="24"/>
      <c r="CJ81" s="24"/>
      <c r="CK81" s="24"/>
      <c r="CL81" s="24"/>
      <c r="CM81" s="24"/>
      <c r="CN81" s="24"/>
      <c r="CO81" s="24"/>
      <c r="CP81" s="24"/>
      <c r="CQ81" s="24"/>
      <c r="CR81" s="24"/>
      <c r="CS81" s="24"/>
      <c r="CT81" s="24"/>
      <c r="CU81" s="24"/>
      <c r="CV81" s="24"/>
      <c r="CW81" s="24"/>
      <c r="CX81" s="24"/>
      <c r="CY81" s="24"/>
      <c r="CZ81" s="24"/>
      <c r="DA81" s="24"/>
      <c r="DB81" s="24"/>
      <c r="DC81" s="24"/>
      <c r="DD81" s="24"/>
      <c r="DE81" s="24"/>
      <c r="DF81" s="24"/>
      <c r="DG81" s="24"/>
    </row>
    <row r="82" spans="1:111">
      <c r="A82" s="28" t="s">
        <v>15</v>
      </c>
      <c r="B82" s="28" t="s">
        <v>237</v>
      </c>
      <c r="C82" s="29" t="s">
        <v>889</v>
      </c>
      <c r="D82" s="30" t="s">
        <v>28</v>
      </c>
      <c r="E82" s="73">
        <v>25</v>
      </c>
      <c r="F82" s="31"/>
      <c r="G82" s="32">
        <f t="shared" ref="G82:G83" si="10">E82*F82</f>
        <v>0</v>
      </c>
      <c r="H82" s="24"/>
      <c r="I82" s="24"/>
      <c r="J82" s="24"/>
      <c r="K82" s="24"/>
      <c r="L82" s="24"/>
      <c r="M82" s="24"/>
      <c r="N82" s="24"/>
      <c r="O82" s="24"/>
      <c r="P82" s="24"/>
      <c r="Q82" s="24"/>
      <c r="R82" s="24"/>
      <c r="S82" s="24"/>
      <c r="T82" s="24"/>
      <c r="U82" s="24"/>
      <c r="V82" s="24"/>
      <c r="W82" s="24"/>
      <c r="X82" s="24"/>
      <c r="Y82" s="24"/>
      <c r="Z82" s="24"/>
      <c r="AA82" s="24"/>
      <c r="AB82" s="24"/>
      <c r="AC82" s="24"/>
      <c r="AD82" s="24"/>
      <c r="AE82" s="24"/>
      <c r="AF82" s="24"/>
      <c r="AG82" s="24"/>
      <c r="AH82" s="24"/>
      <c r="AI82" s="24"/>
      <c r="AJ82" s="24"/>
      <c r="AK82" s="24"/>
      <c r="AL82" s="24"/>
      <c r="AM82" s="24"/>
      <c r="AN82" s="24"/>
      <c r="AO82" s="24"/>
      <c r="AP82" s="24"/>
      <c r="AQ82" s="24"/>
      <c r="AR82" s="24"/>
      <c r="AS82" s="24"/>
      <c r="AT82" s="24"/>
      <c r="AU82" s="24"/>
      <c r="AV82" s="24"/>
      <c r="AW82" s="24"/>
      <c r="AX82" s="24"/>
      <c r="AY82" s="24"/>
      <c r="AZ82" s="24"/>
      <c r="BA82" s="24"/>
      <c r="BB82" s="24"/>
      <c r="BC82" s="24"/>
      <c r="BD82" s="24"/>
      <c r="BE82" s="24"/>
      <c r="BF82" s="24"/>
      <c r="BG82" s="24"/>
      <c r="BH82" s="24"/>
      <c r="BI82" s="24"/>
      <c r="BJ82" s="24"/>
      <c r="BK82" s="24"/>
      <c r="BL82" s="24"/>
      <c r="BM82" s="24"/>
      <c r="BN82" s="24"/>
      <c r="BO82" s="24"/>
      <c r="BP82" s="24"/>
      <c r="BQ82" s="24"/>
      <c r="BR82" s="24"/>
      <c r="BS82" s="24"/>
      <c r="BT82" s="24"/>
      <c r="BU82" s="24"/>
      <c r="BV82" s="24"/>
      <c r="BW82" s="24"/>
      <c r="BX82" s="24"/>
      <c r="BY82" s="24"/>
      <c r="BZ82" s="24"/>
      <c r="CA82" s="24"/>
      <c r="CB82" s="24"/>
      <c r="CC82" s="24"/>
      <c r="CD82" s="24"/>
      <c r="CE82" s="24"/>
      <c r="CF82" s="24"/>
      <c r="CG82" s="24"/>
      <c r="CH82" s="24"/>
      <c r="CI82" s="24"/>
      <c r="CJ82" s="24"/>
      <c r="CK82" s="24"/>
      <c r="CL82" s="24"/>
      <c r="CM82" s="24"/>
      <c r="CN82" s="24"/>
      <c r="CO82" s="24"/>
      <c r="CP82" s="24"/>
      <c r="CQ82" s="24"/>
      <c r="CR82" s="24"/>
      <c r="CS82" s="24"/>
      <c r="CT82" s="24"/>
      <c r="CU82" s="24"/>
      <c r="CV82" s="24"/>
      <c r="CW82" s="24"/>
      <c r="CX82" s="24"/>
      <c r="CY82" s="24"/>
      <c r="CZ82" s="24"/>
      <c r="DA82" s="24"/>
      <c r="DB82" s="24"/>
      <c r="DC82" s="24"/>
      <c r="DD82" s="24"/>
      <c r="DE82" s="24"/>
      <c r="DF82" s="24"/>
      <c r="DG82" s="24"/>
    </row>
    <row r="83" spans="1:111">
      <c r="A83" s="28" t="s">
        <v>15</v>
      </c>
      <c r="B83" s="28" t="s">
        <v>198</v>
      </c>
      <c r="C83" s="29" t="s">
        <v>890</v>
      </c>
      <c r="D83" s="30" t="s">
        <v>28</v>
      </c>
      <c r="E83" s="73">
        <v>100</v>
      </c>
      <c r="F83" s="31"/>
      <c r="G83" s="32">
        <f t="shared" si="10"/>
        <v>0</v>
      </c>
      <c r="H83" s="24"/>
      <c r="I83" s="24"/>
      <c r="J83" s="24"/>
      <c r="K83" s="24"/>
      <c r="L83" s="24"/>
      <c r="M83" s="24"/>
      <c r="N83" s="24"/>
      <c r="O83" s="24"/>
      <c r="P83" s="24"/>
      <c r="Q83" s="24"/>
      <c r="R83" s="24"/>
      <c r="S83" s="24"/>
      <c r="T83" s="24"/>
      <c r="U83" s="24"/>
      <c r="V83" s="24"/>
      <c r="W83" s="24"/>
      <c r="X83" s="24"/>
      <c r="Y83" s="24"/>
      <c r="Z83" s="24"/>
      <c r="AA83" s="24"/>
      <c r="AB83" s="24"/>
      <c r="AC83" s="24"/>
      <c r="AD83" s="24"/>
      <c r="AE83" s="24"/>
      <c r="AF83" s="24"/>
      <c r="AG83" s="24"/>
      <c r="AH83" s="24"/>
      <c r="AI83" s="24"/>
      <c r="AJ83" s="24"/>
      <c r="AK83" s="24"/>
      <c r="AL83" s="24"/>
      <c r="AM83" s="24"/>
      <c r="AN83" s="24"/>
      <c r="AO83" s="24"/>
      <c r="AP83" s="24"/>
      <c r="AQ83" s="24"/>
      <c r="AR83" s="24"/>
      <c r="AS83" s="24"/>
      <c r="AT83" s="24"/>
      <c r="AU83" s="24"/>
      <c r="AV83" s="24"/>
      <c r="AW83" s="24"/>
      <c r="AX83" s="24"/>
      <c r="AY83" s="24"/>
      <c r="AZ83" s="24"/>
      <c r="BA83" s="24"/>
      <c r="BB83" s="24"/>
      <c r="BC83" s="24"/>
      <c r="BD83" s="24"/>
      <c r="BE83" s="24"/>
      <c r="BF83" s="24"/>
      <c r="BG83" s="24"/>
      <c r="BH83" s="24"/>
      <c r="BI83" s="24"/>
      <c r="BJ83" s="24"/>
      <c r="BK83" s="24"/>
      <c r="BL83" s="24"/>
      <c r="BM83" s="24"/>
      <c r="BN83" s="24"/>
      <c r="BO83" s="24"/>
      <c r="BP83" s="24"/>
      <c r="BQ83" s="24"/>
      <c r="BR83" s="24"/>
      <c r="BS83" s="24"/>
      <c r="BT83" s="24"/>
      <c r="BU83" s="24"/>
      <c r="BV83" s="24"/>
      <c r="BW83" s="24"/>
      <c r="BX83" s="24"/>
      <c r="BY83" s="24"/>
      <c r="BZ83" s="24"/>
      <c r="CA83" s="24"/>
      <c r="CB83" s="24"/>
      <c r="CC83" s="24"/>
      <c r="CD83" s="24"/>
      <c r="CE83" s="24"/>
      <c r="CF83" s="24"/>
      <c r="CG83" s="24"/>
      <c r="CH83" s="24"/>
      <c r="CI83" s="24"/>
      <c r="CJ83" s="24"/>
      <c r="CK83" s="24"/>
      <c r="CL83" s="24"/>
      <c r="CM83" s="24"/>
      <c r="CN83" s="24"/>
      <c r="CO83" s="24"/>
      <c r="CP83" s="24"/>
      <c r="CQ83" s="24"/>
      <c r="CR83" s="24"/>
      <c r="CS83" s="24"/>
      <c r="CT83" s="24"/>
      <c r="CU83" s="24"/>
      <c r="CV83" s="24"/>
      <c r="CW83" s="24"/>
      <c r="CX83" s="24"/>
      <c r="CY83" s="24"/>
      <c r="CZ83" s="24"/>
      <c r="DA83" s="24"/>
      <c r="DB83" s="24"/>
      <c r="DC83" s="24"/>
      <c r="DD83" s="24"/>
      <c r="DE83" s="24"/>
      <c r="DF83" s="24"/>
      <c r="DG83" s="24"/>
    </row>
    <row r="84" spans="1:111">
      <c r="A84" s="28" t="s">
        <v>15</v>
      </c>
      <c r="B84" s="28" t="s">
        <v>238</v>
      </c>
      <c r="C84" s="29" t="s">
        <v>891</v>
      </c>
      <c r="D84" s="30" t="s">
        <v>28</v>
      </c>
      <c r="E84" s="73">
        <v>100</v>
      </c>
      <c r="F84" s="31"/>
      <c r="G84" s="32">
        <f t="shared" ref="G84:G85" si="11">E84*F84</f>
        <v>0</v>
      </c>
      <c r="H84" s="24"/>
      <c r="I84" s="24"/>
      <c r="J84" s="24"/>
      <c r="K84" s="24"/>
      <c r="L84" s="24"/>
      <c r="M84" s="24"/>
      <c r="N84" s="24"/>
      <c r="O84" s="24"/>
      <c r="P84" s="24"/>
      <c r="Q84" s="24"/>
      <c r="R84" s="24"/>
      <c r="S84" s="24"/>
      <c r="T84" s="24"/>
      <c r="U84" s="24"/>
      <c r="V84" s="24"/>
      <c r="W84" s="24"/>
      <c r="X84" s="24"/>
      <c r="Y84" s="24"/>
      <c r="Z84" s="24"/>
      <c r="AA84" s="24"/>
      <c r="AB84" s="24"/>
      <c r="AC84" s="24"/>
      <c r="AD84" s="24"/>
      <c r="AE84" s="24"/>
      <c r="AF84" s="24"/>
      <c r="AG84" s="24"/>
      <c r="AH84" s="24"/>
      <c r="AI84" s="24"/>
      <c r="AJ84" s="24"/>
      <c r="AK84" s="24"/>
      <c r="AL84" s="24"/>
      <c r="AM84" s="24"/>
      <c r="AN84" s="24"/>
      <c r="AO84" s="24"/>
      <c r="AP84" s="24"/>
      <c r="AQ84" s="24"/>
      <c r="AR84" s="24"/>
      <c r="AS84" s="24"/>
      <c r="AT84" s="24"/>
      <c r="AU84" s="24"/>
      <c r="AV84" s="24"/>
      <c r="AW84" s="24"/>
      <c r="AX84" s="24"/>
      <c r="AY84" s="24"/>
      <c r="AZ84" s="24"/>
      <c r="BA84" s="24"/>
      <c r="BB84" s="24"/>
      <c r="BC84" s="24"/>
      <c r="BD84" s="24"/>
      <c r="BE84" s="24"/>
      <c r="BF84" s="24"/>
      <c r="BG84" s="24"/>
      <c r="BH84" s="24"/>
      <c r="BI84" s="24"/>
      <c r="BJ84" s="24"/>
      <c r="BK84" s="24"/>
      <c r="BL84" s="24"/>
      <c r="BM84" s="24"/>
      <c r="BN84" s="24"/>
      <c r="BO84" s="24"/>
      <c r="BP84" s="24"/>
      <c r="BQ84" s="24"/>
      <c r="BR84" s="24"/>
      <c r="BS84" s="24"/>
      <c r="BT84" s="24"/>
      <c r="BU84" s="24"/>
      <c r="BV84" s="24"/>
      <c r="BW84" s="24"/>
      <c r="BX84" s="24"/>
      <c r="BY84" s="24"/>
      <c r="BZ84" s="24"/>
      <c r="CA84" s="24"/>
      <c r="CB84" s="24"/>
      <c r="CC84" s="24"/>
      <c r="CD84" s="24"/>
      <c r="CE84" s="24"/>
      <c r="CF84" s="24"/>
      <c r="CG84" s="24"/>
      <c r="CH84" s="24"/>
      <c r="CI84" s="24"/>
      <c r="CJ84" s="24"/>
      <c r="CK84" s="24"/>
      <c r="CL84" s="24"/>
      <c r="CM84" s="24"/>
      <c r="CN84" s="24"/>
      <c r="CO84" s="24"/>
      <c r="CP84" s="24"/>
      <c r="CQ84" s="24"/>
      <c r="CR84" s="24"/>
      <c r="CS84" s="24"/>
      <c r="CT84" s="24"/>
      <c r="CU84" s="24"/>
      <c r="CV84" s="24"/>
      <c r="CW84" s="24"/>
      <c r="CX84" s="24"/>
      <c r="CY84" s="24"/>
      <c r="CZ84" s="24"/>
      <c r="DA84" s="24"/>
      <c r="DB84" s="24"/>
      <c r="DC84" s="24"/>
      <c r="DD84" s="24"/>
      <c r="DE84" s="24"/>
      <c r="DF84" s="24"/>
      <c r="DG84" s="24"/>
    </row>
    <row r="85" spans="1:111">
      <c r="A85" s="28" t="s">
        <v>15</v>
      </c>
      <c r="B85" s="28" t="s">
        <v>199</v>
      </c>
      <c r="C85" s="29" t="s">
        <v>892</v>
      </c>
      <c r="D85" s="30" t="s">
        <v>28</v>
      </c>
      <c r="E85" s="73">
        <v>25</v>
      </c>
      <c r="F85" s="31"/>
      <c r="G85" s="32">
        <f t="shared" si="11"/>
        <v>0</v>
      </c>
      <c r="H85" s="24"/>
      <c r="I85" s="24"/>
      <c r="J85" s="24"/>
      <c r="K85" s="24"/>
      <c r="L85" s="24"/>
      <c r="M85" s="24"/>
      <c r="N85" s="24"/>
      <c r="O85" s="24"/>
      <c r="P85" s="24"/>
      <c r="Q85" s="24"/>
      <c r="R85" s="24"/>
      <c r="S85" s="24"/>
      <c r="T85" s="24"/>
      <c r="U85" s="24"/>
      <c r="V85" s="24"/>
      <c r="W85" s="24"/>
      <c r="X85" s="24"/>
      <c r="Y85" s="24"/>
      <c r="Z85" s="24"/>
      <c r="AA85" s="24"/>
      <c r="AB85" s="24"/>
      <c r="AC85" s="24"/>
      <c r="AD85" s="24"/>
      <c r="AE85" s="24"/>
      <c r="AF85" s="24"/>
      <c r="AG85" s="24"/>
      <c r="AH85" s="24"/>
      <c r="AI85" s="24"/>
      <c r="AJ85" s="24"/>
      <c r="AK85" s="24"/>
      <c r="AL85" s="24"/>
      <c r="AM85" s="24"/>
      <c r="AN85" s="24"/>
      <c r="AO85" s="24"/>
      <c r="AP85" s="24"/>
      <c r="AQ85" s="24"/>
      <c r="AR85" s="24"/>
      <c r="AS85" s="24"/>
      <c r="AT85" s="24"/>
      <c r="AU85" s="24"/>
      <c r="AV85" s="24"/>
      <c r="AW85" s="24"/>
      <c r="AX85" s="24"/>
      <c r="AY85" s="24"/>
      <c r="AZ85" s="24"/>
      <c r="BA85" s="24"/>
      <c r="BB85" s="24"/>
      <c r="BC85" s="24"/>
      <c r="BD85" s="24"/>
      <c r="BE85" s="24"/>
      <c r="BF85" s="24"/>
      <c r="BG85" s="24"/>
      <c r="BH85" s="24"/>
      <c r="BI85" s="24"/>
      <c r="BJ85" s="24"/>
      <c r="BK85" s="24"/>
      <c r="BL85" s="24"/>
      <c r="BM85" s="24"/>
      <c r="BN85" s="24"/>
      <c r="BO85" s="24"/>
      <c r="BP85" s="24"/>
      <c r="BQ85" s="24"/>
      <c r="BR85" s="24"/>
      <c r="BS85" s="24"/>
      <c r="BT85" s="24"/>
      <c r="BU85" s="24"/>
      <c r="BV85" s="24"/>
      <c r="BW85" s="24"/>
      <c r="BX85" s="24"/>
      <c r="BY85" s="24"/>
      <c r="BZ85" s="24"/>
      <c r="CA85" s="24"/>
      <c r="CB85" s="24"/>
      <c r="CC85" s="24"/>
      <c r="CD85" s="24"/>
      <c r="CE85" s="24"/>
      <c r="CF85" s="24"/>
      <c r="CG85" s="24"/>
      <c r="CH85" s="24"/>
      <c r="CI85" s="24"/>
      <c r="CJ85" s="24"/>
      <c r="CK85" s="24"/>
      <c r="CL85" s="24"/>
      <c r="CM85" s="24"/>
      <c r="CN85" s="24"/>
      <c r="CO85" s="24"/>
      <c r="CP85" s="24"/>
      <c r="CQ85" s="24"/>
      <c r="CR85" s="24"/>
      <c r="CS85" s="24"/>
      <c r="CT85" s="24"/>
      <c r="CU85" s="24"/>
      <c r="CV85" s="24"/>
      <c r="CW85" s="24"/>
      <c r="CX85" s="24"/>
      <c r="CY85" s="24"/>
      <c r="CZ85" s="24"/>
      <c r="DA85" s="24"/>
      <c r="DB85" s="24"/>
      <c r="DC85" s="24"/>
      <c r="DD85" s="24"/>
      <c r="DE85" s="24"/>
      <c r="DF85" s="24"/>
      <c r="DG85" s="24"/>
    </row>
    <row r="86" spans="1:111">
      <c r="A86" s="28" t="s">
        <v>15</v>
      </c>
      <c r="B86" s="28" t="s">
        <v>239</v>
      </c>
      <c r="C86" s="29" t="s">
        <v>893</v>
      </c>
      <c r="D86" s="30" t="s">
        <v>28</v>
      </c>
      <c r="E86" s="73">
        <v>25</v>
      </c>
      <c r="F86" s="31"/>
      <c r="G86" s="32">
        <f t="shared" ref="G86:G114" si="12">E86*F86</f>
        <v>0</v>
      </c>
      <c r="H86" s="24"/>
      <c r="I86" s="24"/>
      <c r="J86" s="24"/>
      <c r="K86" s="24"/>
      <c r="L86" s="24"/>
      <c r="M86" s="24"/>
      <c r="N86" s="24"/>
      <c r="O86" s="24"/>
      <c r="P86" s="24"/>
      <c r="Q86" s="24"/>
      <c r="R86" s="24"/>
      <c r="S86" s="24"/>
      <c r="T86" s="24"/>
      <c r="U86" s="24"/>
      <c r="V86" s="24"/>
      <c r="W86" s="24"/>
      <c r="X86" s="24"/>
      <c r="Y86" s="24"/>
      <c r="Z86" s="24"/>
      <c r="AA86" s="24"/>
      <c r="AB86" s="24"/>
      <c r="AC86" s="24"/>
      <c r="AD86" s="24"/>
      <c r="AE86" s="24"/>
      <c r="AF86" s="24"/>
      <c r="AG86" s="24"/>
      <c r="AH86" s="24"/>
      <c r="AI86" s="24"/>
      <c r="AJ86" s="24"/>
      <c r="AK86" s="24"/>
      <c r="AL86" s="24"/>
      <c r="AM86" s="24"/>
      <c r="AN86" s="24"/>
      <c r="AO86" s="24"/>
      <c r="AP86" s="24"/>
      <c r="AQ86" s="24"/>
      <c r="AR86" s="24"/>
      <c r="AS86" s="24"/>
      <c r="AT86" s="24"/>
      <c r="AU86" s="24"/>
      <c r="AV86" s="24"/>
      <c r="AW86" s="24"/>
      <c r="AX86" s="24"/>
      <c r="AY86" s="24"/>
      <c r="AZ86" s="24"/>
      <c r="BA86" s="24"/>
      <c r="BB86" s="24"/>
      <c r="BC86" s="24"/>
      <c r="BD86" s="24"/>
      <c r="BE86" s="24"/>
      <c r="BF86" s="24"/>
      <c r="BG86" s="24"/>
      <c r="BH86" s="24"/>
      <c r="BI86" s="24"/>
      <c r="BJ86" s="24"/>
      <c r="BK86" s="24"/>
      <c r="BL86" s="24"/>
      <c r="BM86" s="24"/>
      <c r="BN86" s="24"/>
      <c r="BO86" s="24"/>
      <c r="BP86" s="24"/>
      <c r="BQ86" s="24"/>
      <c r="BR86" s="24"/>
      <c r="BS86" s="24"/>
      <c r="BT86" s="24"/>
      <c r="BU86" s="24"/>
      <c r="BV86" s="24"/>
      <c r="BW86" s="24"/>
      <c r="BX86" s="24"/>
      <c r="BY86" s="24"/>
      <c r="BZ86" s="24"/>
      <c r="CA86" s="24"/>
      <c r="CB86" s="24"/>
      <c r="CC86" s="24"/>
      <c r="CD86" s="24"/>
      <c r="CE86" s="24"/>
      <c r="CF86" s="24"/>
      <c r="CG86" s="24"/>
      <c r="CH86" s="24"/>
      <c r="CI86" s="24"/>
      <c r="CJ86" s="24"/>
      <c r="CK86" s="24"/>
      <c r="CL86" s="24"/>
      <c r="CM86" s="24"/>
      <c r="CN86" s="24"/>
      <c r="CO86" s="24"/>
      <c r="CP86" s="24"/>
      <c r="CQ86" s="24"/>
      <c r="CR86" s="24"/>
      <c r="CS86" s="24"/>
      <c r="CT86" s="24"/>
      <c r="CU86" s="24"/>
      <c r="CV86" s="24"/>
      <c r="CW86" s="24"/>
      <c r="CX86" s="24"/>
      <c r="CY86" s="24"/>
      <c r="CZ86" s="24"/>
      <c r="DA86" s="24"/>
      <c r="DB86" s="24"/>
      <c r="DC86" s="24"/>
      <c r="DD86" s="24"/>
      <c r="DE86" s="24"/>
      <c r="DF86" s="24"/>
      <c r="DG86" s="24"/>
    </row>
    <row r="87" spans="1:111">
      <c r="A87" s="28" t="s">
        <v>15</v>
      </c>
      <c r="B87" s="28" t="s">
        <v>200</v>
      </c>
      <c r="C87" s="29" t="s">
        <v>894</v>
      </c>
      <c r="D87" s="30" t="s">
        <v>28</v>
      </c>
      <c r="E87" s="73">
        <v>100</v>
      </c>
      <c r="F87" s="31"/>
      <c r="G87" s="32">
        <f t="shared" si="12"/>
        <v>0</v>
      </c>
      <c r="H87" s="24"/>
      <c r="I87" s="24"/>
      <c r="J87" s="24"/>
      <c r="K87" s="24"/>
      <c r="L87" s="24"/>
      <c r="M87" s="24"/>
      <c r="N87" s="24"/>
      <c r="O87" s="24"/>
      <c r="P87" s="24"/>
      <c r="Q87" s="24"/>
      <c r="R87" s="24"/>
      <c r="S87" s="24"/>
      <c r="T87" s="24"/>
      <c r="U87" s="24"/>
      <c r="V87" s="24"/>
      <c r="W87" s="24"/>
      <c r="X87" s="24"/>
      <c r="Y87" s="24"/>
      <c r="Z87" s="24"/>
      <c r="AA87" s="24"/>
      <c r="AB87" s="24"/>
      <c r="AC87" s="24"/>
      <c r="AD87" s="24"/>
      <c r="AE87" s="24"/>
      <c r="AF87" s="24"/>
      <c r="AG87" s="24"/>
      <c r="AH87" s="24"/>
      <c r="AI87" s="24"/>
      <c r="AJ87" s="24"/>
      <c r="AK87" s="24"/>
      <c r="AL87" s="24"/>
      <c r="AM87" s="24"/>
      <c r="AN87" s="24"/>
      <c r="AO87" s="24"/>
      <c r="AP87" s="24"/>
      <c r="AQ87" s="24"/>
      <c r="AR87" s="24"/>
      <c r="AS87" s="24"/>
      <c r="AT87" s="24"/>
      <c r="AU87" s="24"/>
      <c r="AV87" s="24"/>
      <c r="AW87" s="24"/>
      <c r="AX87" s="24"/>
      <c r="AY87" s="24"/>
      <c r="AZ87" s="24"/>
      <c r="BA87" s="24"/>
      <c r="BB87" s="24"/>
      <c r="BC87" s="24"/>
      <c r="BD87" s="24"/>
      <c r="BE87" s="24"/>
      <c r="BF87" s="24"/>
      <c r="BG87" s="24"/>
      <c r="BH87" s="24"/>
      <c r="BI87" s="24"/>
      <c r="BJ87" s="24"/>
      <c r="BK87" s="24"/>
      <c r="BL87" s="24"/>
      <c r="BM87" s="24"/>
      <c r="BN87" s="24"/>
      <c r="BO87" s="24"/>
      <c r="BP87" s="24"/>
      <c r="BQ87" s="24"/>
      <c r="BR87" s="24"/>
      <c r="BS87" s="24"/>
      <c r="BT87" s="24"/>
      <c r="BU87" s="24"/>
      <c r="BV87" s="24"/>
      <c r="BW87" s="24"/>
      <c r="BX87" s="24"/>
      <c r="BY87" s="24"/>
      <c r="BZ87" s="24"/>
      <c r="CA87" s="24"/>
      <c r="CB87" s="24"/>
      <c r="CC87" s="24"/>
      <c r="CD87" s="24"/>
      <c r="CE87" s="24"/>
      <c r="CF87" s="24"/>
      <c r="CG87" s="24"/>
      <c r="CH87" s="24"/>
      <c r="CI87" s="24"/>
      <c r="CJ87" s="24"/>
      <c r="CK87" s="24"/>
      <c r="CL87" s="24"/>
      <c r="CM87" s="24"/>
      <c r="CN87" s="24"/>
      <c r="CO87" s="24"/>
      <c r="CP87" s="24"/>
      <c r="CQ87" s="24"/>
      <c r="CR87" s="24"/>
      <c r="CS87" s="24"/>
      <c r="CT87" s="24"/>
      <c r="CU87" s="24"/>
      <c r="CV87" s="24"/>
      <c r="CW87" s="24"/>
      <c r="CX87" s="24"/>
      <c r="CY87" s="24"/>
      <c r="CZ87" s="24"/>
      <c r="DA87" s="24"/>
      <c r="DB87" s="24"/>
      <c r="DC87" s="24"/>
      <c r="DD87" s="24"/>
      <c r="DE87" s="24"/>
      <c r="DF87" s="24"/>
      <c r="DG87" s="24"/>
    </row>
    <row r="88" spans="1:111">
      <c r="A88" s="28" t="s">
        <v>15</v>
      </c>
      <c r="B88" s="28" t="s">
        <v>240</v>
      </c>
      <c r="C88" s="29" t="s">
        <v>895</v>
      </c>
      <c r="D88" s="30" t="s">
        <v>28</v>
      </c>
      <c r="E88" s="73">
        <v>100</v>
      </c>
      <c r="F88" s="31"/>
      <c r="G88" s="32">
        <f t="shared" si="12"/>
        <v>0</v>
      </c>
      <c r="H88" s="24"/>
      <c r="I88" s="24"/>
      <c r="J88" s="24"/>
      <c r="K88" s="24"/>
      <c r="L88" s="24"/>
      <c r="M88" s="24"/>
      <c r="N88" s="24"/>
      <c r="O88" s="24"/>
      <c r="P88" s="24"/>
      <c r="Q88" s="24"/>
      <c r="R88" s="24"/>
      <c r="S88" s="24"/>
      <c r="T88" s="24"/>
      <c r="U88" s="24"/>
      <c r="V88" s="24"/>
      <c r="W88" s="24"/>
      <c r="X88" s="24"/>
      <c r="Y88" s="24"/>
      <c r="Z88" s="24"/>
      <c r="AA88" s="24"/>
      <c r="AB88" s="24"/>
      <c r="AC88" s="24"/>
      <c r="AD88" s="24"/>
      <c r="AE88" s="24"/>
      <c r="AF88" s="24"/>
      <c r="AG88" s="24"/>
      <c r="AH88" s="24"/>
      <c r="AI88" s="24"/>
      <c r="AJ88" s="24"/>
      <c r="AK88" s="24"/>
      <c r="AL88" s="24"/>
      <c r="AM88" s="24"/>
      <c r="AN88" s="24"/>
      <c r="AO88" s="24"/>
      <c r="AP88" s="24"/>
      <c r="AQ88" s="24"/>
      <c r="AR88" s="24"/>
      <c r="AS88" s="24"/>
      <c r="AT88" s="24"/>
      <c r="AU88" s="24"/>
      <c r="AV88" s="24"/>
      <c r="AW88" s="24"/>
      <c r="AX88" s="24"/>
      <c r="AY88" s="24"/>
      <c r="AZ88" s="24"/>
      <c r="BA88" s="24"/>
      <c r="BB88" s="24"/>
      <c r="BC88" s="24"/>
      <c r="BD88" s="24"/>
      <c r="BE88" s="24"/>
      <c r="BF88" s="24"/>
      <c r="BG88" s="24"/>
      <c r="BH88" s="24"/>
      <c r="BI88" s="24"/>
      <c r="BJ88" s="24"/>
      <c r="BK88" s="24"/>
      <c r="BL88" s="24"/>
      <c r="BM88" s="24"/>
      <c r="BN88" s="24"/>
      <c r="BO88" s="24"/>
      <c r="BP88" s="24"/>
      <c r="BQ88" s="24"/>
      <c r="BR88" s="24"/>
      <c r="BS88" s="24"/>
      <c r="BT88" s="24"/>
      <c r="BU88" s="24"/>
      <c r="BV88" s="24"/>
      <c r="BW88" s="24"/>
      <c r="BX88" s="24"/>
      <c r="BY88" s="24"/>
      <c r="BZ88" s="24"/>
      <c r="CA88" s="24"/>
      <c r="CB88" s="24"/>
      <c r="CC88" s="24"/>
      <c r="CD88" s="24"/>
      <c r="CE88" s="24"/>
      <c r="CF88" s="24"/>
      <c r="CG88" s="24"/>
      <c r="CH88" s="24"/>
      <c r="CI88" s="24"/>
      <c r="CJ88" s="24"/>
      <c r="CK88" s="24"/>
      <c r="CL88" s="24"/>
      <c r="CM88" s="24"/>
      <c r="CN88" s="24"/>
      <c r="CO88" s="24"/>
      <c r="CP88" s="24"/>
      <c r="CQ88" s="24"/>
      <c r="CR88" s="24"/>
      <c r="CS88" s="24"/>
      <c r="CT88" s="24"/>
      <c r="CU88" s="24"/>
      <c r="CV88" s="24"/>
      <c r="CW88" s="24"/>
      <c r="CX88" s="24"/>
      <c r="CY88" s="24"/>
      <c r="CZ88" s="24"/>
      <c r="DA88" s="24"/>
      <c r="DB88" s="24"/>
      <c r="DC88" s="24"/>
      <c r="DD88" s="24"/>
      <c r="DE88" s="24"/>
      <c r="DF88" s="24"/>
      <c r="DG88" s="24"/>
    </row>
    <row r="89" spans="1:111">
      <c r="A89" s="28" t="s">
        <v>15</v>
      </c>
      <c r="B89" s="28" t="s">
        <v>201</v>
      </c>
      <c r="C89" s="29" t="s">
        <v>896</v>
      </c>
      <c r="D89" s="30" t="s">
        <v>28</v>
      </c>
      <c r="E89" s="73">
        <v>20</v>
      </c>
      <c r="F89" s="31"/>
      <c r="G89" s="32">
        <f t="shared" si="12"/>
        <v>0</v>
      </c>
      <c r="H89" s="24"/>
      <c r="I89" s="24"/>
      <c r="J89" s="24"/>
      <c r="K89" s="24"/>
      <c r="L89" s="24"/>
      <c r="M89" s="24"/>
      <c r="N89" s="24"/>
      <c r="O89" s="24"/>
      <c r="P89" s="24"/>
      <c r="Q89" s="24"/>
      <c r="R89" s="24"/>
      <c r="S89" s="24"/>
      <c r="T89" s="24"/>
      <c r="U89" s="24"/>
      <c r="V89" s="24"/>
      <c r="W89" s="24"/>
      <c r="X89" s="24"/>
      <c r="Y89" s="24"/>
      <c r="Z89" s="24"/>
      <c r="AA89" s="24"/>
      <c r="AB89" s="24"/>
      <c r="AC89" s="24"/>
      <c r="AD89" s="24"/>
      <c r="AE89" s="24"/>
      <c r="AF89" s="24"/>
      <c r="AG89" s="24"/>
      <c r="AH89" s="24"/>
      <c r="AI89" s="24"/>
      <c r="AJ89" s="24"/>
      <c r="AK89" s="24"/>
      <c r="AL89" s="24"/>
      <c r="AM89" s="24"/>
      <c r="AN89" s="24"/>
      <c r="AO89" s="24"/>
      <c r="AP89" s="24"/>
      <c r="AQ89" s="24"/>
      <c r="AR89" s="24"/>
      <c r="AS89" s="24"/>
      <c r="AT89" s="24"/>
      <c r="AU89" s="24"/>
      <c r="AV89" s="24"/>
      <c r="AW89" s="24"/>
      <c r="AX89" s="24"/>
      <c r="AY89" s="24"/>
      <c r="AZ89" s="24"/>
      <c r="BA89" s="24"/>
      <c r="BB89" s="24"/>
      <c r="BC89" s="24"/>
      <c r="BD89" s="24"/>
      <c r="BE89" s="24"/>
      <c r="BF89" s="24"/>
      <c r="BG89" s="24"/>
      <c r="BH89" s="24"/>
      <c r="BI89" s="24"/>
      <c r="BJ89" s="24"/>
      <c r="BK89" s="24"/>
      <c r="BL89" s="24"/>
      <c r="BM89" s="24"/>
      <c r="BN89" s="24"/>
      <c r="BO89" s="24"/>
      <c r="BP89" s="24"/>
      <c r="BQ89" s="24"/>
      <c r="BR89" s="24"/>
      <c r="BS89" s="24"/>
      <c r="BT89" s="24"/>
      <c r="BU89" s="24"/>
      <c r="BV89" s="24"/>
      <c r="BW89" s="24"/>
      <c r="BX89" s="24"/>
      <c r="BY89" s="24"/>
      <c r="BZ89" s="24"/>
      <c r="CA89" s="24"/>
      <c r="CB89" s="24"/>
      <c r="CC89" s="24"/>
      <c r="CD89" s="24"/>
      <c r="CE89" s="24"/>
      <c r="CF89" s="24"/>
      <c r="CG89" s="24"/>
      <c r="CH89" s="24"/>
      <c r="CI89" s="24"/>
      <c r="CJ89" s="24"/>
      <c r="CK89" s="24"/>
      <c r="CL89" s="24"/>
      <c r="CM89" s="24"/>
      <c r="CN89" s="24"/>
      <c r="CO89" s="24"/>
      <c r="CP89" s="24"/>
      <c r="CQ89" s="24"/>
      <c r="CR89" s="24"/>
      <c r="CS89" s="24"/>
      <c r="CT89" s="24"/>
      <c r="CU89" s="24"/>
      <c r="CV89" s="24"/>
      <c r="CW89" s="24"/>
      <c r="CX89" s="24"/>
      <c r="CY89" s="24"/>
      <c r="CZ89" s="24"/>
      <c r="DA89" s="24"/>
      <c r="DB89" s="24"/>
      <c r="DC89" s="24"/>
      <c r="DD89" s="24"/>
      <c r="DE89" s="24"/>
      <c r="DF89" s="24"/>
      <c r="DG89" s="24"/>
    </row>
    <row r="90" spans="1:111">
      <c r="A90" s="28" t="s">
        <v>15</v>
      </c>
      <c r="B90" s="28" t="s">
        <v>241</v>
      </c>
      <c r="C90" s="29" t="s">
        <v>897</v>
      </c>
      <c r="D90" s="30" t="s">
        <v>28</v>
      </c>
      <c r="E90" s="73">
        <v>20</v>
      </c>
      <c r="F90" s="31"/>
      <c r="G90" s="32">
        <f t="shared" si="12"/>
        <v>0</v>
      </c>
      <c r="H90" s="24"/>
      <c r="I90" s="24"/>
      <c r="J90" s="24"/>
      <c r="K90" s="24"/>
      <c r="L90" s="24"/>
      <c r="M90" s="24"/>
      <c r="N90" s="24"/>
      <c r="O90" s="24"/>
      <c r="P90" s="24"/>
      <c r="Q90" s="24"/>
      <c r="R90" s="24"/>
      <c r="S90" s="24"/>
      <c r="T90" s="24"/>
      <c r="U90" s="24"/>
      <c r="V90" s="24"/>
      <c r="W90" s="24"/>
      <c r="X90" s="24"/>
      <c r="Y90" s="24"/>
      <c r="Z90" s="24"/>
      <c r="AA90" s="24"/>
      <c r="AB90" s="24"/>
      <c r="AC90" s="24"/>
      <c r="AD90" s="24"/>
      <c r="AE90" s="24"/>
      <c r="AF90" s="24"/>
      <c r="AG90" s="24"/>
      <c r="AH90" s="24"/>
      <c r="AI90" s="24"/>
      <c r="AJ90" s="24"/>
      <c r="AK90" s="24"/>
      <c r="AL90" s="24"/>
      <c r="AM90" s="24"/>
      <c r="AN90" s="24"/>
      <c r="AO90" s="24"/>
      <c r="AP90" s="24"/>
      <c r="AQ90" s="24"/>
      <c r="AR90" s="24"/>
      <c r="AS90" s="24"/>
      <c r="AT90" s="24"/>
      <c r="AU90" s="24"/>
      <c r="AV90" s="24"/>
      <c r="AW90" s="24"/>
      <c r="AX90" s="24"/>
      <c r="AY90" s="24"/>
      <c r="AZ90" s="24"/>
      <c r="BA90" s="24"/>
      <c r="BB90" s="24"/>
      <c r="BC90" s="24"/>
      <c r="BD90" s="24"/>
      <c r="BE90" s="24"/>
      <c r="BF90" s="24"/>
      <c r="BG90" s="24"/>
      <c r="BH90" s="24"/>
      <c r="BI90" s="24"/>
      <c r="BJ90" s="24"/>
      <c r="BK90" s="24"/>
      <c r="BL90" s="24"/>
      <c r="BM90" s="24"/>
      <c r="BN90" s="24"/>
      <c r="BO90" s="24"/>
      <c r="BP90" s="24"/>
      <c r="BQ90" s="24"/>
      <c r="BR90" s="24"/>
      <c r="BS90" s="24"/>
      <c r="BT90" s="24"/>
      <c r="BU90" s="24"/>
      <c r="BV90" s="24"/>
      <c r="BW90" s="24"/>
      <c r="BX90" s="24"/>
      <c r="BY90" s="24"/>
      <c r="BZ90" s="24"/>
      <c r="CA90" s="24"/>
      <c r="CB90" s="24"/>
      <c r="CC90" s="24"/>
      <c r="CD90" s="24"/>
      <c r="CE90" s="24"/>
      <c r="CF90" s="24"/>
      <c r="CG90" s="24"/>
      <c r="CH90" s="24"/>
      <c r="CI90" s="24"/>
      <c r="CJ90" s="24"/>
      <c r="CK90" s="24"/>
      <c r="CL90" s="24"/>
      <c r="CM90" s="24"/>
      <c r="CN90" s="24"/>
      <c r="CO90" s="24"/>
      <c r="CP90" s="24"/>
      <c r="CQ90" s="24"/>
      <c r="CR90" s="24"/>
      <c r="CS90" s="24"/>
      <c r="CT90" s="24"/>
      <c r="CU90" s="24"/>
      <c r="CV90" s="24"/>
      <c r="CW90" s="24"/>
      <c r="CX90" s="24"/>
      <c r="CY90" s="24"/>
      <c r="CZ90" s="24"/>
      <c r="DA90" s="24"/>
      <c r="DB90" s="24"/>
      <c r="DC90" s="24"/>
      <c r="DD90" s="24"/>
      <c r="DE90" s="24"/>
      <c r="DF90" s="24"/>
      <c r="DG90" s="24"/>
    </row>
    <row r="91" spans="1:111">
      <c r="A91" s="28" t="s">
        <v>15</v>
      </c>
      <c r="B91" s="28" t="s">
        <v>202</v>
      </c>
      <c r="C91" s="29" t="s">
        <v>898</v>
      </c>
      <c r="D91" s="30" t="s">
        <v>28</v>
      </c>
      <c r="E91" s="73">
        <v>180</v>
      </c>
      <c r="F91" s="31"/>
      <c r="G91" s="32">
        <f t="shared" si="12"/>
        <v>0</v>
      </c>
      <c r="H91" s="24"/>
      <c r="I91" s="24"/>
      <c r="J91" s="24"/>
      <c r="K91" s="24"/>
      <c r="L91" s="24"/>
      <c r="M91" s="24"/>
      <c r="N91" s="24"/>
      <c r="O91" s="24"/>
      <c r="P91" s="24"/>
      <c r="Q91" s="24"/>
      <c r="R91" s="24"/>
      <c r="S91" s="24"/>
      <c r="T91" s="24"/>
      <c r="U91" s="24"/>
      <c r="V91" s="24"/>
      <c r="W91" s="24"/>
      <c r="X91" s="24"/>
      <c r="Y91" s="24"/>
      <c r="Z91" s="24"/>
      <c r="AA91" s="24"/>
      <c r="AB91" s="24"/>
      <c r="AC91" s="24"/>
      <c r="AD91" s="24"/>
      <c r="AE91" s="24"/>
      <c r="AF91" s="24"/>
      <c r="AG91" s="24"/>
      <c r="AH91" s="24"/>
      <c r="AI91" s="24"/>
      <c r="AJ91" s="24"/>
      <c r="AK91" s="24"/>
      <c r="AL91" s="24"/>
      <c r="AM91" s="24"/>
      <c r="AN91" s="24"/>
      <c r="AO91" s="24"/>
      <c r="AP91" s="24"/>
      <c r="AQ91" s="24"/>
      <c r="AR91" s="24"/>
      <c r="AS91" s="24"/>
      <c r="AT91" s="24"/>
      <c r="AU91" s="24"/>
      <c r="AV91" s="24"/>
      <c r="AW91" s="24"/>
      <c r="AX91" s="24"/>
      <c r="AY91" s="24"/>
      <c r="AZ91" s="24"/>
      <c r="BA91" s="24"/>
      <c r="BB91" s="24"/>
      <c r="BC91" s="24"/>
      <c r="BD91" s="24"/>
      <c r="BE91" s="24"/>
      <c r="BF91" s="24"/>
      <c r="BG91" s="24"/>
      <c r="BH91" s="24"/>
      <c r="BI91" s="24"/>
      <c r="BJ91" s="24"/>
      <c r="BK91" s="24"/>
      <c r="BL91" s="24"/>
      <c r="BM91" s="24"/>
      <c r="BN91" s="24"/>
      <c r="BO91" s="24"/>
      <c r="BP91" s="24"/>
      <c r="BQ91" s="24"/>
      <c r="BR91" s="24"/>
      <c r="BS91" s="24"/>
      <c r="BT91" s="24"/>
      <c r="BU91" s="24"/>
      <c r="BV91" s="24"/>
      <c r="BW91" s="24"/>
      <c r="BX91" s="24"/>
      <c r="BY91" s="24"/>
      <c r="BZ91" s="24"/>
      <c r="CA91" s="24"/>
      <c r="CB91" s="24"/>
      <c r="CC91" s="24"/>
      <c r="CD91" s="24"/>
      <c r="CE91" s="24"/>
      <c r="CF91" s="24"/>
      <c r="CG91" s="24"/>
      <c r="CH91" s="24"/>
      <c r="CI91" s="24"/>
      <c r="CJ91" s="24"/>
      <c r="CK91" s="24"/>
      <c r="CL91" s="24"/>
      <c r="CM91" s="24"/>
      <c r="CN91" s="24"/>
      <c r="CO91" s="24"/>
      <c r="CP91" s="24"/>
      <c r="CQ91" s="24"/>
      <c r="CR91" s="24"/>
      <c r="CS91" s="24"/>
      <c r="CT91" s="24"/>
      <c r="CU91" s="24"/>
      <c r="CV91" s="24"/>
      <c r="CW91" s="24"/>
      <c r="CX91" s="24"/>
      <c r="CY91" s="24"/>
      <c r="CZ91" s="24"/>
      <c r="DA91" s="24"/>
      <c r="DB91" s="24"/>
      <c r="DC91" s="24"/>
      <c r="DD91" s="24"/>
      <c r="DE91" s="24"/>
      <c r="DF91" s="24"/>
      <c r="DG91" s="24"/>
    </row>
    <row r="92" spans="1:111">
      <c r="A92" s="28" t="s">
        <v>15</v>
      </c>
      <c r="B92" s="28" t="s">
        <v>242</v>
      </c>
      <c r="C92" s="29" t="s">
        <v>899</v>
      </c>
      <c r="D92" s="30" t="s">
        <v>28</v>
      </c>
      <c r="E92" s="73">
        <v>180</v>
      </c>
      <c r="F92" s="31"/>
      <c r="G92" s="32">
        <f t="shared" si="12"/>
        <v>0</v>
      </c>
      <c r="H92" s="24"/>
      <c r="I92" s="24"/>
      <c r="J92" s="24"/>
      <c r="K92" s="24"/>
      <c r="L92" s="24"/>
      <c r="M92" s="24"/>
      <c r="N92" s="24"/>
      <c r="O92" s="24"/>
      <c r="P92" s="24"/>
      <c r="Q92" s="24"/>
      <c r="R92" s="24"/>
      <c r="S92" s="24"/>
      <c r="T92" s="24"/>
      <c r="U92" s="24"/>
      <c r="V92" s="24"/>
      <c r="W92" s="24"/>
      <c r="X92" s="24"/>
      <c r="Y92" s="24"/>
      <c r="Z92" s="24"/>
      <c r="AA92" s="24"/>
      <c r="AB92" s="24"/>
      <c r="AC92" s="24"/>
      <c r="AD92" s="24"/>
      <c r="AE92" s="24"/>
      <c r="AF92" s="24"/>
      <c r="AG92" s="24"/>
      <c r="AH92" s="24"/>
      <c r="AI92" s="24"/>
      <c r="AJ92" s="24"/>
      <c r="AK92" s="24"/>
      <c r="AL92" s="24"/>
      <c r="AM92" s="24"/>
      <c r="AN92" s="24"/>
      <c r="AO92" s="24"/>
      <c r="AP92" s="24"/>
      <c r="AQ92" s="24"/>
      <c r="AR92" s="24"/>
      <c r="AS92" s="24"/>
      <c r="AT92" s="24"/>
      <c r="AU92" s="24"/>
      <c r="AV92" s="24"/>
      <c r="AW92" s="24"/>
      <c r="AX92" s="24"/>
      <c r="AY92" s="24"/>
      <c r="AZ92" s="24"/>
      <c r="BA92" s="24"/>
      <c r="BB92" s="24"/>
      <c r="BC92" s="24"/>
      <c r="BD92" s="24"/>
      <c r="BE92" s="24"/>
      <c r="BF92" s="24"/>
      <c r="BG92" s="24"/>
      <c r="BH92" s="24"/>
      <c r="BI92" s="24"/>
      <c r="BJ92" s="24"/>
      <c r="BK92" s="24"/>
      <c r="BL92" s="24"/>
      <c r="BM92" s="24"/>
      <c r="BN92" s="24"/>
      <c r="BO92" s="24"/>
      <c r="BP92" s="24"/>
      <c r="BQ92" s="24"/>
      <c r="BR92" s="24"/>
      <c r="BS92" s="24"/>
      <c r="BT92" s="24"/>
      <c r="BU92" s="24"/>
      <c r="BV92" s="24"/>
      <c r="BW92" s="24"/>
      <c r="BX92" s="24"/>
      <c r="BY92" s="24"/>
      <c r="BZ92" s="24"/>
      <c r="CA92" s="24"/>
      <c r="CB92" s="24"/>
      <c r="CC92" s="24"/>
      <c r="CD92" s="24"/>
      <c r="CE92" s="24"/>
      <c r="CF92" s="24"/>
      <c r="CG92" s="24"/>
      <c r="CH92" s="24"/>
      <c r="CI92" s="24"/>
      <c r="CJ92" s="24"/>
      <c r="CK92" s="24"/>
      <c r="CL92" s="24"/>
      <c r="CM92" s="24"/>
      <c r="CN92" s="24"/>
      <c r="CO92" s="24"/>
      <c r="CP92" s="24"/>
      <c r="CQ92" s="24"/>
      <c r="CR92" s="24"/>
      <c r="CS92" s="24"/>
      <c r="CT92" s="24"/>
      <c r="CU92" s="24"/>
      <c r="CV92" s="24"/>
      <c r="CW92" s="24"/>
      <c r="CX92" s="24"/>
      <c r="CY92" s="24"/>
      <c r="CZ92" s="24"/>
      <c r="DA92" s="24"/>
      <c r="DB92" s="24"/>
      <c r="DC92" s="24"/>
      <c r="DD92" s="24"/>
      <c r="DE92" s="24"/>
      <c r="DF92" s="24"/>
      <c r="DG92" s="24"/>
    </row>
    <row r="93" spans="1:111">
      <c r="A93" s="28" t="s">
        <v>15</v>
      </c>
      <c r="B93" s="28" t="s">
        <v>910</v>
      </c>
      <c r="C93" s="29" t="s">
        <v>900</v>
      </c>
      <c r="D93" s="30" t="s">
        <v>28</v>
      </c>
      <c r="E93" s="73">
        <v>400</v>
      </c>
      <c r="F93" s="31"/>
      <c r="G93" s="32">
        <f t="shared" si="12"/>
        <v>0</v>
      </c>
      <c r="H93" s="24"/>
      <c r="I93" s="24"/>
      <c r="J93" s="24"/>
      <c r="K93" s="24"/>
      <c r="L93" s="24"/>
      <c r="M93" s="24"/>
      <c r="N93" s="24"/>
      <c r="O93" s="24"/>
      <c r="P93" s="24"/>
      <c r="Q93" s="24"/>
      <c r="R93" s="24"/>
      <c r="S93" s="24"/>
      <c r="T93" s="24"/>
      <c r="U93" s="24"/>
      <c r="V93" s="24"/>
      <c r="W93" s="24"/>
      <c r="X93" s="24"/>
      <c r="Y93" s="24"/>
      <c r="Z93" s="24"/>
      <c r="AA93" s="24"/>
      <c r="AB93" s="24"/>
      <c r="AC93" s="24"/>
      <c r="AD93" s="24"/>
      <c r="AE93" s="24"/>
      <c r="AF93" s="24"/>
      <c r="AG93" s="24"/>
      <c r="AH93" s="24"/>
      <c r="AI93" s="24"/>
      <c r="AJ93" s="24"/>
      <c r="AK93" s="24"/>
      <c r="AL93" s="24"/>
      <c r="AM93" s="24"/>
      <c r="AN93" s="24"/>
      <c r="AO93" s="24"/>
      <c r="AP93" s="24"/>
      <c r="AQ93" s="24"/>
      <c r="AR93" s="24"/>
      <c r="AS93" s="24"/>
      <c r="AT93" s="24"/>
      <c r="AU93" s="24"/>
      <c r="AV93" s="24"/>
      <c r="AW93" s="24"/>
      <c r="AX93" s="24"/>
      <c r="AY93" s="24"/>
      <c r="AZ93" s="24"/>
      <c r="BA93" s="24"/>
      <c r="BB93" s="24"/>
      <c r="BC93" s="24"/>
      <c r="BD93" s="24"/>
      <c r="BE93" s="24"/>
      <c r="BF93" s="24"/>
      <c r="BG93" s="24"/>
      <c r="BH93" s="24"/>
      <c r="BI93" s="24"/>
      <c r="BJ93" s="24"/>
      <c r="BK93" s="24"/>
      <c r="BL93" s="24"/>
      <c r="BM93" s="24"/>
      <c r="BN93" s="24"/>
      <c r="BO93" s="24"/>
      <c r="BP93" s="24"/>
      <c r="BQ93" s="24"/>
      <c r="BR93" s="24"/>
      <c r="BS93" s="24"/>
      <c r="BT93" s="24"/>
      <c r="BU93" s="24"/>
      <c r="BV93" s="24"/>
      <c r="BW93" s="24"/>
      <c r="BX93" s="24"/>
      <c r="BY93" s="24"/>
      <c r="BZ93" s="24"/>
      <c r="CA93" s="24"/>
      <c r="CB93" s="24"/>
      <c r="CC93" s="24"/>
      <c r="CD93" s="24"/>
      <c r="CE93" s="24"/>
      <c r="CF93" s="24"/>
      <c r="CG93" s="24"/>
      <c r="CH93" s="24"/>
      <c r="CI93" s="24"/>
      <c r="CJ93" s="24"/>
      <c r="CK93" s="24"/>
      <c r="CL93" s="24"/>
      <c r="CM93" s="24"/>
      <c r="CN93" s="24"/>
      <c r="CO93" s="24"/>
      <c r="CP93" s="24"/>
      <c r="CQ93" s="24"/>
      <c r="CR93" s="24"/>
      <c r="CS93" s="24"/>
      <c r="CT93" s="24"/>
      <c r="CU93" s="24"/>
      <c r="CV93" s="24"/>
      <c r="CW93" s="24"/>
      <c r="CX93" s="24"/>
      <c r="CY93" s="24"/>
      <c r="CZ93" s="24"/>
      <c r="DA93" s="24"/>
      <c r="DB93" s="24"/>
      <c r="DC93" s="24"/>
      <c r="DD93" s="24"/>
      <c r="DE93" s="24"/>
      <c r="DF93" s="24"/>
      <c r="DG93" s="24"/>
    </row>
    <row r="94" spans="1:111">
      <c r="A94" s="28" t="s">
        <v>15</v>
      </c>
      <c r="B94" s="28" t="s">
        <v>243</v>
      </c>
      <c r="C94" s="29" t="s">
        <v>901</v>
      </c>
      <c r="D94" s="30" t="s">
        <v>28</v>
      </c>
      <c r="E94" s="73">
        <v>400</v>
      </c>
      <c r="F94" s="31"/>
      <c r="G94" s="32">
        <f t="shared" si="12"/>
        <v>0</v>
      </c>
      <c r="H94" s="24"/>
      <c r="I94" s="24"/>
      <c r="J94" s="24"/>
      <c r="K94" s="24"/>
      <c r="L94" s="24"/>
      <c r="M94" s="24"/>
      <c r="N94" s="24"/>
      <c r="O94" s="24"/>
      <c r="P94" s="24"/>
      <c r="Q94" s="24"/>
      <c r="R94" s="24"/>
      <c r="S94" s="24"/>
      <c r="T94" s="24"/>
      <c r="U94" s="24"/>
      <c r="V94" s="24"/>
      <c r="W94" s="24"/>
      <c r="X94" s="24"/>
      <c r="Y94" s="24"/>
      <c r="Z94" s="24"/>
      <c r="AA94" s="24"/>
      <c r="AB94" s="24"/>
      <c r="AC94" s="24"/>
      <c r="AD94" s="24"/>
      <c r="AE94" s="24"/>
      <c r="AF94" s="24"/>
      <c r="AG94" s="24"/>
      <c r="AH94" s="24"/>
      <c r="AI94" s="24"/>
      <c r="AJ94" s="24"/>
      <c r="AK94" s="24"/>
      <c r="AL94" s="24"/>
      <c r="AM94" s="24"/>
      <c r="AN94" s="24"/>
      <c r="AO94" s="24"/>
      <c r="AP94" s="24"/>
      <c r="AQ94" s="24"/>
      <c r="AR94" s="24"/>
      <c r="AS94" s="24"/>
      <c r="AT94" s="24"/>
      <c r="AU94" s="24"/>
      <c r="AV94" s="24"/>
      <c r="AW94" s="24"/>
      <c r="AX94" s="24"/>
      <c r="AY94" s="24"/>
      <c r="AZ94" s="24"/>
      <c r="BA94" s="24"/>
      <c r="BB94" s="24"/>
      <c r="BC94" s="24"/>
      <c r="BD94" s="24"/>
      <c r="BE94" s="24"/>
      <c r="BF94" s="24"/>
      <c r="BG94" s="24"/>
      <c r="BH94" s="24"/>
      <c r="BI94" s="24"/>
      <c r="BJ94" s="24"/>
      <c r="BK94" s="24"/>
      <c r="BL94" s="24"/>
      <c r="BM94" s="24"/>
      <c r="BN94" s="24"/>
      <c r="BO94" s="24"/>
      <c r="BP94" s="24"/>
      <c r="BQ94" s="24"/>
      <c r="BR94" s="24"/>
      <c r="BS94" s="24"/>
      <c r="BT94" s="24"/>
      <c r="BU94" s="24"/>
      <c r="BV94" s="24"/>
      <c r="BW94" s="24"/>
      <c r="BX94" s="24"/>
      <c r="BY94" s="24"/>
      <c r="BZ94" s="24"/>
      <c r="CA94" s="24"/>
      <c r="CB94" s="24"/>
      <c r="CC94" s="24"/>
      <c r="CD94" s="24"/>
      <c r="CE94" s="24"/>
      <c r="CF94" s="24"/>
      <c r="CG94" s="24"/>
      <c r="CH94" s="24"/>
      <c r="CI94" s="24"/>
      <c r="CJ94" s="24"/>
      <c r="CK94" s="24"/>
      <c r="CL94" s="24"/>
      <c r="CM94" s="24"/>
      <c r="CN94" s="24"/>
      <c r="CO94" s="24"/>
      <c r="CP94" s="24"/>
      <c r="CQ94" s="24"/>
      <c r="CR94" s="24"/>
      <c r="CS94" s="24"/>
      <c r="CT94" s="24"/>
      <c r="CU94" s="24"/>
      <c r="CV94" s="24"/>
      <c r="CW94" s="24"/>
      <c r="CX94" s="24"/>
      <c r="CY94" s="24"/>
      <c r="CZ94" s="24"/>
      <c r="DA94" s="24"/>
      <c r="DB94" s="24"/>
      <c r="DC94" s="24"/>
      <c r="DD94" s="24"/>
      <c r="DE94" s="24"/>
      <c r="DF94" s="24"/>
      <c r="DG94" s="24"/>
    </row>
    <row r="95" spans="1:111">
      <c r="A95" s="28" t="s">
        <v>15</v>
      </c>
      <c r="B95" s="28" t="s">
        <v>911</v>
      </c>
      <c r="C95" s="29" t="s">
        <v>902</v>
      </c>
      <c r="D95" s="30" t="s">
        <v>28</v>
      </c>
      <c r="E95" s="73">
        <v>400</v>
      </c>
      <c r="F95" s="31"/>
      <c r="G95" s="32">
        <f t="shared" si="12"/>
        <v>0</v>
      </c>
      <c r="H95" s="24"/>
      <c r="I95" s="24"/>
      <c r="J95" s="24"/>
      <c r="K95" s="24"/>
      <c r="L95" s="24"/>
      <c r="M95" s="24"/>
      <c r="N95" s="24"/>
      <c r="O95" s="24"/>
      <c r="P95" s="24"/>
      <c r="Q95" s="24"/>
      <c r="R95" s="24"/>
      <c r="S95" s="24"/>
      <c r="T95" s="24"/>
      <c r="U95" s="24"/>
      <c r="V95" s="24"/>
      <c r="W95" s="24"/>
      <c r="X95" s="24"/>
      <c r="Y95" s="24"/>
      <c r="Z95" s="24"/>
      <c r="AA95" s="24"/>
      <c r="AB95" s="24"/>
      <c r="AC95" s="24"/>
      <c r="AD95" s="24"/>
      <c r="AE95" s="24"/>
      <c r="AF95" s="24"/>
      <c r="AG95" s="24"/>
      <c r="AH95" s="24"/>
      <c r="AI95" s="24"/>
      <c r="AJ95" s="24"/>
      <c r="AK95" s="24"/>
      <c r="AL95" s="24"/>
      <c r="AM95" s="24"/>
      <c r="AN95" s="24"/>
      <c r="AO95" s="24"/>
      <c r="AP95" s="24"/>
      <c r="AQ95" s="24"/>
      <c r="AR95" s="24"/>
      <c r="AS95" s="24"/>
      <c r="AT95" s="24"/>
      <c r="AU95" s="24"/>
      <c r="AV95" s="24"/>
      <c r="AW95" s="24"/>
      <c r="AX95" s="24"/>
      <c r="AY95" s="24"/>
      <c r="AZ95" s="24"/>
      <c r="BA95" s="24"/>
      <c r="BB95" s="24"/>
      <c r="BC95" s="24"/>
      <c r="BD95" s="24"/>
      <c r="BE95" s="24"/>
      <c r="BF95" s="24"/>
      <c r="BG95" s="24"/>
      <c r="BH95" s="24"/>
      <c r="BI95" s="24"/>
      <c r="BJ95" s="24"/>
      <c r="BK95" s="24"/>
      <c r="BL95" s="24"/>
      <c r="BM95" s="24"/>
      <c r="BN95" s="24"/>
      <c r="BO95" s="24"/>
      <c r="BP95" s="24"/>
      <c r="BQ95" s="24"/>
      <c r="BR95" s="24"/>
      <c r="BS95" s="24"/>
      <c r="BT95" s="24"/>
      <c r="BU95" s="24"/>
      <c r="BV95" s="24"/>
      <c r="BW95" s="24"/>
      <c r="BX95" s="24"/>
      <c r="BY95" s="24"/>
      <c r="BZ95" s="24"/>
      <c r="CA95" s="24"/>
      <c r="CB95" s="24"/>
      <c r="CC95" s="24"/>
      <c r="CD95" s="24"/>
      <c r="CE95" s="24"/>
      <c r="CF95" s="24"/>
      <c r="CG95" s="24"/>
      <c r="CH95" s="24"/>
      <c r="CI95" s="24"/>
      <c r="CJ95" s="24"/>
      <c r="CK95" s="24"/>
      <c r="CL95" s="24"/>
      <c r="CM95" s="24"/>
      <c r="CN95" s="24"/>
      <c r="CO95" s="24"/>
      <c r="CP95" s="24"/>
      <c r="CQ95" s="24"/>
      <c r="CR95" s="24"/>
      <c r="CS95" s="24"/>
      <c r="CT95" s="24"/>
      <c r="CU95" s="24"/>
      <c r="CV95" s="24"/>
      <c r="CW95" s="24"/>
      <c r="CX95" s="24"/>
      <c r="CY95" s="24"/>
      <c r="CZ95" s="24"/>
      <c r="DA95" s="24"/>
      <c r="DB95" s="24"/>
      <c r="DC95" s="24"/>
      <c r="DD95" s="24"/>
      <c r="DE95" s="24"/>
      <c r="DF95" s="24"/>
      <c r="DG95" s="24"/>
    </row>
    <row r="96" spans="1:111">
      <c r="A96" s="28" t="s">
        <v>15</v>
      </c>
      <c r="B96" s="28" t="s">
        <v>244</v>
      </c>
      <c r="C96" s="29" t="s">
        <v>903</v>
      </c>
      <c r="D96" s="30" t="s">
        <v>28</v>
      </c>
      <c r="E96" s="73">
        <v>400</v>
      </c>
      <c r="F96" s="31"/>
      <c r="G96" s="32">
        <f t="shared" si="12"/>
        <v>0</v>
      </c>
      <c r="H96" s="24"/>
      <c r="I96" s="24"/>
      <c r="J96" s="24"/>
      <c r="K96" s="24"/>
      <c r="L96" s="24"/>
      <c r="M96" s="24"/>
      <c r="N96" s="24"/>
      <c r="O96" s="24"/>
      <c r="P96" s="24"/>
      <c r="Q96" s="24"/>
      <c r="R96" s="24"/>
      <c r="S96" s="24"/>
      <c r="T96" s="24"/>
      <c r="U96" s="24"/>
      <c r="V96" s="24"/>
      <c r="W96" s="24"/>
      <c r="X96" s="24"/>
      <c r="Y96" s="24"/>
      <c r="Z96" s="24"/>
      <c r="AA96" s="24"/>
      <c r="AB96" s="24"/>
      <c r="AC96" s="24"/>
      <c r="AD96" s="24"/>
      <c r="AE96" s="24"/>
      <c r="AF96" s="24"/>
      <c r="AG96" s="24"/>
      <c r="AH96" s="24"/>
      <c r="AI96" s="24"/>
      <c r="AJ96" s="24"/>
      <c r="AK96" s="24"/>
      <c r="AL96" s="24"/>
      <c r="AM96" s="24"/>
      <c r="AN96" s="24"/>
      <c r="AO96" s="24"/>
      <c r="AP96" s="24"/>
      <c r="AQ96" s="24"/>
      <c r="AR96" s="24"/>
      <c r="AS96" s="24"/>
      <c r="AT96" s="24"/>
      <c r="AU96" s="24"/>
      <c r="AV96" s="24"/>
      <c r="AW96" s="24"/>
      <c r="AX96" s="24"/>
      <c r="AY96" s="24"/>
      <c r="AZ96" s="24"/>
      <c r="BA96" s="24"/>
      <c r="BB96" s="24"/>
      <c r="BC96" s="24"/>
      <c r="BD96" s="24"/>
      <c r="BE96" s="24"/>
      <c r="BF96" s="24"/>
      <c r="BG96" s="24"/>
      <c r="BH96" s="24"/>
      <c r="BI96" s="24"/>
      <c r="BJ96" s="24"/>
      <c r="BK96" s="24"/>
      <c r="BL96" s="24"/>
      <c r="BM96" s="24"/>
      <c r="BN96" s="24"/>
      <c r="BO96" s="24"/>
      <c r="BP96" s="24"/>
      <c r="BQ96" s="24"/>
      <c r="BR96" s="24"/>
      <c r="BS96" s="24"/>
      <c r="BT96" s="24"/>
      <c r="BU96" s="24"/>
      <c r="BV96" s="24"/>
      <c r="BW96" s="24"/>
      <c r="BX96" s="24"/>
      <c r="BY96" s="24"/>
      <c r="BZ96" s="24"/>
      <c r="CA96" s="24"/>
      <c r="CB96" s="24"/>
      <c r="CC96" s="24"/>
      <c r="CD96" s="24"/>
      <c r="CE96" s="24"/>
      <c r="CF96" s="24"/>
      <c r="CG96" s="24"/>
      <c r="CH96" s="24"/>
      <c r="CI96" s="24"/>
      <c r="CJ96" s="24"/>
      <c r="CK96" s="24"/>
      <c r="CL96" s="24"/>
      <c r="CM96" s="24"/>
      <c r="CN96" s="24"/>
      <c r="CO96" s="24"/>
      <c r="CP96" s="24"/>
      <c r="CQ96" s="24"/>
      <c r="CR96" s="24"/>
      <c r="CS96" s="24"/>
      <c r="CT96" s="24"/>
      <c r="CU96" s="24"/>
      <c r="CV96" s="24"/>
      <c r="CW96" s="24"/>
      <c r="CX96" s="24"/>
      <c r="CY96" s="24"/>
      <c r="CZ96" s="24"/>
      <c r="DA96" s="24"/>
      <c r="DB96" s="24"/>
      <c r="DC96" s="24"/>
      <c r="DD96" s="24"/>
      <c r="DE96" s="24"/>
      <c r="DF96" s="24"/>
      <c r="DG96" s="24"/>
    </row>
    <row r="97" spans="1:111">
      <c r="A97" s="28" t="s">
        <v>15</v>
      </c>
      <c r="B97" s="28" t="s">
        <v>912</v>
      </c>
      <c r="C97" s="29" t="s">
        <v>904</v>
      </c>
      <c r="D97" s="30" t="s">
        <v>28</v>
      </c>
      <c r="E97" s="73">
        <v>200</v>
      </c>
      <c r="F97" s="31"/>
      <c r="G97" s="32">
        <f t="shared" si="12"/>
        <v>0</v>
      </c>
      <c r="H97" s="24"/>
      <c r="I97" s="24"/>
      <c r="J97" s="24"/>
      <c r="K97" s="24"/>
      <c r="L97" s="24"/>
      <c r="M97" s="24"/>
      <c r="N97" s="24"/>
      <c r="O97" s="24"/>
      <c r="P97" s="24"/>
      <c r="Q97" s="24"/>
      <c r="R97" s="24"/>
      <c r="S97" s="24"/>
      <c r="T97" s="24"/>
      <c r="U97" s="24"/>
      <c r="V97" s="24"/>
      <c r="W97" s="24"/>
      <c r="X97" s="24"/>
      <c r="Y97" s="24"/>
      <c r="Z97" s="24"/>
      <c r="AA97" s="24"/>
      <c r="AB97" s="24"/>
      <c r="AC97" s="24"/>
      <c r="AD97" s="24"/>
      <c r="AE97" s="24"/>
      <c r="AF97" s="24"/>
      <c r="AG97" s="24"/>
      <c r="AH97" s="24"/>
      <c r="AI97" s="24"/>
      <c r="AJ97" s="24"/>
      <c r="AK97" s="24"/>
      <c r="AL97" s="24"/>
      <c r="AM97" s="24"/>
      <c r="AN97" s="24"/>
      <c r="AO97" s="24"/>
      <c r="AP97" s="24"/>
      <c r="AQ97" s="24"/>
      <c r="AR97" s="24"/>
      <c r="AS97" s="24"/>
      <c r="AT97" s="24"/>
      <c r="AU97" s="24"/>
      <c r="AV97" s="24"/>
      <c r="AW97" s="24"/>
      <c r="AX97" s="24"/>
      <c r="AY97" s="24"/>
      <c r="AZ97" s="24"/>
      <c r="BA97" s="24"/>
      <c r="BB97" s="24"/>
      <c r="BC97" s="24"/>
      <c r="BD97" s="24"/>
      <c r="BE97" s="24"/>
      <c r="BF97" s="24"/>
      <c r="BG97" s="24"/>
      <c r="BH97" s="24"/>
      <c r="BI97" s="24"/>
      <c r="BJ97" s="24"/>
      <c r="BK97" s="24"/>
      <c r="BL97" s="24"/>
      <c r="BM97" s="24"/>
      <c r="BN97" s="24"/>
      <c r="BO97" s="24"/>
      <c r="BP97" s="24"/>
      <c r="BQ97" s="24"/>
      <c r="BR97" s="24"/>
      <c r="BS97" s="24"/>
      <c r="BT97" s="24"/>
      <c r="BU97" s="24"/>
      <c r="BV97" s="24"/>
      <c r="BW97" s="24"/>
      <c r="BX97" s="24"/>
      <c r="BY97" s="24"/>
      <c r="BZ97" s="24"/>
      <c r="CA97" s="24"/>
      <c r="CB97" s="24"/>
      <c r="CC97" s="24"/>
      <c r="CD97" s="24"/>
      <c r="CE97" s="24"/>
      <c r="CF97" s="24"/>
      <c r="CG97" s="24"/>
      <c r="CH97" s="24"/>
      <c r="CI97" s="24"/>
      <c r="CJ97" s="24"/>
      <c r="CK97" s="24"/>
      <c r="CL97" s="24"/>
      <c r="CM97" s="24"/>
      <c r="CN97" s="24"/>
      <c r="CO97" s="24"/>
      <c r="CP97" s="24"/>
      <c r="CQ97" s="24"/>
      <c r="CR97" s="24"/>
      <c r="CS97" s="24"/>
      <c r="CT97" s="24"/>
      <c r="CU97" s="24"/>
      <c r="CV97" s="24"/>
      <c r="CW97" s="24"/>
      <c r="CX97" s="24"/>
      <c r="CY97" s="24"/>
      <c r="CZ97" s="24"/>
      <c r="DA97" s="24"/>
      <c r="DB97" s="24"/>
      <c r="DC97" s="24"/>
      <c r="DD97" s="24"/>
      <c r="DE97" s="24"/>
      <c r="DF97" s="24"/>
      <c r="DG97" s="24"/>
    </row>
    <row r="98" spans="1:111">
      <c r="A98" s="28" t="s">
        <v>15</v>
      </c>
      <c r="B98" s="28" t="s">
        <v>245</v>
      </c>
      <c r="C98" s="29" t="s">
        <v>905</v>
      </c>
      <c r="D98" s="30" t="s">
        <v>28</v>
      </c>
      <c r="E98" s="73">
        <v>200</v>
      </c>
      <c r="F98" s="31"/>
      <c r="G98" s="32">
        <f t="shared" si="12"/>
        <v>0</v>
      </c>
      <c r="H98" s="24"/>
      <c r="I98" s="24"/>
      <c r="J98" s="24"/>
      <c r="K98" s="24"/>
      <c r="L98" s="24"/>
      <c r="M98" s="24"/>
      <c r="N98" s="24"/>
      <c r="O98" s="24"/>
      <c r="P98" s="24"/>
      <c r="Q98" s="24"/>
      <c r="R98" s="24"/>
      <c r="S98" s="24"/>
      <c r="T98" s="24"/>
      <c r="U98" s="24"/>
      <c r="V98" s="24"/>
      <c r="W98" s="24"/>
      <c r="X98" s="24"/>
      <c r="Y98" s="24"/>
      <c r="Z98" s="24"/>
      <c r="AA98" s="24"/>
      <c r="AB98" s="24"/>
      <c r="AC98" s="24"/>
      <c r="AD98" s="24"/>
      <c r="AE98" s="24"/>
      <c r="AF98" s="24"/>
      <c r="AG98" s="24"/>
      <c r="AH98" s="24"/>
      <c r="AI98" s="24"/>
      <c r="AJ98" s="24"/>
      <c r="AK98" s="24"/>
      <c r="AL98" s="24"/>
      <c r="AM98" s="24"/>
      <c r="AN98" s="24"/>
      <c r="AO98" s="24"/>
      <c r="AP98" s="24"/>
      <c r="AQ98" s="24"/>
      <c r="AR98" s="24"/>
      <c r="AS98" s="24"/>
      <c r="AT98" s="24"/>
      <c r="AU98" s="24"/>
      <c r="AV98" s="24"/>
      <c r="AW98" s="24"/>
      <c r="AX98" s="24"/>
      <c r="AY98" s="24"/>
      <c r="AZ98" s="24"/>
      <c r="BA98" s="24"/>
      <c r="BB98" s="24"/>
      <c r="BC98" s="24"/>
      <c r="BD98" s="24"/>
      <c r="BE98" s="24"/>
      <c r="BF98" s="24"/>
      <c r="BG98" s="24"/>
      <c r="BH98" s="24"/>
      <c r="BI98" s="24"/>
      <c r="BJ98" s="24"/>
      <c r="BK98" s="24"/>
      <c r="BL98" s="24"/>
      <c r="BM98" s="24"/>
      <c r="BN98" s="24"/>
      <c r="BO98" s="24"/>
      <c r="BP98" s="24"/>
      <c r="BQ98" s="24"/>
      <c r="BR98" s="24"/>
      <c r="BS98" s="24"/>
      <c r="BT98" s="24"/>
      <c r="BU98" s="24"/>
      <c r="BV98" s="24"/>
      <c r="BW98" s="24"/>
      <c r="BX98" s="24"/>
      <c r="BY98" s="24"/>
      <c r="BZ98" s="24"/>
      <c r="CA98" s="24"/>
      <c r="CB98" s="24"/>
      <c r="CC98" s="24"/>
      <c r="CD98" s="24"/>
      <c r="CE98" s="24"/>
      <c r="CF98" s="24"/>
      <c r="CG98" s="24"/>
      <c r="CH98" s="24"/>
      <c r="CI98" s="24"/>
      <c r="CJ98" s="24"/>
      <c r="CK98" s="24"/>
      <c r="CL98" s="24"/>
      <c r="CM98" s="24"/>
      <c r="CN98" s="24"/>
      <c r="CO98" s="24"/>
      <c r="CP98" s="24"/>
      <c r="CQ98" s="24"/>
      <c r="CR98" s="24"/>
      <c r="CS98" s="24"/>
      <c r="CT98" s="24"/>
      <c r="CU98" s="24"/>
      <c r="CV98" s="24"/>
      <c r="CW98" s="24"/>
      <c r="CX98" s="24"/>
      <c r="CY98" s="24"/>
      <c r="CZ98" s="24"/>
      <c r="DA98" s="24"/>
      <c r="DB98" s="24"/>
      <c r="DC98" s="24"/>
      <c r="DD98" s="24"/>
      <c r="DE98" s="24"/>
      <c r="DF98" s="24"/>
      <c r="DG98" s="24"/>
    </row>
    <row r="99" spans="1:111">
      <c r="A99" s="28" t="s">
        <v>15</v>
      </c>
      <c r="B99" s="28" t="s">
        <v>913</v>
      </c>
      <c r="C99" s="29" t="s">
        <v>906</v>
      </c>
      <c r="D99" s="30" t="s">
        <v>28</v>
      </c>
      <c r="E99" s="73">
        <v>100</v>
      </c>
      <c r="F99" s="31"/>
      <c r="G99" s="32">
        <f t="shared" si="12"/>
        <v>0</v>
      </c>
      <c r="H99" s="24"/>
      <c r="I99" s="24"/>
      <c r="J99" s="24"/>
      <c r="K99" s="24"/>
      <c r="L99" s="24"/>
      <c r="M99" s="24"/>
      <c r="N99" s="24"/>
      <c r="O99" s="24"/>
      <c r="P99" s="24"/>
      <c r="Q99" s="24"/>
      <c r="R99" s="24"/>
      <c r="S99" s="24"/>
      <c r="T99" s="24"/>
      <c r="U99" s="24"/>
      <c r="V99" s="24"/>
      <c r="W99" s="24"/>
      <c r="X99" s="24"/>
      <c r="Y99" s="24"/>
      <c r="Z99" s="24"/>
      <c r="AA99" s="24"/>
      <c r="AB99" s="24"/>
      <c r="AC99" s="24"/>
      <c r="AD99" s="24"/>
      <c r="AE99" s="24"/>
      <c r="AF99" s="24"/>
      <c r="AG99" s="24"/>
      <c r="AH99" s="24"/>
      <c r="AI99" s="24"/>
      <c r="AJ99" s="24"/>
      <c r="AK99" s="24"/>
      <c r="AL99" s="24"/>
      <c r="AM99" s="24"/>
      <c r="AN99" s="24"/>
      <c r="AO99" s="24"/>
      <c r="AP99" s="24"/>
      <c r="AQ99" s="24"/>
      <c r="AR99" s="24"/>
      <c r="AS99" s="24"/>
      <c r="AT99" s="24"/>
      <c r="AU99" s="24"/>
      <c r="AV99" s="24"/>
      <c r="AW99" s="24"/>
      <c r="AX99" s="24"/>
      <c r="AY99" s="24"/>
      <c r="AZ99" s="24"/>
      <c r="BA99" s="24"/>
      <c r="BB99" s="24"/>
      <c r="BC99" s="24"/>
      <c r="BD99" s="24"/>
      <c r="BE99" s="24"/>
      <c r="BF99" s="24"/>
      <c r="BG99" s="24"/>
      <c r="BH99" s="24"/>
      <c r="BI99" s="24"/>
      <c r="BJ99" s="24"/>
      <c r="BK99" s="24"/>
      <c r="BL99" s="24"/>
      <c r="BM99" s="24"/>
      <c r="BN99" s="24"/>
      <c r="BO99" s="24"/>
      <c r="BP99" s="24"/>
      <c r="BQ99" s="24"/>
      <c r="BR99" s="24"/>
      <c r="BS99" s="24"/>
      <c r="BT99" s="24"/>
      <c r="BU99" s="24"/>
      <c r="BV99" s="24"/>
      <c r="BW99" s="24"/>
      <c r="BX99" s="24"/>
      <c r="BY99" s="24"/>
      <c r="BZ99" s="24"/>
      <c r="CA99" s="24"/>
      <c r="CB99" s="24"/>
      <c r="CC99" s="24"/>
      <c r="CD99" s="24"/>
      <c r="CE99" s="24"/>
      <c r="CF99" s="24"/>
      <c r="CG99" s="24"/>
      <c r="CH99" s="24"/>
      <c r="CI99" s="24"/>
      <c r="CJ99" s="24"/>
      <c r="CK99" s="24"/>
      <c r="CL99" s="24"/>
      <c r="CM99" s="24"/>
      <c r="CN99" s="24"/>
      <c r="CO99" s="24"/>
      <c r="CP99" s="24"/>
      <c r="CQ99" s="24"/>
      <c r="CR99" s="24"/>
      <c r="CS99" s="24"/>
      <c r="CT99" s="24"/>
      <c r="CU99" s="24"/>
      <c r="CV99" s="24"/>
      <c r="CW99" s="24"/>
      <c r="CX99" s="24"/>
      <c r="CY99" s="24"/>
      <c r="CZ99" s="24"/>
      <c r="DA99" s="24"/>
      <c r="DB99" s="24"/>
      <c r="DC99" s="24"/>
      <c r="DD99" s="24"/>
      <c r="DE99" s="24"/>
      <c r="DF99" s="24"/>
      <c r="DG99" s="24"/>
    </row>
    <row r="100" spans="1:111">
      <c r="A100" s="28" t="s">
        <v>15</v>
      </c>
      <c r="B100" s="28" t="s">
        <v>246</v>
      </c>
      <c r="C100" s="29" t="s">
        <v>907</v>
      </c>
      <c r="D100" s="30" t="s">
        <v>28</v>
      </c>
      <c r="E100" s="73">
        <v>100</v>
      </c>
      <c r="F100" s="31"/>
      <c r="G100" s="32">
        <f t="shared" si="12"/>
        <v>0</v>
      </c>
      <c r="H100" s="24"/>
      <c r="I100" s="24"/>
      <c r="J100" s="24"/>
      <c r="K100" s="24"/>
      <c r="L100" s="24"/>
      <c r="M100" s="24"/>
      <c r="N100" s="24"/>
      <c r="O100" s="24"/>
      <c r="P100" s="24"/>
      <c r="Q100" s="24"/>
      <c r="R100" s="24"/>
      <c r="S100" s="24"/>
      <c r="T100" s="24"/>
      <c r="U100" s="24"/>
      <c r="V100" s="24"/>
      <c r="W100" s="24"/>
      <c r="X100" s="24"/>
      <c r="Y100" s="24"/>
      <c r="Z100" s="24"/>
      <c r="AA100" s="24"/>
      <c r="AB100" s="24"/>
      <c r="AC100" s="24"/>
      <c r="AD100" s="24"/>
      <c r="AE100" s="24"/>
      <c r="AF100" s="24"/>
      <c r="AG100" s="24"/>
      <c r="AH100" s="24"/>
      <c r="AI100" s="24"/>
      <c r="AJ100" s="24"/>
      <c r="AK100" s="24"/>
      <c r="AL100" s="24"/>
      <c r="AM100" s="24"/>
      <c r="AN100" s="24"/>
      <c r="AO100" s="24"/>
      <c r="AP100" s="24"/>
      <c r="AQ100" s="24"/>
      <c r="AR100" s="24"/>
      <c r="AS100" s="24"/>
      <c r="AT100" s="24"/>
      <c r="AU100" s="24"/>
      <c r="AV100" s="24"/>
      <c r="AW100" s="24"/>
      <c r="AX100" s="24"/>
      <c r="AY100" s="24"/>
      <c r="AZ100" s="24"/>
      <c r="BA100" s="24"/>
      <c r="BB100" s="24"/>
      <c r="BC100" s="24"/>
      <c r="BD100" s="24"/>
      <c r="BE100" s="24"/>
      <c r="BF100" s="24"/>
      <c r="BG100" s="24"/>
      <c r="BH100" s="24"/>
      <c r="BI100" s="24"/>
      <c r="BJ100" s="24"/>
      <c r="BK100" s="24"/>
      <c r="BL100" s="24"/>
      <c r="BM100" s="24"/>
      <c r="BN100" s="24"/>
      <c r="BO100" s="24"/>
      <c r="BP100" s="24"/>
      <c r="BQ100" s="24"/>
      <c r="BR100" s="24"/>
      <c r="BS100" s="24"/>
      <c r="BT100" s="24"/>
      <c r="BU100" s="24"/>
      <c r="BV100" s="24"/>
      <c r="BW100" s="24"/>
      <c r="BX100" s="24"/>
      <c r="BY100" s="24"/>
      <c r="BZ100" s="24"/>
      <c r="CA100" s="24"/>
      <c r="CB100" s="24"/>
      <c r="CC100" s="24"/>
      <c r="CD100" s="24"/>
      <c r="CE100" s="24"/>
      <c r="CF100" s="24"/>
      <c r="CG100" s="24"/>
      <c r="CH100" s="24"/>
      <c r="CI100" s="24"/>
      <c r="CJ100" s="24"/>
      <c r="CK100" s="24"/>
      <c r="CL100" s="24"/>
      <c r="CM100" s="24"/>
      <c r="CN100" s="24"/>
      <c r="CO100" s="24"/>
      <c r="CP100" s="24"/>
      <c r="CQ100" s="24"/>
      <c r="CR100" s="24"/>
      <c r="CS100" s="24"/>
      <c r="CT100" s="24"/>
      <c r="CU100" s="24"/>
      <c r="CV100" s="24"/>
      <c r="CW100" s="24"/>
      <c r="CX100" s="24"/>
      <c r="CY100" s="24"/>
      <c r="CZ100" s="24"/>
      <c r="DA100" s="24"/>
      <c r="DB100" s="24"/>
      <c r="DC100" s="24"/>
      <c r="DD100" s="24"/>
      <c r="DE100" s="24"/>
      <c r="DF100" s="24"/>
      <c r="DG100" s="24"/>
    </row>
    <row r="101" spans="1:111">
      <c r="A101" s="28" t="s">
        <v>15</v>
      </c>
      <c r="B101" s="28" t="s">
        <v>914</v>
      </c>
      <c r="C101" s="29" t="s">
        <v>908</v>
      </c>
      <c r="D101" s="30" t="s">
        <v>28</v>
      </c>
      <c r="E101" s="73">
        <v>15</v>
      </c>
      <c r="F101" s="31"/>
      <c r="G101" s="32">
        <f t="shared" si="12"/>
        <v>0</v>
      </c>
      <c r="H101" s="24"/>
      <c r="I101" s="24"/>
      <c r="J101" s="24"/>
      <c r="K101" s="24"/>
      <c r="L101" s="24"/>
      <c r="M101" s="24"/>
      <c r="N101" s="24"/>
      <c r="O101" s="24"/>
      <c r="P101" s="24"/>
      <c r="Q101" s="24"/>
      <c r="R101" s="24"/>
      <c r="S101" s="24"/>
      <c r="T101" s="24"/>
      <c r="U101" s="24"/>
      <c r="V101" s="24"/>
      <c r="W101" s="24"/>
      <c r="X101" s="24"/>
      <c r="Y101" s="24"/>
      <c r="Z101" s="24"/>
      <c r="AA101" s="24"/>
      <c r="AB101" s="24"/>
      <c r="AC101" s="24"/>
      <c r="AD101" s="24"/>
      <c r="AE101" s="24"/>
      <c r="AF101" s="24"/>
      <c r="AG101" s="24"/>
      <c r="AH101" s="24"/>
      <c r="AI101" s="24"/>
      <c r="AJ101" s="24"/>
      <c r="AK101" s="24"/>
      <c r="AL101" s="24"/>
      <c r="AM101" s="24"/>
      <c r="AN101" s="24"/>
      <c r="AO101" s="24"/>
      <c r="AP101" s="24"/>
      <c r="AQ101" s="24"/>
      <c r="AR101" s="24"/>
      <c r="AS101" s="24"/>
      <c r="AT101" s="24"/>
      <c r="AU101" s="24"/>
      <c r="AV101" s="24"/>
      <c r="AW101" s="24"/>
      <c r="AX101" s="24"/>
      <c r="AY101" s="24"/>
      <c r="AZ101" s="24"/>
      <c r="BA101" s="24"/>
      <c r="BB101" s="24"/>
      <c r="BC101" s="24"/>
      <c r="BD101" s="24"/>
      <c r="BE101" s="24"/>
      <c r="BF101" s="24"/>
      <c r="BG101" s="24"/>
      <c r="BH101" s="24"/>
      <c r="BI101" s="24"/>
      <c r="BJ101" s="24"/>
      <c r="BK101" s="24"/>
      <c r="BL101" s="24"/>
      <c r="BM101" s="24"/>
      <c r="BN101" s="24"/>
      <c r="BO101" s="24"/>
      <c r="BP101" s="24"/>
      <c r="BQ101" s="24"/>
      <c r="BR101" s="24"/>
      <c r="BS101" s="24"/>
      <c r="BT101" s="24"/>
      <c r="BU101" s="24"/>
      <c r="BV101" s="24"/>
      <c r="BW101" s="24"/>
      <c r="BX101" s="24"/>
      <c r="BY101" s="24"/>
      <c r="BZ101" s="24"/>
      <c r="CA101" s="24"/>
      <c r="CB101" s="24"/>
      <c r="CC101" s="24"/>
      <c r="CD101" s="24"/>
      <c r="CE101" s="24"/>
      <c r="CF101" s="24"/>
      <c r="CG101" s="24"/>
      <c r="CH101" s="24"/>
      <c r="CI101" s="24"/>
      <c r="CJ101" s="24"/>
      <c r="CK101" s="24"/>
      <c r="CL101" s="24"/>
      <c r="CM101" s="24"/>
      <c r="CN101" s="24"/>
      <c r="CO101" s="24"/>
      <c r="CP101" s="24"/>
      <c r="CQ101" s="24"/>
      <c r="CR101" s="24"/>
      <c r="CS101" s="24"/>
      <c r="CT101" s="24"/>
      <c r="CU101" s="24"/>
      <c r="CV101" s="24"/>
      <c r="CW101" s="24"/>
      <c r="CX101" s="24"/>
      <c r="CY101" s="24"/>
      <c r="CZ101" s="24"/>
      <c r="DA101" s="24"/>
      <c r="DB101" s="24"/>
      <c r="DC101" s="24"/>
      <c r="DD101" s="24"/>
      <c r="DE101" s="24"/>
      <c r="DF101" s="24"/>
      <c r="DG101" s="24"/>
    </row>
    <row r="102" spans="1:111">
      <c r="A102" s="28" t="s">
        <v>15</v>
      </c>
      <c r="B102" s="28" t="s">
        <v>247</v>
      </c>
      <c r="C102" s="29" t="s">
        <v>909</v>
      </c>
      <c r="D102" s="30" t="s">
        <v>28</v>
      </c>
      <c r="E102" s="73">
        <v>15</v>
      </c>
      <c r="F102" s="31"/>
      <c r="G102" s="32">
        <f t="shared" si="12"/>
        <v>0</v>
      </c>
      <c r="H102" s="24"/>
      <c r="I102" s="24"/>
      <c r="J102" s="24"/>
      <c r="K102" s="24"/>
      <c r="L102" s="24"/>
      <c r="M102" s="24"/>
      <c r="N102" s="24"/>
      <c r="O102" s="24"/>
      <c r="P102" s="24"/>
      <c r="Q102" s="24"/>
      <c r="R102" s="24"/>
      <c r="S102" s="24"/>
      <c r="T102" s="24"/>
      <c r="U102" s="24"/>
      <c r="V102" s="24"/>
      <c r="W102" s="24"/>
      <c r="X102" s="24"/>
      <c r="Y102" s="24"/>
      <c r="Z102" s="24"/>
      <c r="AA102" s="24"/>
      <c r="AB102" s="24"/>
      <c r="AC102" s="24"/>
      <c r="AD102" s="24"/>
      <c r="AE102" s="24"/>
      <c r="AF102" s="24"/>
      <c r="AG102" s="24"/>
      <c r="AH102" s="24"/>
      <c r="AI102" s="24"/>
      <c r="AJ102" s="24"/>
      <c r="AK102" s="24"/>
      <c r="AL102" s="24"/>
      <c r="AM102" s="24"/>
      <c r="AN102" s="24"/>
      <c r="AO102" s="24"/>
      <c r="AP102" s="24"/>
      <c r="AQ102" s="24"/>
      <c r="AR102" s="24"/>
      <c r="AS102" s="24"/>
      <c r="AT102" s="24"/>
      <c r="AU102" s="24"/>
      <c r="AV102" s="24"/>
      <c r="AW102" s="24"/>
      <c r="AX102" s="24"/>
      <c r="AY102" s="24"/>
      <c r="AZ102" s="24"/>
      <c r="BA102" s="24"/>
      <c r="BB102" s="24"/>
      <c r="BC102" s="24"/>
      <c r="BD102" s="24"/>
      <c r="BE102" s="24"/>
      <c r="BF102" s="24"/>
      <c r="BG102" s="24"/>
      <c r="BH102" s="24"/>
      <c r="BI102" s="24"/>
      <c r="BJ102" s="24"/>
      <c r="BK102" s="24"/>
      <c r="BL102" s="24"/>
      <c r="BM102" s="24"/>
      <c r="BN102" s="24"/>
      <c r="BO102" s="24"/>
      <c r="BP102" s="24"/>
      <c r="BQ102" s="24"/>
      <c r="BR102" s="24"/>
      <c r="BS102" s="24"/>
      <c r="BT102" s="24"/>
      <c r="BU102" s="24"/>
      <c r="BV102" s="24"/>
      <c r="BW102" s="24"/>
      <c r="BX102" s="24"/>
      <c r="BY102" s="24"/>
      <c r="BZ102" s="24"/>
      <c r="CA102" s="24"/>
      <c r="CB102" s="24"/>
      <c r="CC102" s="24"/>
      <c r="CD102" s="24"/>
      <c r="CE102" s="24"/>
      <c r="CF102" s="24"/>
      <c r="CG102" s="24"/>
      <c r="CH102" s="24"/>
      <c r="CI102" s="24"/>
      <c r="CJ102" s="24"/>
      <c r="CK102" s="24"/>
      <c r="CL102" s="24"/>
      <c r="CM102" s="24"/>
      <c r="CN102" s="24"/>
      <c r="CO102" s="24"/>
      <c r="CP102" s="24"/>
      <c r="CQ102" s="24"/>
      <c r="CR102" s="24"/>
      <c r="CS102" s="24"/>
      <c r="CT102" s="24"/>
      <c r="CU102" s="24"/>
      <c r="CV102" s="24"/>
      <c r="CW102" s="24"/>
      <c r="CX102" s="24"/>
      <c r="CY102" s="24"/>
      <c r="CZ102" s="24"/>
      <c r="DA102" s="24"/>
      <c r="DB102" s="24"/>
      <c r="DC102" s="24"/>
      <c r="DD102" s="24"/>
      <c r="DE102" s="24"/>
      <c r="DF102" s="24"/>
      <c r="DG102" s="24"/>
    </row>
    <row r="103" spans="1:111">
      <c r="A103" s="28" t="s">
        <v>15</v>
      </c>
      <c r="B103" s="28" t="s">
        <v>915</v>
      </c>
      <c r="C103" s="29" t="s">
        <v>836</v>
      </c>
      <c r="D103" s="30" t="s">
        <v>28</v>
      </c>
      <c r="E103" s="73">
        <v>30</v>
      </c>
      <c r="F103" s="31"/>
      <c r="G103" s="32">
        <f t="shared" si="12"/>
        <v>0</v>
      </c>
      <c r="H103" s="24"/>
      <c r="I103" s="24"/>
      <c r="J103" s="24"/>
      <c r="K103" s="24"/>
      <c r="L103" s="24"/>
      <c r="M103" s="24"/>
      <c r="N103" s="24"/>
      <c r="O103" s="24"/>
      <c r="P103" s="24"/>
      <c r="Q103" s="24"/>
      <c r="R103" s="24"/>
      <c r="S103" s="24"/>
      <c r="T103" s="24"/>
      <c r="U103" s="24"/>
      <c r="V103" s="24"/>
      <c r="W103" s="24"/>
      <c r="X103" s="24"/>
      <c r="Y103" s="24"/>
      <c r="Z103" s="24"/>
      <c r="AA103" s="24"/>
      <c r="AB103" s="24"/>
      <c r="AC103" s="24"/>
      <c r="AD103" s="24"/>
      <c r="AE103" s="24"/>
      <c r="AF103" s="24"/>
      <c r="AG103" s="24"/>
      <c r="AH103" s="24"/>
      <c r="AI103" s="24"/>
      <c r="AJ103" s="24"/>
      <c r="AK103" s="24"/>
      <c r="AL103" s="24"/>
      <c r="AM103" s="24"/>
      <c r="AN103" s="24"/>
      <c r="AO103" s="24"/>
      <c r="AP103" s="24"/>
      <c r="AQ103" s="24"/>
      <c r="AR103" s="24"/>
      <c r="AS103" s="24"/>
      <c r="AT103" s="24"/>
      <c r="AU103" s="24"/>
      <c r="AV103" s="24"/>
      <c r="AW103" s="24"/>
      <c r="AX103" s="24"/>
      <c r="AY103" s="24"/>
      <c r="AZ103" s="24"/>
      <c r="BA103" s="24"/>
      <c r="BB103" s="24"/>
      <c r="BC103" s="24"/>
      <c r="BD103" s="24"/>
      <c r="BE103" s="24"/>
      <c r="BF103" s="24"/>
      <c r="BG103" s="24"/>
      <c r="BH103" s="24"/>
      <c r="BI103" s="24"/>
      <c r="BJ103" s="24"/>
      <c r="BK103" s="24"/>
      <c r="BL103" s="24"/>
      <c r="BM103" s="24"/>
      <c r="BN103" s="24"/>
      <c r="BO103" s="24"/>
      <c r="BP103" s="24"/>
      <c r="BQ103" s="24"/>
      <c r="BR103" s="24"/>
      <c r="BS103" s="24"/>
      <c r="BT103" s="24"/>
      <c r="BU103" s="24"/>
      <c r="BV103" s="24"/>
      <c r="BW103" s="24"/>
      <c r="BX103" s="24"/>
      <c r="BY103" s="24"/>
      <c r="BZ103" s="24"/>
      <c r="CA103" s="24"/>
      <c r="CB103" s="24"/>
      <c r="CC103" s="24"/>
      <c r="CD103" s="24"/>
      <c r="CE103" s="24"/>
      <c r="CF103" s="24"/>
      <c r="CG103" s="24"/>
      <c r="CH103" s="24"/>
      <c r="CI103" s="24"/>
      <c r="CJ103" s="24"/>
      <c r="CK103" s="24"/>
      <c r="CL103" s="24"/>
      <c r="CM103" s="24"/>
      <c r="CN103" s="24"/>
      <c r="CO103" s="24"/>
      <c r="CP103" s="24"/>
      <c r="CQ103" s="24"/>
      <c r="CR103" s="24"/>
      <c r="CS103" s="24"/>
      <c r="CT103" s="24"/>
      <c r="CU103" s="24"/>
      <c r="CV103" s="24"/>
      <c r="CW103" s="24"/>
      <c r="CX103" s="24"/>
      <c r="CY103" s="24"/>
      <c r="CZ103" s="24"/>
      <c r="DA103" s="24"/>
      <c r="DB103" s="24"/>
      <c r="DC103" s="24"/>
      <c r="DD103" s="24"/>
      <c r="DE103" s="24"/>
      <c r="DF103" s="24"/>
      <c r="DG103" s="24"/>
    </row>
    <row r="104" spans="1:111">
      <c r="A104" s="28" t="s">
        <v>15</v>
      </c>
      <c r="B104" s="28" t="s">
        <v>248</v>
      </c>
      <c r="C104" s="29" t="s">
        <v>837</v>
      </c>
      <c r="D104" s="30" t="s">
        <v>28</v>
      </c>
      <c r="E104" s="73">
        <v>30</v>
      </c>
      <c r="F104" s="31"/>
      <c r="G104" s="32">
        <f t="shared" si="12"/>
        <v>0</v>
      </c>
      <c r="H104" s="24"/>
      <c r="I104" s="24"/>
      <c r="J104" s="24"/>
      <c r="K104" s="24"/>
      <c r="L104" s="24"/>
      <c r="M104" s="24"/>
      <c r="N104" s="24"/>
      <c r="O104" s="24"/>
      <c r="P104" s="24"/>
      <c r="Q104" s="24"/>
      <c r="R104" s="24"/>
      <c r="S104" s="24"/>
      <c r="T104" s="24"/>
      <c r="U104" s="24"/>
      <c r="V104" s="24"/>
      <c r="W104" s="24"/>
      <c r="X104" s="24"/>
      <c r="Y104" s="24"/>
      <c r="Z104" s="24"/>
      <c r="AA104" s="24"/>
      <c r="AB104" s="24"/>
      <c r="AC104" s="24"/>
      <c r="AD104" s="24"/>
      <c r="AE104" s="24"/>
      <c r="AF104" s="24"/>
      <c r="AG104" s="24"/>
      <c r="AH104" s="24"/>
      <c r="AI104" s="24"/>
      <c r="AJ104" s="24"/>
      <c r="AK104" s="24"/>
      <c r="AL104" s="24"/>
      <c r="AM104" s="24"/>
      <c r="AN104" s="24"/>
      <c r="AO104" s="24"/>
      <c r="AP104" s="24"/>
      <c r="AQ104" s="24"/>
      <c r="AR104" s="24"/>
      <c r="AS104" s="24"/>
      <c r="AT104" s="24"/>
      <c r="AU104" s="24"/>
      <c r="AV104" s="24"/>
      <c r="AW104" s="24"/>
      <c r="AX104" s="24"/>
      <c r="AY104" s="24"/>
      <c r="AZ104" s="24"/>
      <c r="BA104" s="24"/>
      <c r="BB104" s="24"/>
      <c r="BC104" s="24"/>
      <c r="BD104" s="24"/>
      <c r="BE104" s="24"/>
      <c r="BF104" s="24"/>
      <c r="BG104" s="24"/>
      <c r="BH104" s="24"/>
      <c r="BI104" s="24"/>
      <c r="BJ104" s="24"/>
      <c r="BK104" s="24"/>
      <c r="BL104" s="24"/>
      <c r="BM104" s="24"/>
      <c r="BN104" s="24"/>
      <c r="BO104" s="24"/>
      <c r="BP104" s="24"/>
      <c r="BQ104" s="24"/>
      <c r="BR104" s="24"/>
      <c r="BS104" s="24"/>
      <c r="BT104" s="24"/>
      <c r="BU104" s="24"/>
      <c r="BV104" s="24"/>
      <c r="BW104" s="24"/>
      <c r="BX104" s="24"/>
      <c r="BY104" s="24"/>
      <c r="BZ104" s="24"/>
      <c r="CA104" s="24"/>
      <c r="CB104" s="24"/>
      <c r="CC104" s="24"/>
      <c r="CD104" s="24"/>
      <c r="CE104" s="24"/>
      <c r="CF104" s="24"/>
      <c r="CG104" s="24"/>
      <c r="CH104" s="24"/>
      <c r="CI104" s="24"/>
      <c r="CJ104" s="24"/>
      <c r="CK104" s="24"/>
      <c r="CL104" s="24"/>
      <c r="CM104" s="24"/>
      <c r="CN104" s="24"/>
      <c r="CO104" s="24"/>
      <c r="CP104" s="24"/>
      <c r="CQ104" s="24"/>
      <c r="CR104" s="24"/>
      <c r="CS104" s="24"/>
      <c r="CT104" s="24"/>
      <c r="CU104" s="24"/>
      <c r="CV104" s="24"/>
      <c r="CW104" s="24"/>
      <c r="CX104" s="24"/>
      <c r="CY104" s="24"/>
      <c r="CZ104" s="24"/>
      <c r="DA104" s="24"/>
      <c r="DB104" s="24"/>
      <c r="DC104" s="24"/>
      <c r="DD104" s="24"/>
      <c r="DE104" s="24"/>
      <c r="DF104" s="24"/>
      <c r="DG104" s="24"/>
    </row>
    <row r="105" spans="1:111">
      <c r="A105" s="28" t="s">
        <v>15</v>
      </c>
      <c r="B105" s="28" t="s">
        <v>916</v>
      </c>
      <c r="C105" s="29" t="s">
        <v>838</v>
      </c>
      <c r="D105" s="30" t="s">
        <v>28</v>
      </c>
      <c r="E105" s="73">
        <v>50</v>
      </c>
      <c r="F105" s="31"/>
      <c r="G105" s="32">
        <f t="shared" si="12"/>
        <v>0</v>
      </c>
      <c r="H105" s="24"/>
      <c r="I105" s="24"/>
      <c r="J105" s="24"/>
      <c r="K105" s="24"/>
      <c r="L105" s="24"/>
      <c r="M105" s="24"/>
      <c r="N105" s="24"/>
      <c r="O105" s="24"/>
      <c r="P105" s="24"/>
      <c r="Q105" s="24"/>
      <c r="R105" s="24"/>
      <c r="S105" s="24"/>
      <c r="T105" s="24"/>
      <c r="U105" s="24"/>
      <c r="V105" s="24"/>
      <c r="W105" s="24"/>
      <c r="X105" s="24"/>
      <c r="Y105" s="24"/>
      <c r="Z105" s="24"/>
      <c r="AA105" s="24"/>
      <c r="AB105" s="24"/>
      <c r="AC105" s="24"/>
      <c r="AD105" s="24"/>
      <c r="AE105" s="24"/>
      <c r="AF105" s="24"/>
      <c r="AG105" s="24"/>
      <c r="AH105" s="24"/>
      <c r="AI105" s="24"/>
      <c r="AJ105" s="24"/>
      <c r="AK105" s="24"/>
      <c r="AL105" s="24"/>
      <c r="AM105" s="24"/>
      <c r="AN105" s="24"/>
      <c r="AO105" s="24"/>
      <c r="AP105" s="24"/>
      <c r="AQ105" s="24"/>
      <c r="AR105" s="24"/>
      <c r="AS105" s="24"/>
      <c r="AT105" s="24"/>
      <c r="AU105" s="24"/>
      <c r="AV105" s="24"/>
      <c r="AW105" s="24"/>
      <c r="AX105" s="24"/>
      <c r="AY105" s="24"/>
      <c r="AZ105" s="24"/>
      <c r="BA105" s="24"/>
      <c r="BB105" s="24"/>
      <c r="BC105" s="24"/>
      <c r="BD105" s="24"/>
      <c r="BE105" s="24"/>
      <c r="BF105" s="24"/>
      <c r="BG105" s="24"/>
      <c r="BH105" s="24"/>
      <c r="BI105" s="24"/>
      <c r="BJ105" s="24"/>
      <c r="BK105" s="24"/>
      <c r="BL105" s="24"/>
      <c r="BM105" s="24"/>
      <c r="BN105" s="24"/>
      <c r="BO105" s="24"/>
      <c r="BP105" s="24"/>
      <c r="BQ105" s="24"/>
      <c r="BR105" s="24"/>
      <c r="BS105" s="24"/>
      <c r="BT105" s="24"/>
      <c r="BU105" s="24"/>
      <c r="BV105" s="24"/>
      <c r="BW105" s="24"/>
      <c r="BX105" s="24"/>
      <c r="BY105" s="24"/>
      <c r="BZ105" s="24"/>
      <c r="CA105" s="24"/>
      <c r="CB105" s="24"/>
      <c r="CC105" s="24"/>
      <c r="CD105" s="24"/>
      <c r="CE105" s="24"/>
      <c r="CF105" s="24"/>
      <c r="CG105" s="24"/>
      <c r="CH105" s="24"/>
      <c r="CI105" s="24"/>
      <c r="CJ105" s="24"/>
      <c r="CK105" s="24"/>
      <c r="CL105" s="24"/>
      <c r="CM105" s="24"/>
      <c r="CN105" s="24"/>
      <c r="CO105" s="24"/>
      <c r="CP105" s="24"/>
      <c r="CQ105" s="24"/>
      <c r="CR105" s="24"/>
      <c r="CS105" s="24"/>
      <c r="CT105" s="24"/>
      <c r="CU105" s="24"/>
      <c r="CV105" s="24"/>
      <c r="CW105" s="24"/>
      <c r="CX105" s="24"/>
      <c r="CY105" s="24"/>
      <c r="CZ105" s="24"/>
      <c r="DA105" s="24"/>
      <c r="DB105" s="24"/>
      <c r="DC105" s="24"/>
      <c r="DD105" s="24"/>
      <c r="DE105" s="24"/>
      <c r="DF105" s="24"/>
      <c r="DG105" s="24"/>
    </row>
    <row r="106" spans="1:111">
      <c r="A106" s="28" t="s">
        <v>15</v>
      </c>
      <c r="B106" s="28" t="s">
        <v>249</v>
      </c>
      <c r="C106" s="29" t="s">
        <v>839</v>
      </c>
      <c r="D106" s="30" t="s">
        <v>28</v>
      </c>
      <c r="E106" s="73">
        <v>50</v>
      </c>
      <c r="F106" s="31"/>
      <c r="G106" s="32">
        <f t="shared" si="12"/>
        <v>0</v>
      </c>
      <c r="H106" s="24"/>
      <c r="I106" s="24"/>
      <c r="J106" s="24"/>
      <c r="K106" s="24"/>
      <c r="L106" s="24"/>
      <c r="M106" s="24"/>
      <c r="N106" s="24"/>
      <c r="O106" s="24"/>
      <c r="P106" s="24"/>
      <c r="Q106" s="24"/>
      <c r="R106" s="24"/>
      <c r="S106" s="24"/>
      <c r="T106" s="24"/>
      <c r="U106" s="24"/>
      <c r="V106" s="24"/>
      <c r="W106" s="24"/>
      <c r="X106" s="24"/>
      <c r="Y106" s="24"/>
      <c r="Z106" s="24"/>
      <c r="AA106" s="24"/>
      <c r="AB106" s="24"/>
      <c r="AC106" s="24"/>
      <c r="AD106" s="24"/>
      <c r="AE106" s="24"/>
      <c r="AF106" s="24"/>
      <c r="AG106" s="24"/>
      <c r="AH106" s="24"/>
      <c r="AI106" s="24"/>
      <c r="AJ106" s="24"/>
      <c r="AK106" s="24"/>
      <c r="AL106" s="24"/>
      <c r="AM106" s="24"/>
      <c r="AN106" s="24"/>
      <c r="AO106" s="24"/>
      <c r="AP106" s="24"/>
      <c r="AQ106" s="24"/>
      <c r="AR106" s="24"/>
      <c r="AS106" s="24"/>
      <c r="AT106" s="24"/>
      <c r="AU106" s="24"/>
      <c r="AV106" s="24"/>
      <c r="AW106" s="24"/>
      <c r="AX106" s="24"/>
      <c r="AY106" s="24"/>
      <c r="AZ106" s="24"/>
      <c r="BA106" s="24"/>
      <c r="BB106" s="24"/>
      <c r="BC106" s="24"/>
      <c r="BD106" s="24"/>
      <c r="BE106" s="24"/>
      <c r="BF106" s="24"/>
      <c r="BG106" s="24"/>
      <c r="BH106" s="24"/>
      <c r="BI106" s="24"/>
      <c r="BJ106" s="24"/>
      <c r="BK106" s="24"/>
      <c r="BL106" s="24"/>
      <c r="BM106" s="24"/>
      <c r="BN106" s="24"/>
      <c r="BO106" s="24"/>
      <c r="BP106" s="24"/>
      <c r="BQ106" s="24"/>
      <c r="BR106" s="24"/>
      <c r="BS106" s="24"/>
      <c r="BT106" s="24"/>
      <c r="BU106" s="24"/>
      <c r="BV106" s="24"/>
      <c r="BW106" s="24"/>
      <c r="BX106" s="24"/>
      <c r="BY106" s="24"/>
      <c r="BZ106" s="24"/>
      <c r="CA106" s="24"/>
      <c r="CB106" s="24"/>
      <c r="CC106" s="24"/>
      <c r="CD106" s="24"/>
      <c r="CE106" s="24"/>
      <c r="CF106" s="24"/>
      <c r="CG106" s="24"/>
      <c r="CH106" s="24"/>
      <c r="CI106" s="24"/>
      <c r="CJ106" s="24"/>
      <c r="CK106" s="24"/>
      <c r="CL106" s="24"/>
      <c r="CM106" s="24"/>
      <c r="CN106" s="24"/>
      <c r="CO106" s="24"/>
      <c r="CP106" s="24"/>
      <c r="CQ106" s="24"/>
      <c r="CR106" s="24"/>
      <c r="CS106" s="24"/>
      <c r="CT106" s="24"/>
      <c r="CU106" s="24"/>
      <c r="CV106" s="24"/>
      <c r="CW106" s="24"/>
      <c r="CX106" s="24"/>
      <c r="CY106" s="24"/>
      <c r="CZ106" s="24"/>
      <c r="DA106" s="24"/>
      <c r="DB106" s="24"/>
      <c r="DC106" s="24"/>
      <c r="DD106" s="24"/>
      <c r="DE106" s="24"/>
      <c r="DF106" s="24"/>
      <c r="DG106" s="24"/>
    </row>
    <row r="107" spans="1:111">
      <c r="A107" s="28" t="s">
        <v>15</v>
      </c>
      <c r="B107" s="28" t="s">
        <v>917</v>
      </c>
      <c r="C107" s="29" t="s">
        <v>840</v>
      </c>
      <c r="D107" s="30" t="s">
        <v>28</v>
      </c>
      <c r="E107" s="73">
        <v>50</v>
      </c>
      <c r="F107" s="31"/>
      <c r="G107" s="32">
        <f t="shared" si="12"/>
        <v>0</v>
      </c>
      <c r="H107" s="24"/>
      <c r="I107" s="24"/>
      <c r="J107" s="24"/>
      <c r="K107" s="24"/>
      <c r="L107" s="24"/>
      <c r="M107" s="24"/>
      <c r="N107" s="24"/>
      <c r="O107" s="24"/>
      <c r="P107" s="24"/>
      <c r="Q107" s="24"/>
      <c r="R107" s="24"/>
      <c r="S107" s="24"/>
      <c r="T107" s="24"/>
      <c r="U107" s="24"/>
      <c r="V107" s="24"/>
      <c r="W107" s="24"/>
      <c r="X107" s="24"/>
      <c r="Y107" s="24"/>
      <c r="Z107" s="24"/>
      <c r="AA107" s="24"/>
      <c r="AB107" s="24"/>
      <c r="AC107" s="24"/>
      <c r="AD107" s="24"/>
      <c r="AE107" s="24"/>
      <c r="AF107" s="24"/>
      <c r="AG107" s="24"/>
      <c r="AH107" s="24"/>
      <c r="AI107" s="24"/>
      <c r="AJ107" s="24"/>
      <c r="AK107" s="24"/>
      <c r="AL107" s="24"/>
      <c r="AM107" s="24"/>
      <c r="AN107" s="24"/>
      <c r="AO107" s="24"/>
      <c r="AP107" s="24"/>
      <c r="AQ107" s="24"/>
      <c r="AR107" s="24"/>
      <c r="AS107" s="24"/>
      <c r="AT107" s="24"/>
      <c r="AU107" s="24"/>
      <c r="AV107" s="24"/>
      <c r="AW107" s="24"/>
      <c r="AX107" s="24"/>
      <c r="AY107" s="24"/>
      <c r="AZ107" s="24"/>
      <c r="BA107" s="24"/>
      <c r="BB107" s="24"/>
      <c r="BC107" s="24"/>
      <c r="BD107" s="24"/>
      <c r="BE107" s="24"/>
      <c r="BF107" s="24"/>
      <c r="BG107" s="24"/>
      <c r="BH107" s="24"/>
      <c r="BI107" s="24"/>
      <c r="BJ107" s="24"/>
      <c r="BK107" s="24"/>
      <c r="BL107" s="24"/>
      <c r="BM107" s="24"/>
      <c r="BN107" s="24"/>
      <c r="BO107" s="24"/>
      <c r="BP107" s="24"/>
      <c r="BQ107" s="24"/>
      <c r="BR107" s="24"/>
      <c r="BS107" s="24"/>
      <c r="BT107" s="24"/>
      <c r="BU107" s="24"/>
      <c r="BV107" s="24"/>
      <c r="BW107" s="24"/>
      <c r="BX107" s="24"/>
      <c r="BY107" s="24"/>
      <c r="BZ107" s="24"/>
      <c r="CA107" s="24"/>
      <c r="CB107" s="24"/>
      <c r="CC107" s="24"/>
      <c r="CD107" s="24"/>
      <c r="CE107" s="24"/>
      <c r="CF107" s="24"/>
      <c r="CG107" s="24"/>
      <c r="CH107" s="24"/>
      <c r="CI107" s="24"/>
      <c r="CJ107" s="24"/>
      <c r="CK107" s="24"/>
      <c r="CL107" s="24"/>
      <c r="CM107" s="24"/>
      <c r="CN107" s="24"/>
      <c r="CO107" s="24"/>
      <c r="CP107" s="24"/>
      <c r="CQ107" s="24"/>
      <c r="CR107" s="24"/>
      <c r="CS107" s="24"/>
      <c r="CT107" s="24"/>
      <c r="CU107" s="24"/>
      <c r="CV107" s="24"/>
      <c r="CW107" s="24"/>
      <c r="CX107" s="24"/>
      <c r="CY107" s="24"/>
      <c r="CZ107" s="24"/>
      <c r="DA107" s="24"/>
      <c r="DB107" s="24"/>
      <c r="DC107" s="24"/>
      <c r="DD107" s="24"/>
      <c r="DE107" s="24"/>
      <c r="DF107" s="24"/>
      <c r="DG107" s="24"/>
    </row>
    <row r="108" spans="1:111">
      <c r="A108" s="28" t="s">
        <v>15</v>
      </c>
      <c r="B108" s="28" t="s">
        <v>250</v>
      </c>
      <c r="C108" s="29" t="s">
        <v>841</v>
      </c>
      <c r="D108" s="30" t="s">
        <v>28</v>
      </c>
      <c r="E108" s="73">
        <v>50</v>
      </c>
      <c r="F108" s="31"/>
      <c r="G108" s="32">
        <f t="shared" si="12"/>
        <v>0</v>
      </c>
      <c r="H108" s="24"/>
      <c r="I108" s="24"/>
      <c r="J108" s="24"/>
      <c r="K108" s="24"/>
      <c r="L108" s="24"/>
      <c r="M108" s="24"/>
      <c r="N108" s="24"/>
      <c r="O108" s="24"/>
      <c r="P108" s="24"/>
      <c r="Q108" s="24"/>
      <c r="R108" s="24"/>
      <c r="S108" s="24"/>
      <c r="T108" s="24"/>
      <c r="U108" s="24"/>
      <c r="V108" s="24"/>
      <c r="W108" s="24"/>
      <c r="X108" s="24"/>
      <c r="Y108" s="24"/>
      <c r="Z108" s="24"/>
      <c r="AA108" s="24"/>
      <c r="AB108" s="24"/>
      <c r="AC108" s="24"/>
      <c r="AD108" s="24"/>
      <c r="AE108" s="24"/>
      <c r="AF108" s="24"/>
      <c r="AG108" s="24"/>
      <c r="AH108" s="24"/>
      <c r="AI108" s="24"/>
      <c r="AJ108" s="24"/>
      <c r="AK108" s="24"/>
      <c r="AL108" s="24"/>
      <c r="AM108" s="24"/>
      <c r="AN108" s="24"/>
      <c r="AO108" s="24"/>
      <c r="AP108" s="24"/>
      <c r="AQ108" s="24"/>
      <c r="AR108" s="24"/>
      <c r="AS108" s="24"/>
      <c r="AT108" s="24"/>
      <c r="AU108" s="24"/>
      <c r="AV108" s="24"/>
      <c r="AW108" s="24"/>
      <c r="AX108" s="24"/>
      <c r="AY108" s="24"/>
      <c r="AZ108" s="24"/>
      <c r="BA108" s="24"/>
      <c r="BB108" s="24"/>
      <c r="BC108" s="24"/>
      <c r="BD108" s="24"/>
      <c r="BE108" s="24"/>
      <c r="BF108" s="24"/>
      <c r="BG108" s="24"/>
      <c r="BH108" s="24"/>
      <c r="BI108" s="24"/>
      <c r="BJ108" s="24"/>
      <c r="BK108" s="24"/>
      <c r="BL108" s="24"/>
      <c r="BM108" s="24"/>
      <c r="BN108" s="24"/>
      <c r="BO108" s="24"/>
      <c r="BP108" s="24"/>
      <c r="BQ108" s="24"/>
      <c r="BR108" s="24"/>
      <c r="BS108" s="24"/>
      <c r="BT108" s="24"/>
      <c r="BU108" s="24"/>
      <c r="BV108" s="24"/>
      <c r="BW108" s="24"/>
      <c r="BX108" s="24"/>
      <c r="BY108" s="24"/>
      <c r="BZ108" s="24"/>
      <c r="CA108" s="24"/>
      <c r="CB108" s="24"/>
      <c r="CC108" s="24"/>
      <c r="CD108" s="24"/>
      <c r="CE108" s="24"/>
      <c r="CF108" s="24"/>
      <c r="CG108" s="24"/>
      <c r="CH108" s="24"/>
      <c r="CI108" s="24"/>
      <c r="CJ108" s="24"/>
      <c r="CK108" s="24"/>
      <c r="CL108" s="24"/>
      <c r="CM108" s="24"/>
      <c r="CN108" s="24"/>
      <c r="CO108" s="24"/>
      <c r="CP108" s="24"/>
      <c r="CQ108" s="24"/>
      <c r="CR108" s="24"/>
      <c r="CS108" s="24"/>
      <c r="CT108" s="24"/>
      <c r="CU108" s="24"/>
      <c r="CV108" s="24"/>
      <c r="CW108" s="24"/>
      <c r="CX108" s="24"/>
      <c r="CY108" s="24"/>
      <c r="CZ108" s="24"/>
      <c r="DA108" s="24"/>
      <c r="DB108" s="24"/>
      <c r="DC108" s="24"/>
      <c r="DD108" s="24"/>
      <c r="DE108" s="24"/>
      <c r="DF108" s="24"/>
      <c r="DG108" s="24"/>
    </row>
    <row r="109" spans="1:111">
      <c r="A109" s="28" t="s">
        <v>15</v>
      </c>
      <c r="B109" s="28" t="s">
        <v>918</v>
      </c>
      <c r="C109" s="29" t="s">
        <v>843</v>
      </c>
      <c r="D109" s="30" t="s">
        <v>28</v>
      </c>
      <c r="E109" s="73">
        <v>100</v>
      </c>
      <c r="F109" s="31"/>
      <c r="G109" s="32">
        <f t="shared" si="12"/>
        <v>0</v>
      </c>
      <c r="H109" s="24"/>
      <c r="I109" s="24"/>
      <c r="J109" s="24"/>
      <c r="K109" s="24"/>
      <c r="L109" s="24"/>
      <c r="M109" s="24"/>
      <c r="N109" s="24"/>
      <c r="O109" s="24"/>
      <c r="P109" s="24"/>
      <c r="Q109" s="24"/>
      <c r="R109" s="24"/>
      <c r="S109" s="24"/>
      <c r="T109" s="24"/>
      <c r="U109" s="24"/>
      <c r="V109" s="24"/>
      <c r="W109" s="24"/>
      <c r="X109" s="24"/>
      <c r="Y109" s="24"/>
      <c r="Z109" s="24"/>
      <c r="AA109" s="24"/>
      <c r="AB109" s="24"/>
      <c r="AC109" s="24"/>
      <c r="AD109" s="24"/>
      <c r="AE109" s="24"/>
      <c r="AF109" s="24"/>
      <c r="AG109" s="24"/>
      <c r="AH109" s="24"/>
      <c r="AI109" s="24"/>
      <c r="AJ109" s="24"/>
      <c r="AK109" s="24"/>
      <c r="AL109" s="24"/>
      <c r="AM109" s="24"/>
      <c r="AN109" s="24"/>
      <c r="AO109" s="24"/>
      <c r="AP109" s="24"/>
      <c r="AQ109" s="24"/>
      <c r="AR109" s="24"/>
      <c r="AS109" s="24"/>
      <c r="AT109" s="24"/>
      <c r="AU109" s="24"/>
      <c r="AV109" s="24"/>
      <c r="AW109" s="24"/>
      <c r="AX109" s="24"/>
      <c r="AY109" s="24"/>
      <c r="AZ109" s="24"/>
      <c r="BA109" s="24"/>
      <c r="BB109" s="24"/>
      <c r="BC109" s="24"/>
      <c r="BD109" s="24"/>
      <c r="BE109" s="24"/>
      <c r="BF109" s="24"/>
      <c r="BG109" s="24"/>
      <c r="BH109" s="24"/>
      <c r="BI109" s="24"/>
      <c r="BJ109" s="24"/>
      <c r="BK109" s="24"/>
      <c r="BL109" s="24"/>
      <c r="BM109" s="24"/>
      <c r="BN109" s="24"/>
      <c r="BO109" s="24"/>
      <c r="BP109" s="24"/>
      <c r="BQ109" s="24"/>
      <c r="BR109" s="24"/>
      <c r="BS109" s="24"/>
      <c r="BT109" s="24"/>
      <c r="BU109" s="24"/>
      <c r="BV109" s="24"/>
      <c r="BW109" s="24"/>
      <c r="BX109" s="24"/>
      <c r="BY109" s="24"/>
      <c r="BZ109" s="24"/>
      <c r="CA109" s="24"/>
      <c r="CB109" s="24"/>
      <c r="CC109" s="24"/>
      <c r="CD109" s="24"/>
      <c r="CE109" s="24"/>
      <c r="CF109" s="24"/>
      <c r="CG109" s="24"/>
      <c r="CH109" s="24"/>
      <c r="CI109" s="24"/>
      <c r="CJ109" s="24"/>
      <c r="CK109" s="24"/>
      <c r="CL109" s="24"/>
      <c r="CM109" s="24"/>
      <c r="CN109" s="24"/>
      <c r="CO109" s="24"/>
      <c r="CP109" s="24"/>
      <c r="CQ109" s="24"/>
      <c r="CR109" s="24"/>
      <c r="CS109" s="24"/>
      <c r="CT109" s="24"/>
      <c r="CU109" s="24"/>
      <c r="CV109" s="24"/>
      <c r="CW109" s="24"/>
      <c r="CX109" s="24"/>
      <c r="CY109" s="24"/>
      <c r="CZ109" s="24"/>
      <c r="DA109" s="24"/>
      <c r="DB109" s="24"/>
      <c r="DC109" s="24"/>
      <c r="DD109" s="24"/>
      <c r="DE109" s="24"/>
      <c r="DF109" s="24"/>
      <c r="DG109" s="24"/>
    </row>
    <row r="110" spans="1:111">
      <c r="A110" s="28" t="s">
        <v>15</v>
      </c>
      <c r="B110" s="28" t="s">
        <v>251</v>
      </c>
      <c r="C110" s="29" t="s">
        <v>842</v>
      </c>
      <c r="D110" s="30" t="s">
        <v>28</v>
      </c>
      <c r="E110" s="73">
        <v>100</v>
      </c>
      <c r="F110" s="31"/>
      <c r="G110" s="32">
        <f t="shared" si="12"/>
        <v>0</v>
      </c>
      <c r="H110" s="24"/>
      <c r="I110" s="24"/>
      <c r="J110" s="24"/>
      <c r="K110" s="24"/>
      <c r="L110" s="24"/>
      <c r="M110" s="24"/>
      <c r="N110" s="24"/>
      <c r="O110" s="24"/>
      <c r="P110" s="24"/>
      <c r="Q110" s="24"/>
      <c r="R110" s="24"/>
      <c r="S110" s="24"/>
      <c r="T110" s="24"/>
      <c r="U110" s="24"/>
      <c r="V110" s="24"/>
      <c r="W110" s="24"/>
      <c r="X110" s="24"/>
      <c r="Y110" s="24"/>
      <c r="Z110" s="24"/>
      <c r="AA110" s="24"/>
      <c r="AB110" s="24"/>
      <c r="AC110" s="24"/>
      <c r="AD110" s="24"/>
      <c r="AE110" s="24"/>
      <c r="AF110" s="24"/>
      <c r="AG110" s="24"/>
      <c r="AH110" s="24"/>
      <c r="AI110" s="24"/>
      <c r="AJ110" s="24"/>
      <c r="AK110" s="24"/>
      <c r="AL110" s="24"/>
      <c r="AM110" s="24"/>
      <c r="AN110" s="24"/>
      <c r="AO110" s="24"/>
      <c r="AP110" s="24"/>
      <c r="AQ110" s="24"/>
      <c r="AR110" s="24"/>
      <c r="AS110" s="24"/>
      <c r="AT110" s="24"/>
      <c r="AU110" s="24"/>
      <c r="AV110" s="24"/>
      <c r="AW110" s="24"/>
      <c r="AX110" s="24"/>
      <c r="AY110" s="24"/>
      <c r="AZ110" s="24"/>
      <c r="BA110" s="24"/>
      <c r="BB110" s="24"/>
      <c r="BC110" s="24"/>
      <c r="BD110" s="24"/>
      <c r="BE110" s="24"/>
      <c r="BF110" s="24"/>
      <c r="BG110" s="24"/>
      <c r="BH110" s="24"/>
      <c r="BI110" s="24"/>
      <c r="BJ110" s="24"/>
      <c r="BK110" s="24"/>
      <c r="BL110" s="24"/>
      <c r="BM110" s="24"/>
      <c r="BN110" s="24"/>
      <c r="BO110" s="24"/>
      <c r="BP110" s="24"/>
      <c r="BQ110" s="24"/>
      <c r="BR110" s="24"/>
      <c r="BS110" s="24"/>
      <c r="BT110" s="24"/>
      <c r="BU110" s="24"/>
      <c r="BV110" s="24"/>
      <c r="BW110" s="24"/>
      <c r="BX110" s="24"/>
      <c r="BY110" s="24"/>
      <c r="BZ110" s="24"/>
      <c r="CA110" s="24"/>
      <c r="CB110" s="24"/>
      <c r="CC110" s="24"/>
      <c r="CD110" s="24"/>
      <c r="CE110" s="24"/>
      <c r="CF110" s="24"/>
      <c r="CG110" s="24"/>
      <c r="CH110" s="24"/>
      <c r="CI110" s="24"/>
      <c r="CJ110" s="24"/>
      <c r="CK110" s="24"/>
      <c r="CL110" s="24"/>
      <c r="CM110" s="24"/>
      <c r="CN110" s="24"/>
      <c r="CO110" s="24"/>
      <c r="CP110" s="24"/>
      <c r="CQ110" s="24"/>
      <c r="CR110" s="24"/>
      <c r="CS110" s="24"/>
      <c r="CT110" s="24"/>
      <c r="CU110" s="24"/>
      <c r="CV110" s="24"/>
      <c r="CW110" s="24"/>
      <c r="CX110" s="24"/>
      <c r="CY110" s="24"/>
      <c r="CZ110" s="24"/>
      <c r="DA110" s="24"/>
      <c r="DB110" s="24"/>
      <c r="DC110" s="24"/>
      <c r="DD110" s="24"/>
      <c r="DE110" s="24"/>
      <c r="DF110" s="24"/>
      <c r="DG110" s="24"/>
    </row>
    <row r="111" spans="1:111">
      <c r="A111" s="28" t="s">
        <v>15</v>
      </c>
      <c r="B111" s="28" t="s">
        <v>919</v>
      </c>
      <c r="C111" s="29" t="s">
        <v>845</v>
      </c>
      <c r="D111" s="30" t="s">
        <v>808</v>
      </c>
      <c r="E111" s="73">
        <v>20</v>
      </c>
      <c r="F111" s="31"/>
      <c r="G111" s="32">
        <f t="shared" si="12"/>
        <v>0</v>
      </c>
      <c r="H111" s="24"/>
      <c r="I111" s="24"/>
      <c r="J111" s="24"/>
      <c r="K111" s="24"/>
      <c r="L111" s="24"/>
      <c r="M111" s="24"/>
      <c r="N111" s="24"/>
      <c r="O111" s="24"/>
      <c r="P111" s="24"/>
      <c r="Q111" s="24"/>
      <c r="R111" s="24"/>
      <c r="S111" s="24"/>
      <c r="T111" s="24"/>
      <c r="U111" s="24"/>
      <c r="V111" s="24"/>
      <c r="W111" s="24"/>
      <c r="X111" s="24"/>
      <c r="Y111" s="24"/>
      <c r="Z111" s="24"/>
      <c r="AA111" s="24"/>
      <c r="AB111" s="24"/>
      <c r="AC111" s="24"/>
      <c r="AD111" s="24"/>
      <c r="AE111" s="24"/>
      <c r="AF111" s="24"/>
      <c r="AG111" s="24"/>
      <c r="AH111" s="24"/>
      <c r="AI111" s="24"/>
      <c r="AJ111" s="24"/>
      <c r="AK111" s="24"/>
      <c r="AL111" s="24"/>
      <c r="AM111" s="24"/>
      <c r="AN111" s="24"/>
      <c r="AO111" s="24"/>
      <c r="AP111" s="24"/>
      <c r="AQ111" s="24"/>
      <c r="AR111" s="24"/>
      <c r="AS111" s="24"/>
      <c r="AT111" s="24"/>
      <c r="AU111" s="24"/>
      <c r="AV111" s="24"/>
      <c r="AW111" s="24"/>
      <c r="AX111" s="24"/>
      <c r="AY111" s="24"/>
      <c r="AZ111" s="24"/>
      <c r="BA111" s="24"/>
      <c r="BB111" s="24"/>
      <c r="BC111" s="24"/>
      <c r="BD111" s="24"/>
      <c r="BE111" s="24"/>
      <c r="BF111" s="24"/>
      <c r="BG111" s="24"/>
      <c r="BH111" s="24"/>
      <c r="BI111" s="24"/>
      <c r="BJ111" s="24"/>
      <c r="BK111" s="24"/>
      <c r="BL111" s="24"/>
      <c r="BM111" s="24"/>
      <c r="BN111" s="24"/>
      <c r="BO111" s="24"/>
      <c r="BP111" s="24"/>
      <c r="BQ111" s="24"/>
      <c r="BR111" s="24"/>
      <c r="BS111" s="24"/>
      <c r="BT111" s="24"/>
      <c r="BU111" s="24"/>
      <c r="BV111" s="24"/>
      <c r="BW111" s="24"/>
      <c r="BX111" s="24"/>
      <c r="BY111" s="24"/>
      <c r="BZ111" s="24"/>
      <c r="CA111" s="24"/>
      <c r="CB111" s="24"/>
      <c r="CC111" s="24"/>
      <c r="CD111" s="24"/>
      <c r="CE111" s="24"/>
      <c r="CF111" s="24"/>
      <c r="CG111" s="24"/>
      <c r="CH111" s="24"/>
      <c r="CI111" s="24"/>
      <c r="CJ111" s="24"/>
      <c r="CK111" s="24"/>
      <c r="CL111" s="24"/>
      <c r="CM111" s="24"/>
      <c r="CN111" s="24"/>
      <c r="CO111" s="24"/>
      <c r="CP111" s="24"/>
      <c r="CQ111" s="24"/>
      <c r="CR111" s="24"/>
      <c r="CS111" s="24"/>
      <c r="CT111" s="24"/>
      <c r="CU111" s="24"/>
      <c r="CV111" s="24"/>
      <c r="CW111" s="24"/>
      <c r="CX111" s="24"/>
      <c r="CY111" s="24"/>
      <c r="CZ111" s="24"/>
      <c r="DA111" s="24"/>
      <c r="DB111" s="24"/>
      <c r="DC111" s="24"/>
      <c r="DD111" s="24"/>
      <c r="DE111" s="24"/>
      <c r="DF111" s="24"/>
      <c r="DG111" s="24"/>
    </row>
    <row r="112" spans="1:111">
      <c r="A112" s="28" t="s">
        <v>15</v>
      </c>
      <c r="B112" s="28" t="s">
        <v>920</v>
      </c>
      <c r="C112" s="29" t="s">
        <v>846</v>
      </c>
      <c r="D112" s="30" t="s">
        <v>808</v>
      </c>
      <c r="E112" s="73">
        <v>1</v>
      </c>
      <c r="F112" s="31"/>
      <c r="G112" s="32">
        <f t="shared" si="12"/>
        <v>0</v>
      </c>
      <c r="H112" s="24"/>
      <c r="I112" s="24"/>
      <c r="J112" s="24"/>
      <c r="K112" s="24"/>
      <c r="L112" s="24"/>
      <c r="M112" s="24"/>
      <c r="N112" s="24"/>
      <c r="O112" s="24"/>
      <c r="P112" s="24"/>
      <c r="Q112" s="24"/>
      <c r="R112" s="24"/>
      <c r="S112" s="24"/>
      <c r="T112" s="24"/>
      <c r="U112" s="24"/>
      <c r="V112" s="24"/>
      <c r="W112" s="24"/>
      <c r="X112" s="24"/>
      <c r="Y112" s="24"/>
      <c r="Z112" s="24"/>
      <c r="AA112" s="24"/>
      <c r="AB112" s="24"/>
      <c r="AC112" s="24"/>
      <c r="AD112" s="24"/>
      <c r="AE112" s="24"/>
      <c r="AF112" s="24"/>
      <c r="AG112" s="24"/>
      <c r="AH112" s="24"/>
      <c r="AI112" s="24"/>
      <c r="AJ112" s="24"/>
      <c r="AK112" s="24"/>
      <c r="AL112" s="24"/>
      <c r="AM112" s="24"/>
      <c r="AN112" s="24"/>
      <c r="AO112" s="24"/>
      <c r="AP112" s="24"/>
      <c r="AQ112" s="24"/>
      <c r="AR112" s="24"/>
      <c r="AS112" s="24"/>
      <c r="AT112" s="24"/>
      <c r="AU112" s="24"/>
      <c r="AV112" s="24"/>
      <c r="AW112" s="24"/>
      <c r="AX112" s="24"/>
      <c r="AY112" s="24"/>
      <c r="AZ112" s="24"/>
      <c r="BA112" s="24"/>
      <c r="BB112" s="24"/>
      <c r="BC112" s="24"/>
      <c r="BD112" s="24"/>
      <c r="BE112" s="24"/>
      <c r="BF112" s="24"/>
      <c r="BG112" s="24"/>
      <c r="BH112" s="24"/>
      <c r="BI112" s="24"/>
      <c r="BJ112" s="24"/>
      <c r="BK112" s="24"/>
      <c r="BL112" s="24"/>
      <c r="BM112" s="24"/>
      <c r="BN112" s="24"/>
      <c r="BO112" s="24"/>
      <c r="BP112" s="24"/>
      <c r="BQ112" s="24"/>
      <c r="BR112" s="24"/>
      <c r="BS112" s="24"/>
      <c r="BT112" s="24"/>
      <c r="BU112" s="24"/>
      <c r="BV112" s="24"/>
      <c r="BW112" s="24"/>
      <c r="BX112" s="24"/>
      <c r="BY112" s="24"/>
      <c r="BZ112" s="24"/>
      <c r="CA112" s="24"/>
      <c r="CB112" s="24"/>
      <c r="CC112" s="24"/>
      <c r="CD112" s="24"/>
      <c r="CE112" s="24"/>
      <c r="CF112" s="24"/>
      <c r="CG112" s="24"/>
      <c r="CH112" s="24"/>
      <c r="CI112" s="24"/>
      <c r="CJ112" s="24"/>
      <c r="CK112" s="24"/>
      <c r="CL112" s="24"/>
      <c r="CM112" s="24"/>
      <c r="CN112" s="24"/>
      <c r="CO112" s="24"/>
      <c r="CP112" s="24"/>
      <c r="CQ112" s="24"/>
      <c r="CR112" s="24"/>
      <c r="CS112" s="24"/>
      <c r="CT112" s="24"/>
      <c r="CU112" s="24"/>
      <c r="CV112" s="24"/>
      <c r="CW112" s="24"/>
      <c r="CX112" s="24"/>
      <c r="CY112" s="24"/>
      <c r="CZ112" s="24"/>
      <c r="DA112" s="24"/>
      <c r="DB112" s="24"/>
      <c r="DC112" s="24"/>
      <c r="DD112" s="24"/>
      <c r="DE112" s="24"/>
      <c r="DF112" s="24"/>
      <c r="DG112" s="24"/>
    </row>
    <row r="113" spans="1:111">
      <c r="A113" s="28" t="s">
        <v>15</v>
      </c>
      <c r="B113" s="28" t="s">
        <v>921</v>
      </c>
      <c r="C113" s="29" t="s">
        <v>847</v>
      </c>
      <c r="D113" s="30" t="s">
        <v>808</v>
      </c>
      <c r="E113" s="73">
        <v>1</v>
      </c>
      <c r="F113" s="31"/>
      <c r="G113" s="32">
        <f t="shared" si="12"/>
        <v>0</v>
      </c>
      <c r="H113" s="24"/>
      <c r="I113" s="24"/>
      <c r="J113" s="24"/>
      <c r="K113" s="24"/>
      <c r="L113" s="24"/>
      <c r="M113" s="24"/>
      <c r="N113" s="24"/>
      <c r="O113" s="24"/>
      <c r="P113" s="24"/>
      <c r="Q113" s="24"/>
      <c r="R113" s="24"/>
      <c r="S113" s="24"/>
      <c r="T113" s="24"/>
      <c r="U113" s="24"/>
      <c r="V113" s="24"/>
      <c r="W113" s="24"/>
      <c r="X113" s="24"/>
      <c r="Y113" s="24"/>
      <c r="Z113" s="24"/>
      <c r="AA113" s="24"/>
      <c r="AB113" s="24"/>
      <c r="AC113" s="24"/>
      <c r="AD113" s="24"/>
      <c r="AE113" s="24"/>
      <c r="AF113" s="24"/>
      <c r="AG113" s="24"/>
      <c r="AH113" s="24"/>
      <c r="AI113" s="24"/>
      <c r="AJ113" s="24"/>
      <c r="AK113" s="24"/>
      <c r="AL113" s="24"/>
      <c r="AM113" s="24"/>
      <c r="AN113" s="24"/>
      <c r="AO113" s="24"/>
      <c r="AP113" s="24"/>
      <c r="AQ113" s="24"/>
      <c r="AR113" s="24"/>
      <c r="AS113" s="24"/>
      <c r="AT113" s="24"/>
      <c r="AU113" s="24"/>
      <c r="AV113" s="24"/>
      <c r="AW113" s="24"/>
      <c r="AX113" s="24"/>
      <c r="AY113" s="24"/>
      <c r="AZ113" s="24"/>
      <c r="BA113" s="24"/>
      <c r="BB113" s="24"/>
      <c r="BC113" s="24"/>
      <c r="BD113" s="24"/>
      <c r="BE113" s="24"/>
      <c r="BF113" s="24"/>
      <c r="BG113" s="24"/>
      <c r="BH113" s="24"/>
      <c r="BI113" s="24"/>
      <c r="BJ113" s="24"/>
      <c r="BK113" s="24"/>
      <c r="BL113" s="24"/>
      <c r="BM113" s="24"/>
      <c r="BN113" s="24"/>
      <c r="BO113" s="24"/>
      <c r="BP113" s="24"/>
      <c r="BQ113" s="24"/>
      <c r="BR113" s="24"/>
      <c r="BS113" s="24"/>
      <c r="BT113" s="24"/>
      <c r="BU113" s="24"/>
      <c r="BV113" s="24"/>
      <c r="BW113" s="24"/>
      <c r="BX113" s="24"/>
      <c r="BY113" s="24"/>
      <c r="BZ113" s="24"/>
      <c r="CA113" s="24"/>
      <c r="CB113" s="24"/>
      <c r="CC113" s="24"/>
      <c r="CD113" s="24"/>
      <c r="CE113" s="24"/>
      <c r="CF113" s="24"/>
      <c r="CG113" s="24"/>
      <c r="CH113" s="24"/>
      <c r="CI113" s="24"/>
      <c r="CJ113" s="24"/>
      <c r="CK113" s="24"/>
      <c r="CL113" s="24"/>
      <c r="CM113" s="24"/>
      <c r="CN113" s="24"/>
      <c r="CO113" s="24"/>
      <c r="CP113" s="24"/>
      <c r="CQ113" s="24"/>
      <c r="CR113" s="24"/>
      <c r="CS113" s="24"/>
      <c r="CT113" s="24"/>
      <c r="CU113" s="24"/>
      <c r="CV113" s="24"/>
      <c r="CW113" s="24"/>
      <c r="CX113" s="24"/>
      <c r="CY113" s="24"/>
      <c r="CZ113" s="24"/>
      <c r="DA113" s="24"/>
      <c r="DB113" s="24"/>
      <c r="DC113" s="24"/>
      <c r="DD113" s="24"/>
      <c r="DE113" s="24"/>
      <c r="DF113" s="24"/>
      <c r="DG113" s="24"/>
    </row>
    <row r="114" spans="1:111">
      <c r="A114" s="472" t="s">
        <v>15</v>
      </c>
      <c r="B114" s="472" t="s">
        <v>1189</v>
      </c>
      <c r="C114" s="473" t="s">
        <v>1190</v>
      </c>
      <c r="D114" s="474" t="s">
        <v>204</v>
      </c>
      <c r="E114" s="475">
        <v>1</v>
      </c>
      <c r="F114" s="476"/>
      <c r="G114" s="477">
        <f t="shared" si="12"/>
        <v>0</v>
      </c>
      <c r="H114" s="24"/>
      <c r="I114" s="24"/>
      <c r="J114" s="24"/>
      <c r="K114" s="24"/>
      <c r="L114" s="24"/>
      <c r="M114" s="24"/>
      <c r="N114" s="24"/>
      <c r="O114" s="24"/>
      <c r="P114" s="24"/>
      <c r="Q114" s="24"/>
      <c r="R114" s="24"/>
      <c r="S114" s="24"/>
      <c r="T114" s="24"/>
      <c r="U114" s="24"/>
      <c r="V114" s="24"/>
      <c r="W114" s="24"/>
      <c r="X114" s="24"/>
      <c r="Y114" s="24"/>
      <c r="Z114" s="24"/>
      <c r="AA114" s="24"/>
      <c r="AB114" s="24"/>
      <c r="AC114" s="24"/>
      <c r="AD114" s="24"/>
      <c r="AE114" s="24"/>
      <c r="AF114" s="24"/>
      <c r="AG114" s="24"/>
      <c r="AH114" s="24"/>
      <c r="AI114" s="24"/>
      <c r="AJ114" s="24"/>
      <c r="AK114" s="24"/>
      <c r="AL114" s="24"/>
      <c r="AM114" s="24"/>
      <c r="AN114" s="24"/>
      <c r="AO114" s="24"/>
      <c r="AP114" s="24"/>
      <c r="AQ114" s="24"/>
      <c r="AR114" s="24"/>
      <c r="AS114" s="24"/>
      <c r="AT114" s="24"/>
      <c r="AU114" s="24"/>
      <c r="AV114" s="24"/>
      <c r="AW114" s="24"/>
      <c r="AX114" s="24"/>
      <c r="AY114" s="24"/>
      <c r="AZ114" s="24"/>
      <c r="BA114" s="24"/>
      <c r="BB114" s="24"/>
      <c r="BC114" s="24"/>
      <c r="BD114" s="24"/>
      <c r="BE114" s="24"/>
      <c r="BF114" s="24"/>
      <c r="BG114" s="24"/>
      <c r="BH114" s="24"/>
      <c r="BI114" s="24"/>
      <c r="BJ114" s="24"/>
      <c r="BK114" s="24"/>
      <c r="BL114" s="24"/>
      <c r="BM114" s="24"/>
      <c r="BN114" s="24"/>
      <c r="BO114" s="24"/>
      <c r="BP114" s="24"/>
      <c r="BQ114" s="24"/>
      <c r="BR114" s="24"/>
      <c r="BS114" s="24"/>
      <c r="BT114" s="24"/>
      <c r="BU114" s="24"/>
      <c r="BV114" s="24"/>
      <c r="BW114" s="24"/>
      <c r="BX114" s="24"/>
      <c r="BY114" s="24"/>
      <c r="BZ114" s="24"/>
      <c r="CA114" s="24"/>
      <c r="CB114" s="24"/>
      <c r="CC114" s="24"/>
      <c r="CD114" s="24"/>
      <c r="CE114" s="24"/>
      <c r="CF114" s="24"/>
      <c r="CG114" s="24"/>
      <c r="CH114" s="24"/>
      <c r="CI114" s="24"/>
      <c r="CJ114" s="24"/>
      <c r="CK114" s="24"/>
      <c r="CL114" s="24"/>
      <c r="CM114" s="24"/>
      <c r="CN114" s="24"/>
      <c r="CO114" s="24"/>
      <c r="CP114" s="24"/>
      <c r="CQ114" s="24"/>
      <c r="CR114" s="24"/>
      <c r="CS114" s="24"/>
      <c r="CT114" s="24"/>
      <c r="CU114" s="24"/>
      <c r="CV114" s="24"/>
      <c r="CW114" s="24"/>
      <c r="CX114" s="24"/>
      <c r="CY114" s="24"/>
      <c r="CZ114" s="24"/>
      <c r="DA114" s="24"/>
      <c r="DB114" s="24"/>
      <c r="DC114" s="24"/>
      <c r="DD114" s="24"/>
      <c r="DE114" s="24"/>
      <c r="DF114" s="24"/>
      <c r="DG114" s="24"/>
    </row>
    <row r="115" spans="1:111">
      <c r="A115" s="28" t="s">
        <v>15</v>
      </c>
      <c r="B115" s="28" t="s">
        <v>922</v>
      </c>
      <c r="C115" s="29" t="s">
        <v>811</v>
      </c>
      <c r="D115" s="30" t="s">
        <v>807</v>
      </c>
      <c r="E115" s="73">
        <v>15</v>
      </c>
      <c r="F115" s="31"/>
      <c r="G115" s="32">
        <f>E115%*F115</f>
        <v>0</v>
      </c>
      <c r="H115" s="24"/>
      <c r="I115" s="24"/>
      <c r="J115" s="24"/>
      <c r="K115" s="24"/>
      <c r="L115" s="24"/>
      <c r="M115" s="24"/>
      <c r="N115" s="24"/>
      <c r="O115" s="24"/>
      <c r="P115" s="24"/>
      <c r="Q115" s="24"/>
      <c r="R115" s="24"/>
      <c r="S115" s="24"/>
      <c r="T115" s="24"/>
      <c r="U115" s="24"/>
      <c r="V115" s="24"/>
      <c r="W115" s="24"/>
      <c r="X115" s="24"/>
      <c r="Y115" s="24"/>
      <c r="Z115" s="24"/>
      <c r="AA115" s="24"/>
      <c r="AB115" s="24"/>
      <c r="AC115" s="24"/>
      <c r="AD115" s="24"/>
      <c r="AE115" s="24"/>
      <c r="AF115" s="24"/>
      <c r="AG115" s="24"/>
      <c r="AH115" s="24"/>
      <c r="AI115" s="24"/>
      <c r="AJ115" s="24"/>
      <c r="AK115" s="24"/>
      <c r="AL115" s="24"/>
      <c r="AM115" s="24"/>
      <c r="AN115" s="24"/>
      <c r="AO115" s="24"/>
      <c r="AP115" s="24"/>
      <c r="AQ115" s="24"/>
      <c r="AR115" s="24"/>
      <c r="AS115" s="24"/>
      <c r="AT115" s="24"/>
      <c r="AU115" s="24"/>
      <c r="AV115" s="24"/>
      <c r="AW115" s="24"/>
      <c r="AX115" s="24"/>
      <c r="AY115" s="24"/>
      <c r="AZ115" s="24"/>
      <c r="BA115" s="24"/>
      <c r="BB115" s="24"/>
      <c r="BC115" s="24"/>
      <c r="BD115" s="24"/>
      <c r="BE115" s="24"/>
      <c r="BF115" s="24"/>
      <c r="BG115" s="24"/>
      <c r="BH115" s="24"/>
      <c r="BI115" s="24"/>
      <c r="BJ115" s="24"/>
      <c r="BK115" s="24"/>
      <c r="BL115" s="24"/>
      <c r="BM115" s="24"/>
      <c r="BN115" s="24"/>
      <c r="BO115" s="24"/>
      <c r="BP115" s="24"/>
      <c r="BQ115" s="24"/>
      <c r="BR115" s="24"/>
      <c r="BS115" s="24"/>
      <c r="BT115" s="24"/>
      <c r="BU115" s="24"/>
      <c r="BV115" s="24"/>
      <c r="BW115" s="24"/>
      <c r="BX115" s="24"/>
      <c r="BY115" s="24"/>
      <c r="BZ115" s="24"/>
      <c r="CA115" s="24"/>
      <c r="CB115" s="24"/>
      <c r="CC115" s="24"/>
      <c r="CD115" s="24"/>
      <c r="CE115" s="24"/>
      <c r="CF115" s="24"/>
      <c r="CG115" s="24"/>
      <c r="CH115" s="24"/>
      <c r="CI115" s="24"/>
      <c r="CJ115" s="24"/>
      <c r="CK115" s="24"/>
      <c r="CL115" s="24"/>
      <c r="CM115" s="24"/>
      <c r="CN115" s="24"/>
      <c r="CO115" s="24"/>
      <c r="CP115" s="24"/>
      <c r="CQ115" s="24"/>
      <c r="CR115" s="24"/>
      <c r="CS115" s="24"/>
      <c r="CT115" s="24"/>
      <c r="CU115" s="24"/>
      <c r="CV115" s="24"/>
      <c r="CW115" s="24"/>
      <c r="CX115" s="24"/>
      <c r="CY115" s="24"/>
      <c r="CZ115" s="24"/>
      <c r="DA115" s="24"/>
      <c r="DB115" s="24"/>
      <c r="DC115" s="24"/>
      <c r="DD115" s="24"/>
      <c r="DE115" s="24"/>
      <c r="DF115" s="24"/>
      <c r="DG115" s="24"/>
    </row>
    <row r="116" spans="1:111">
      <c r="A116" s="176" t="s">
        <v>815</v>
      </c>
      <c r="B116" s="162"/>
      <c r="C116" s="123"/>
      <c r="D116" s="20"/>
      <c r="E116" s="21"/>
      <c r="F116" s="22"/>
      <c r="G116" s="227">
        <f>SUBTOTAL(9,G39:G115)</f>
        <v>0</v>
      </c>
      <c r="H116" s="24"/>
      <c r="I116" s="24"/>
      <c r="J116" s="24"/>
      <c r="K116" s="24"/>
      <c r="L116" s="24"/>
      <c r="M116" s="24"/>
      <c r="N116" s="24"/>
      <c r="O116" s="24"/>
      <c r="P116" s="24"/>
      <c r="Q116" s="24"/>
      <c r="R116" s="24"/>
      <c r="S116" s="24"/>
      <c r="T116" s="24"/>
      <c r="U116" s="24"/>
      <c r="V116" s="24"/>
      <c r="W116" s="24"/>
      <c r="X116" s="24"/>
      <c r="Y116" s="24"/>
      <c r="Z116" s="24"/>
      <c r="AA116" s="24"/>
      <c r="AB116" s="24"/>
      <c r="AC116" s="24"/>
      <c r="AD116" s="24"/>
      <c r="AE116" s="24"/>
      <c r="AF116" s="24"/>
      <c r="AG116" s="24"/>
      <c r="AH116" s="24"/>
      <c r="AI116" s="24"/>
      <c r="AJ116" s="24"/>
      <c r="AK116" s="24"/>
      <c r="AL116" s="24"/>
      <c r="AM116" s="24"/>
      <c r="AN116" s="24"/>
      <c r="AO116" s="24"/>
      <c r="AP116" s="24"/>
      <c r="AQ116" s="24"/>
      <c r="AR116" s="24"/>
      <c r="AS116" s="24"/>
      <c r="AT116" s="24"/>
      <c r="AU116" s="24"/>
      <c r="AV116" s="24"/>
      <c r="AW116" s="24"/>
      <c r="AX116" s="24"/>
      <c r="AY116" s="24"/>
      <c r="AZ116" s="24"/>
      <c r="BA116" s="24"/>
      <c r="BB116" s="24"/>
      <c r="BC116" s="24"/>
      <c r="BD116" s="24"/>
      <c r="BE116" s="24"/>
      <c r="BF116" s="24"/>
      <c r="BG116" s="24"/>
      <c r="BH116" s="24"/>
      <c r="BI116" s="24"/>
      <c r="BJ116" s="24"/>
      <c r="BK116" s="24"/>
      <c r="BL116" s="24"/>
      <c r="BM116" s="24"/>
      <c r="BN116" s="24"/>
      <c r="BO116" s="24"/>
      <c r="BP116" s="24"/>
      <c r="BQ116" s="24"/>
      <c r="BR116" s="24"/>
      <c r="BS116" s="24"/>
      <c r="BT116" s="24"/>
      <c r="BU116" s="24"/>
      <c r="BV116" s="24"/>
      <c r="BW116" s="24"/>
      <c r="BX116" s="24"/>
      <c r="BY116" s="24"/>
      <c r="BZ116" s="24"/>
      <c r="CA116" s="24"/>
      <c r="CB116" s="24"/>
      <c r="CC116" s="24"/>
      <c r="CD116" s="24"/>
      <c r="CE116" s="24"/>
      <c r="CF116" s="24"/>
      <c r="CG116" s="24"/>
      <c r="CH116" s="24"/>
      <c r="CI116" s="24"/>
      <c r="CJ116" s="24"/>
      <c r="CK116" s="24"/>
      <c r="CL116" s="24"/>
      <c r="CM116" s="24"/>
      <c r="CN116" s="24"/>
      <c r="CO116" s="24"/>
      <c r="CP116" s="24"/>
      <c r="CQ116" s="24"/>
      <c r="CR116" s="24"/>
      <c r="CS116" s="24"/>
      <c r="CT116" s="24"/>
      <c r="CU116" s="24"/>
      <c r="CV116" s="24"/>
      <c r="CW116" s="24"/>
      <c r="CX116" s="24"/>
      <c r="CY116" s="24"/>
      <c r="CZ116" s="24"/>
      <c r="DA116" s="24"/>
      <c r="DB116" s="24"/>
      <c r="DC116" s="24"/>
      <c r="DD116" s="24"/>
      <c r="DE116" s="24"/>
      <c r="DF116" s="24"/>
      <c r="DG116" s="24"/>
    </row>
    <row r="117" spans="1:111" s="143" customFormat="1">
      <c r="A117" s="145" t="s">
        <v>932</v>
      </c>
      <c r="B117" s="243"/>
      <c r="C117" s="146"/>
      <c r="D117" s="147"/>
      <c r="E117" s="148"/>
      <c r="F117" s="149"/>
      <c r="G117" s="150">
        <f>SUBTOTAL(9,G5:G116)</f>
        <v>0</v>
      </c>
    </row>
    <row r="118" spans="1:111">
      <c r="C118" s="40"/>
      <c r="H118" s="24"/>
      <c r="I118" s="24"/>
      <c r="J118" s="24"/>
      <c r="K118" s="24"/>
      <c r="L118" s="24"/>
      <c r="M118" s="24"/>
      <c r="N118" s="24"/>
      <c r="O118" s="24"/>
      <c r="P118" s="24"/>
      <c r="Q118" s="24"/>
      <c r="R118" s="24"/>
      <c r="S118" s="24"/>
      <c r="T118" s="24"/>
      <c r="U118" s="24"/>
      <c r="V118" s="24"/>
      <c r="W118" s="24"/>
      <c r="X118" s="24"/>
      <c r="Y118" s="24"/>
      <c r="Z118" s="24"/>
      <c r="AA118" s="24"/>
      <c r="AB118" s="24"/>
      <c r="AC118" s="24"/>
      <c r="AD118" s="24"/>
      <c r="AE118" s="24"/>
      <c r="AF118" s="24"/>
      <c r="AG118" s="24"/>
      <c r="AH118" s="24"/>
      <c r="AI118" s="24"/>
      <c r="AJ118" s="24"/>
      <c r="AK118" s="24"/>
      <c r="AL118" s="24"/>
      <c r="AM118" s="24"/>
      <c r="AN118" s="24"/>
      <c r="AO118" s="24"/>
      <c r="AP118" s="24"/>
      <c r="AQ118" s="24"/>
      <c r="AR118" s="24"/>
      <c r="AS118" s="24"/>
      <c r="AT118" s="24"/>
      <c r="AU118" s="24"/>
      <c r="AV118" s="24"/>
      <c r="AW118" s="24"/>
      <c r="AX118" s="24"/>
      <c r="AY118" s="24"/>
      <c r="AZ118" s="24"/>
      <c r="BA118" s="24"/>
      <c r="BB118" s="24"/>
      <c r="BC118" s="24"/>
      <c r="BD118" s="24"/>
      <c r="BE118" s="24"/>
      <c r="BF118" s="24"/>
      <c r="BG118" s="24"/>
      <c r="BH118" s="24"/>
      <c r="BI118" s="24"/>
      <c r="BJ118" s="24"/>
      <c r="BK118" s="24"/>
      <c r="BL118" s="24"/>
      <c r="BM118" s="24"/>
      <c r="BN118" s="24"/>
      <c r="BO118" s="24"/>
      <c r="BP118" s="24"/>
      <c r="BQ118" s="24"/>
      <c r="BR118" s="24"/>
      <c r="BS118" s="24"/>
      <c r="BT118" s="24"/>
      <c r="BU118" s="24"/>
      <c r="BV118" s="24"/>
      <c r="BW118" s="24"/>
      <c r="BX118" s="24"/>
      <c r="BY118" s="24"/>
      <c r="BZ118" s="24"/>
      <c r="CA118" s="24"/>
      <c r="CB118" s="24"/>
      <c r="CC118" s="24"/>
      <c r="CD118" s="24"/>
      <c r="CE118" s="24"/>
      <c r="CF118" s="24"/>
      <c r="CG118" s="24"/>
      <c r="CH118" s="24"/>
      <c r="CI118" s="24"/>
      <c r="CJ118" s="24"/>
      <c r="CK118" s="24"/>
      <c r="CL118" s="24"/>
      <c r="CM118" s="24"/>
      <c r="CN118" s="24"/>
      <c r="CO118" s="24"/>
      <c r="CP118" s="24"/>
      <c r="CQ118" s="24"/>
      <c r="CR118" s="24"/>
      <c r="CS118" s="24"/>
      <c r="CT118" s="24"/>
      <c r="CU118" s="24"/>
      <c r="CV118" s="24"/>
      <c r="CW118" s="24"/>
      <c r="CX118" s="24"/>
      <c r="CY118" s="24"/>
      <c r="CZ118" s="24"/>
      <c r="DA118" s="24"/>
      <c r="DB118" s="24"/>
      <c r="DC118" s="24"/>
      <c r="DD118" s="24"/>
      <c r="DE118" s="24"/>
      <c r="DF118" s="24"/>
      <c r="DG118" s="24"/>
    </row>
    <row r="119" spans="1:111">
      <c r="C119" s="40"/>
      <c r="H119" s="24"/>
      <c r="I119" s="24"/>
      <c r="J119" s="24"/>
      <c r="K119" s="24"/>
      <c r="L119" s="24"/>
      <c r="M119" s="24"/>
      <c r="N119" s="24"/>
      <c r="O119" s="24"/>
      <c r="P119" s="24"/>
      <c r="Q119" s="24"/>
      <c r="R119" s="24"/>
      <c r="S119" s="24"/>
      <c r="T119" s="24"/>
      <c r="U119" s="24"/>
      <c r="V119" s="24"/>
      <c r="W119" s="24"/>
      <c r="X119" s="24"/>
      <c r="Y119" s="24"/>
      <c r="Z119" s="24"/>
      <c r="AA119" s="24"/>
      <c r="AB119" s="24"/>
      <c r="AC119" s="24"/>
      <c r="AD119" s="24"/>
      <c r="AE119" s="24"/>
      <c r="AF119" s="24"/>
      <c r="AG119" s="24"/>
      <c r="AH119" s="24"/>
      <c r="AI119" s="24"/>
      <c r="AJ119" s="24"/>
      <c r="AK119" s="24"/>
      <c r="AL119" s="24"/>
      <c r="AM119" s="24"/>
      <c r="AN119" s="24"/>
      <c r="AO119" s="24"/>
      <c r="AP119" s="24"/>
      <c r="AQ119" s="24"/>
      <c r="AR119" s="24"/>
      <c r="AS119" s="24"/>
      <c r="AT119" s="24"/>
      <c r="AU119" s="24"/>
      <c r="AV119" s="24"/>
      <c r="AW119" s="24"/>
      <c r="AX119" s="24"/>
      <c r="AY119" s="24"/>
      <c r="AZ119" s="24"/>
      <c r="BA119" s="24"/>
      <c r="BB119" s="24"/>
      <c r="BC119" s="24"/>
      <c r="BD119" s="24"/>
      <c r="BE119" s="24"/>
      <c r="BF119" s="24"/>
      <c r="BG119" s="24"/>
      <c r="BH119" s="24"/>
      <c r="BI119" s="24"/>
      <c r="BJ119" s="24"/>
      <c r="BK119" s="24"/>
      <c r="BL119" s="24"/>
      <c r="BM119" s="24"/>
      <c r="BN119" s="24"/>
      <c r="BO119" s="24"/>
      <c r="BP119" s="24"/>
      <c r="BQ119" s="24"/>
      <c r="BR119" s="24"/>
      <c r="BS119" s="24"/>
      <c r="BT119" s="24"/>
      <c r="BU119" s="24"/>
      <c r="BV119" s="24"/>
      <c r="BW119" s="24"/>
      <c r="BX119" s="24"/>
      <c r="BY119" s="24"/>
      <c r="BZ119" s="24"/>
      <c r="CA119" s="24"/>
      <c r="CB119" s="24"/>
      <c r="CC119" s="24"/>
      <c r="CD119" s="24"/>
      <c r="CE119" s="24"/>
      <c r="CF119" s="24"/>
      <c r="CG119" s="24"/>
      <c r="CH119" s="24"/>
      <c r="CI119" s="24"/>
      <c r="CJ119" s="24"/>
      <c r="CK119" s="24"/>
      <c r="CL119" s="24"/>
      <c r="CM119" s="24"/>
      <c r="CN119" s="24"/>
      <c r="CO119" s="24"/>
      <c r="CP119" s="24"/>
      <c r="CQ119" s="24"/>
      <c r="CR119" s="24"/>
      <c r="CS119" s="24"/>
      <c r="CT119" s="24"/>
      <c r="CU119" s="24"/>
      <c r="CV119" s="24"/>
      <c r="CW119" s="24"/>
      <c r="CX119" s="24"/>
      <c r="CY119" s="24"/>
      <c r="CZ119" s="24"/>
      <c r="DA119" s="24"/>
      <c r="DB119" s="24"/>
      <c r="DC119" s="24"/>
      <c r="DD119" s="24"/>
      <c r="DE119" s="24"/>
      <c r="DF119" s="24"/>
      <c r="DG119" s="24"/>
    </row>
    <row r="120" spans="1:111">
      <c r="C120" s="40"/>
      <c r="H120" s="24"/>
      <c r="I120" s="24"/>
      <c r="J120" s="24"/>
      <c r="K120" s="24"/>
      <c r="L120" s="24"/>
      <c r="M120" s="24"/>
      <c r="N120" s="24"/>
      <c r="O120" s="24"/>
      <c r="P120" s="24"/>
      <c r="Q120" s="24"/>
      <c r="R120" s="24"/>
      <c r="S120" s="24"/>
      <c r="T120" s="24"/>
      <c r="U120" s="24"/>
      <c r="V120" s="24"/>
      <c r="W120" s="24"/>
      <c r="X120" s="24"/>
      <c r="Y120" s="24"/>
      <c r="Z120" s="24"/>
      <c r="AA120" s="24"/>
      <c r="AB120" s="24"/>
      <c r="AC120" s="24"/>
      <c r="AD120" s="24"/>
      <c r="AE120" s="24"/>
      <c r="AF120" s="24"/>
      <c r="AG120" s="24"/>
      <c r="AH120" s="24"/>
      <c r="AI120" s="24"/>
      <c r="AJ120" s="24"/>
      <c r="AK120" s="24"/>
      <c r="AL120" s="24"/>
      <c r="AM120" s="24"/>
      <c r="AN120" s="24"/>
      <c r="AO120" s="24"/>
      <c r="AP120" s="24"/>
      <c r="AQ120" s="24"/>
      <c r="AR120" s="24"/>
      <c r="AS120" s="24"/>
      <c r="AT120" s="24"/>
      <c r="AU120" s="24"/>
      <c r="AV120" s="24"/>
      <c r="AW120" s="24"/>
      <c r="AX120" s="24"/>
      <c r="AY120" s="24"/>
      <c r="AZ120" s="24"/>
      <c r="BA120" s="24"/>
      <c r="BB120" s="24"/>
      <c r="BC120" s="24"/>
      <c r="BD120" s="24"/>
      <c r="BE120" s="24"/>
      <c r="BF120" s="24"/>
      <c r="BG120" s="24"/>
      <c r="BH120" s="24"/>
      <c r="BI120" s="24"/>
      <c r="BJ120" s="24"/>
      <c r="BK120" s="24"/>
      <c r="BL120" s="24"/>
      <c r="BM120" s="24"/>
      <c r="BN120" s="24"/>
      <c r="BO120" s="24"/>
      <c r="BP120" s="24"/>
      <c r="BQ120" s="24"/>
      <c r="BR120" s="24"/>
      <c r="BS120" s="24"/>
      <c r="BT120" s="24"/>
      <c r="BU120" s="24"/>
      <c r="BV120" s="24"/>
      <c r="BW120" s="24"/>
      <c r="BX120" s="24"/>
      <c r="BY120" s="24"/>
      <c r="BZ120" s="24"/>
      <c r="CA120" s="24"/>
      <c r="CB120" s="24"/>
      <c r="CC120" s="24"/>
      <c r="CD120" s="24"/>
      <c r="CE120" s="24"/>
      <c r="CF120" s="24"/>
      <c r="CG120" s="24"/>
      <c r="CH120" s="24"/>
      <c r="CI120" s="24"/>
      <c r="CJ120" s="24"/>
      <c r="CK120" s="24"/>
      <c r="CL120" s="24"/>
      <c r="CM120" s="24"/>
      <c r="CN120" s="24"/>
      <c r="CO120" s="24"/>
      <c r="CP120" s="24"/>
      <c r="CQ120" s="24"/>
      <c r="CR120" s="24"/>
      <c r="CS120" s="24"/>
      <c r="CT120" s="24"/>
      <c r="CU120" s="24"/>
      <c r="CV120" s="24"/>
      <c r="CW120" s="24"/>
      <c r="CX120" s="24"/>
      <c r="CY120" s="24"/>
      <c r="CZ120" s="24"/>
      <c r="DA120" s="24"/>
      <c r="DB120" s="24"/>
      <c r="DC120" s="24"/>
      <c r="DD120" s="24"/>
      <c r="DE120" s="24"/>
      <c r="DF120" s="24"/>
      <c r="DG120" s="24"/>
    </row>
    <row r="121" spans="1:111">
      <c r="C121" s="40"/>
      <c r="E121" s="24"/>
      <c r="F121" s="24"/>
      <c r="G121" s="24"/>
      <c r="H121" s="24"/>
      <c r="I121" s="24"/>
      <c r="J121" s="24"/>
      <c r="K121" s="24"/>
      <c r="L121" s="24"/>
      <c r="M121" s="24"/>
      <c r="N121" s="24"/>
      <c r="O121" s="24"/>
      <c r="P121" s="24"/>
      <c r="Q121" s="24"/>
      <c r="R121" s="24"/>
      <c r="S121" s="24"/>
      <c r="T121" s="24"/>
      <c r="U121" s="24"/>
      <c r="V121" s="24"/>
      <c r="W121" s="24"/>
      <c r="X121" s="24"/>
      <c r="Y121" s="24"/>
      <c r="Z121" s="24"/>
      <c r="AA121" s="24"/>
      <c r="AB121" s="24"/>
      <c r="AC121" s="24"/>
      <c r="AD121" s="24"/>
      <c r="AE121" s="24"/>
      <c r="AF121" s="24"/>
      <c r="AG121" s="24"/>
      <c r="AH121" s="24"/>
      <c r="AI121" s="24"/>
      <c r="AJ121" s="24"/>
      <c r="AK121" s="24"/>
      <c r="AL121" s="24"/>
      <c r="AM121" s="24"/>
      <c r="AN121" s="24"/>
      <c r="AO121" s="24"/>
      <c r="AP121" s="24"/>
      <c r="AQ121" s="24"/>
      <c r="AR121" s="24"/>
      <c r="AS121" s="24"/>
      <c r="AT121" s="24"/>
      <c r="AU121" s="24"/>
      <c r="AV121" s="24"/>
      <c r="AW121" s="24"/>
      <c r="AX121" s="24"/>
      <c r="AY121" s="24"/>
      <c r="AZ121" s="24"/>
      <c r="BA121" s="24"/>
      <c r="BB121" s="24"/>
      <c r="BC121" s="24"/>
      <c r="BD121" s="24"/>
      <c r="BE121" s="24"/>
      <c r="BF121" s="24"/>
      <c r="BG121" s="24"/>
      <c r="BH121" s="24"/>
      <c r="BI121" s="24"/>
      <c r="BJ121" s="24"/>
      <c r="BK121" s="24"/>
      <c r="BL121" s="24"/>
      <c r="BM121" s="24"/>
      <c r="BN121" s="24"/>
      <c r="BO121" s="24"/>
      <c r="BP121" s="24"/>
      <c r="BQ121" s="24"/>
      <c r="BR121" s="24"/>
      <c r="BS121" s="24"/>
      <c r="BT121" s="24"/>
      <c r="BU121" s="24"/>
      <c r="BV121" s="24"/>
      <c r="BW121" s="24"/>
      <c r="BX121" s="24"/>
      <c r="BY121" s="24"/>
      <c r="BZ121" s="24"/>
      <c r="CA121" s="24"/>
      <c r="CB121" s="24"/>
      <c r="CC121" s="24"/>
      <c r="CD121" s="24"/>
      <c r="CE121" s="24"/>
      <c r="CF121" s="24"/>
      <c r="CG121" s="24"/>
      <c r="CH121" s="24"/>
      <c r="CI121" s="24"/>
      <c r="CJ121" s="24"/>
      <c r="CK121" s="24"/>
      <c r="CL121" s="24"/>
      <c r="CM121" s="24"/>
      <c r="CN121" s="24"/>
      <c r="CO121" s="24"/>
      <c r="CP121" s="24"/>
      <c r="CQ121" s="24"/>
      <c r="CR121" s="24"/>
      <c r="CS121" s="24"/>
      <c r="CT121" s="24"/>
      <c r="CU121" s="24"/>
      <c r="CV121" s="24"/>
      <c r="CW121" s="24"/>
      <c r="CX121" s="24"/>
      <c r="CY121" s="24"/>
      <c r="CZ121" s="24"/>
      <c r="DA121" s="24"/>
      <c r="DB121" s="24"/>
      <c r="DC121" s="24"/>
      <c r="DD121" s="24"/>
      <c r="DE121" s="24"/>
      <c r="DF121" s="24"/>
      <c r="DG121" s="24"/>
    </row>
    <row r="122" spans="1:111">
      <c r="C122" s="40"/>
      <c r="E122" s="24"/>
      <c r="F122" s="24"/>
      <c r="G122" s="24"/>
      <c r="H122" s="24"/>
      <c r="I122" s="24"/>
      <c r="J122" s="24"/>
      <c r="K122" s="24"/>
      <c r="L122" s="24"/>
      <c r="M122" s="24"/>
      <c r="N122" s="24"/>
      <c r="O122" s="24"/>
      <c r="P122" s="24"/>
      <c r="Q122" s="24"/>
      <c r="R122" s="24"/>
      <c r="S122" s="24"/>
      <c r="T122" s="24"/>
      <c r="U122" s="24"/>
      <c r="V122" s="24"/>
      <c r="W122" s="24"/>
      <c r="X122" s="24"/>
      <c r="Y122" s="24"/>
      <c r="Z122" s="24"/>
      <c r="AA122" s="24"/>
      <c r="AB122" s="24"/>
      <c r="AC122" s="24"/>
      <c r="AD122" s="24"/>
      <c r="AE122" s="24"/>
      <c r="AF122" s="24"/>
      <c r="AG122" s="24"/>
      <c r="AH122" s="24"/>
      <c r="AI122" s="24"/>
      <c r="AJ122" s="24"/>
      <c r="AK122" s="24"/>
      <c r="AL122" s="24"/>
      <c r="AM122" s="24"/>
      <c r="AN122" s="24"/>
      <c r="AO122" s="24"/>
      <c r="AP122" s="24"/>
      <c r="AQ122" s="24"/>
      <c r="AR122" s="24"/>
      <c r="AS122" s="24"/>
      <c r="AT122" s="24"/>
      <c r="AU122" s="24"/>
      <c r="AV122" s="24"/>
      <c r="AW122" s="24"/>
      <c r="AX122" s="24"/>
      <c r="AY122" s="24"/>
      <c r="AZ122" s="24"/>
      <c r="BA122" s="24"/>
      <c r="BB122" s="24"/>
      <c r="BC122" s="24"/>
      <c r="BD122" s="24"/>
      <c r="BE122" s="24"/>
      <c r="BF122" s="24"/>
      <c r="BG122" s="24"/>
      <c r="BH122" s="24"/>
      <c r="BI122" s="24"/>
      <c r="BJ122" s="24"/>
      <c r="BK122" s="24"/>
      <c r="BL122" s="24"/>
      <c r="BM122" s="24"/>
      <c r="BN122" s="24"/>
      <c r="BO122" s="24"/>
      <c r="BP122" s="24"/>
      <c r="BQ122" s="24"/>
      <c r="BR122" s="24"/>
      <c r="BS122" s="24"/>
      <c r="BT122" s="24"/>
      <c r="BU122" s="24"/>
      <c r="BV122" s="24"/>
      <c r="BW122" s="24"/>
      <c r="BX122" s="24"/>
      <c r="BY122" s="24"/>
      <c r="BZ122" s="24"/>
      <c r="CA122" s="24"/>
      <c r="CB122" s="24"/>
      <c r="CC122" s="24"/>
      <c r="CD122" s="24"/>
      <c r="CE122" s="24"/>
      <c r="CF122" s="24"/>
      <c r="CG122" s="24"/>
      <c r="CH122" s="24"/>
      <c r="CI122" s="24"/>
      <c r="CJ122" s="24"/>
      <c r="CK122" s="24"/>
      <c r="CL122" s="24"/>
      <c r="CM122" s="24"/>
      <c r="CN122" s="24"/>
      <c r="CO122" s="24"/>
      <c r="CP122" s="24"/>
      <c r="CQ122" s="24"/>
      <c r="CR122" s="24"/>
      <c r="CS122" s="24"/>
      <c r="CT122" s="24"/>
      <c r="CU122" s="24"/>
      <c r="CV122" s="24"/>
      <c r="CW122" s="24"/>
      <c r="CX122" s="24"/>
      <c r="CY122" s="24"/>
      <c r="CZ122" s="24"/>
      <c r="DA122" s="24"/>
      <c r="DB122" s="24"/>
      <c r="DC122" s="24"/>
      <c r="DD122" s="24"/>
      <c r="DE122" s="24"/>
      <c r="DF122" s="24"/>
      <c r="DG122" s="24"/>
    </row>
    <row r="123" spans="1:111">
      <c r="C123" s="40"/>
      <c r="E123" s="24"/>
      <c r="F123" s="24"/>
      <c r="G123" s="24"/>
      <c r="H123" s="24"/>
      <c r="I123" s="24"/>
      <c r="J123" s="24"/>
      <c r="K123" s="24"/>
      <c r="L123" s="24"/>
      <c r="M123" s="24"/>
      <c r="N123" s="24"/>
      <c r="O123" s="24"/>
      <c r="P123" s="24"/>
      <c r="Q123" s="24"/>
      <c r="R123" s="24"/>
      <c r="S123" s="24"/>
      <c r="T123" s="24"/>
      <c r="U123" s="24"/>
      <c r="V123" s="24"/>
      <c r="W123" s="24"/>
      <c r="X123" s="24"/>
      <c r="Y123" s="24"/>
      <c r="Z123" s="24"/>
      <c r="AA123" s="24"/>
      <c r="AB123" s="24"/>
      <c r="AC123" s="24"/>
      <c r="AD123" s="24"/>
      <c r="AE123" s="24"/>
      <c r="AF123" s="24"/>
      <c r="AG123" s="24"/>
      <c r="AH123" s="24"/>
      <c r="AI123" s="24"/>
      <c r="AJ123" s="24"/>
      <c r="AK123" s="24"/>
      <c r="AL123" s="24"/>
      <c r="AM123" s="24"/>
      <c r="AN123" s="24"/>
      <c r="AO123" s="24"/>
      <c r="AP123" s="24"/>
      <c r="AQ123" s="24"/>
      <c r="AR123" s="24"/>
      <c r="AS123" s="24"/>
      <c r="AT123" s="24"/>
      <c r="AU123" s="24"/>
      <c r="AV123" s="24"/>
      <c r="AW123" s="24"/>
      <c r="AX123" s="24"/>
      <c r="AY123" s="24"/>
      <c r="AZ123" s="24"/>
      <c r="BA123" s="24"/>
      <c r="BB123" s="24"/>
      <c r="BC123" s="24"/>
      <c r="BD123" s="24"/>
      <c r="BE123" s="24"/>
      <c r="BF123" s="24"/>
      <c r="BG123" s="24"/>
      <c r="BH123" s="24"/>
      <c r="BI123" s="24"/>
      <c r="BJ123" s="24"/>
      <c r="BK123" s="24"/>
      <c r="BL123" s="24"/>
      <c r="BM123" s="24"/>
      <c r="BN123" s="24"/>
      <c r="BO123" s="24"/>
      <c r="BP123" s="24"/>
      <c r="BQ123" s="24"/>
      <c r="BR123" s="24"/>
      <c r="BS123" s="24"/>
      <c r="BT123" s="24"/>
      <c r="BU123" s="24"/>
      <c r="BV123" s="24"/>
      <c r="BW123" s="24"/>
      <c r="BX123" s="24"/>
      <c r="BY123" s="24"/>
      <c r="BZ123" s="24"/>
      <c r="CA123" s="24"/>
      <c r="CB123" s="24"/>
      <c r="CC123" s="24"/>
      <c r="CD123" s="24"/>
      <c r="CE123" s="24"/>
      <c r="CF123" s="24"/>
      <c r="CG123" s="24"/>
      <c r="CH123" s="24"/>
      <c r="CI123" s="24"/>
      <c r="CJ123" s="24"/>
      <c r="CK123" s="24"/>
      <c r="CL123" s="24"/>
      <c r="CM123" s="24"/>
      <c r="CN123" s="24"/>
      <c r="CO123" s="24"/>
      <c r="CP123" s="24"/>
      <c r="CQ123" s="24"/>
      <c r="CR123" s="24"/>
      <c r="CS123" s="24"/>
      <c r="CT123" s="24"/>
      <c r="CU123" s="24"/>
      <c r="CV123" s="24"/>
      <c r="CW123" s="24"/>
      <c r="CX123" s="24"/>
      <c r="CY123" s="24"/>
      <c r="CZ123" s="24"/>
      <c r="DA123" s="24"/>
      <c r="DB123" s="24"/>
      <c r="DC123" s="24"/>
      <c r="DD123" s="24"/>
      <c r="DE123" s="24"/>
      <c r="DF123" s="24"/>
      <c r="DG123" s="24"/>
    </row>
    <row r="124" spans="1:111">
      <c r="C124" s="40"/>
      <c r="E124" s="24"/>
      <c r="F124" s="24"/>
      <c r="G124" s="24"/>
      <c r="H124" s="24"/>
      <c r="I124" s="24"/>
      <c r="J124" s="24"/>
      <c r="K124" s="24"/>
      <c r="L124" s="24"/>
      <c r="M124" s="24"/>
      <c r="N124" s="24"/>
      <c r="O124" s="24"/>
      <c r="P124" s="24"/>
      <c r="Q124" s="24"/>
      <c r="R124" s="24"/>
      <c r="S124" s="24"/>
      <c r="T124" s="24"/>
      <c r="U124" s="24"/>
      <c r="V124" s="24"/>
      <c r="W124" s="24"/>
      <c r="X124" s="24"/>
      <c r="Y124" s="24"/>
      <c r="Z124" s="24"/>
      <c r="AA124" s="24"/>
      <c r="AB124" s="24"/>
      <c r="AC124" s="24"/>
      <c r="AD124" s="24"/>
      <c r="AE124" s="24"/>
      <c r="AF124" s="24"/>
      <c r="AG124" s="24"/>
      <c r="AH124" s="24"/>
      <c r="AI124" s="24"/>
      <c r="AJ124" s="24"/>
      <c r="AK124" s="24"/>
      <c r="AL124" s="24"/>
      <c r="AM124" s="24"/>
      <c r="AN124" s="24"/>
      <c r="AO124" s="24"/>
      <c r="AP124" s="24"/>
      <c r="AQ124" s="24"/>
      <c r="AR124" s="24"/>
      <c r="AS124" s="24"/>
      <c r="AT124" s="24"/>
      <c r="AU124" s="24"/>
      <c r="AV124" s="24"/>
      <c r="AW124" s="24"/>
      <c r="AX124" s="24"/>
      <c r="AY124" s="24"/>
      <c r="AZ124" s="24"/>
      <c r="BA124" s="24"/>
      <c r="BB124" s="24"/>
      <c r="BC124" s="24"/>
      <c r="BD124" s="24"/>
      <c r="BE124" s="24"/>
      <c r="BF124" s="24"/>
      <c r="BG124" s="24"/>
      <c r="BH124" s="24"/>
      <c r="BI124" s="24"/>
      <c r="BJ124" s="24"/>
      <c r="BK124" s="24"/>
      <c r="BL124" s="24"/>
      <c r="BM124" s="24"/>
      <c r="BN124" s="24"/>
      <c r="BO124" s="24"/>
      <c r="BP124" s="24"/>
      <c r="BQ124" s="24"/>
      <c r="BR124" s="24"/>
      <c r="BS124" s="24"/>
      <c r="BT124" s="24"/>
      <c r="BU124" s="24"/>
      <c r="BV124" s="24"/>
      <c r="BW124" s="24"/>
      <c r="BX124" s="24"/>
      <c r="BY124" s="24"/>
      <c r="BZ124" s="24"/>
      <c r="CA124" s="24"/>
      <c r="CB124" s="24"/>
      <c r="CC124" s="24"/>
      <c r="CD124" s="24"/>
      <c r="CE124" s="24"/>
      <c r="CF124" s="24"/>
      <c r="CG124" s="24"/>
      <c r="CH124" s="24"/>
      <c r="CI124" s="24"/>
      <c r="CJ124" s="24"/>
      <c r="CK124" s="24"/>
      <c r="CL124" s="24"/>
      <c r="CM124" s="24"/>
      <c r="CN124" s="24"/>
      <c r="CO124" s="24"/>
      <c r="CP124" s="24"/>
      <c r="CQ124" s="24"/>
      <c r="CR124" s="24"/>
      <c r="CS124" s="24"/>
      <c r="CT124" s="24"/>
      <c r="CU124" s="24"/>
      <c r="CV124" s="24"/>
      <c r="CW124" s="24"/>
      <c r="CX124" s="24"/>
      <c r="CY124" s="24"/>
      <c r="CZ124" s="24"/>
      <c r="DA124" s="24"/>
      <c r="DB124" s="24"/>
      <c r="DC124" s="24"/>
      <c r="DD124" s="24"/>
      <c r="DE124" s="24"/>
      <c r="DF124" s="24"/>
      <c r="DG124" s="24"/>
    </row>
    <row r="125" spans="1:111">
      <c r="C125" s="40"/>
      <c r="E125" s="24"/>
      <c r="F125" s="24"/>
      <c r="G125" s="24"/>
      <c r="H125" s="24"/>
      <c r="I125" s="24"/>
      <c r="J125" s="24"/>
      <c r="K125" s="24"/>
      <c r="L125" s="24"/>
      <c r="M125" s="24"/>
      <c r="N125" s="24"/>
      <c r="O125" s="24"/>
      <c r="P125" s="24"/>
      <c r="Q125" s="24"/>
      <c r="R125" s="24"/>
      <c r="S125" s="24"/>
      <c r="T125" s="24"/>
      <c r="U125" s="24"/>
      <c r="V125" s="24"/>
      <c r="W125" s="24"/>
      <c r="X125" s="24"/>
      <c r="Y125" s="24"/>
      <c r="Z125" s="24"/>
      <c r="AA125" s="24"/>
      <c r="AB125" s="24"/>
      <c r="AC125" s="24"/>
      <c r="AD125" s="24"/>
      <c r="AE125" s="24"/>
      <c r="AF125" s="24"/>
      <c r="AG125" s="24"/>
      <c r="AH125" s="24"/>
      <c r="AI125" s="24"/>
      <c r="AJ125" s="24"/>
      <c r="AK125" s="24"/>
      <c r="AL125" s="24"/>
      <c r="AM125" s="24"/>
      <c r="AN125" s="24"/>
      <c r="AO125" s="24"/>
      <c r="AP125" s="24"/>
      <c r="AQ125" s="24"/>
      <c r="AR125" s="24"/>
      <c r="AS125" s="24"/>
      <c r="AT125" s="24"/>
      <c r="AU125" s="24"/>
      <c r="AV125" s="24"/>
      <c r="AW125" s="24"/>
      <c r="AX125" s="24"/>
      <c r="AY125" s="24"/>
      <c r="AZ125" s="24"/>
      <c r="BA125" s="24"/>
      <c r="BB125" s="24"/>
      <c r="BC125" s="24"/>
      <c r="BD125" s="24"/>
      <c r="BE125" s="24"/>
      <c r="BF125" s="24"/>
      <c r="BG125" s="24"/>
      <c r="BH125" s="24"/>
      <c r="BI125" s="24"/>
      <c r="BJ125" s="24"/>
      <c r="BK125" s="24"/>
      <c r="BL125" s="24"/>
      <c r="BM125" s="24"/>
      <c r="BN125" s="24"/>
      <c r="BO125" s="24"/>
      <c r="BP125" s="24"/>
      <c r="BQ125" s="24"/>
      <c r="BR125" s="24"/>
      <c r="BS125" s="24"/>
      <c r="BT125" s="24"/>
      <c r="BU125" s="24"/>
      <c r="BV125" s="24"/>
      <c r="BW125" s="24"/>
      <c r="BX125" s="24"/>
      <c r="BY125" s="24"/>
      <c r="BZ125" s="24"/>
      <c r="CA125" s="24"/>
      <c r="CB125" s="24"/>
      <c r="CC125" s="24"/>
      <c r="CD125" s="24"/>
      <c r="CE125" s="24"/>
      <c r="CF125" s="24"/>
      <c r="CG125" s="24"/>
      <c r="CH125" s="24"/>
      <c r="CI125" s="24"/>
      <c r="CJ125" s="24"/>
      <c r="CK125" s="24"/>
      <c r="CL125" s="24"/>
      <c r="CM125" s="24"/>
      <c r="CN125" s="24"/>
      <c r="CO125" s="24"/>
      <c r="CP125" s="24"/>
      <c r="CQ125" s="24"/>
      <c r="CR125" s="24"/>
      <c r="CS125" s="24"/>
      <c r="CT125" s="24"/>
      <c r="CU125" s="24"/>
      <c r="CV125" s="24"/>
      <c r="CW125" s="24"/>
      <c r="CX125" s="24"/>
      <c r="CY125" s="24"/>
      <c r="CZ125" s="24"/>
      <c r="DA125" s="24"/>
      <c r="DB125" s="24"/>
      <c r="DC125" s="24"/>
      <c r="DD125" s="24"/>
      <c r="DE125" s="24"/>
      <c r="DF125" s="24"/>
      <c r="DG125" s="24"/>
    </row>
    <row r="126" spans="1:111">
      <c r="C126" s="40"/>
      <c r="E126" s="24"/>
      <c r="F126" s="24"/>
      <c r="G126" s="24"/>
      <c r="H126" s="24"/>
      <c r="I126" s="24"/>
      <c r="J126" s="24"/>
      <c r="K126" s="24"/>
      <c r="L126" s="24"/>
      <c r="M126" s="24"/>
      <c r="N126" s="24"/>
      <c r="O126" s="24"/>
      <c r="P126" s="24"/>
      <c r="Q126" s="24"/>
      <c r="R126" s="24"/>
      <c r="S126" s="24"/>
      <c r="T126" s="24"/>
      <c r="U126" s="24"/>
      <c r="V126" s="24"/>
      <c r="W126" s="24"/>
      <c r="X126" s="24"/>
      <c r="Y126" s="24"/>
      <c r="Z126" s="24"/>
      <c r="AA126" s="24"/>
      <c r="AB126" s="24"/>
      <c r="AC126" s="24"/>
      <c r="AD126" s="24"/>
      <c r="AE126" s="24"/>
      <c r="AF126" s="24"/>
      <c r="AG126" s="24"/>
      <c r="AH126" s="24"/>
      <c r="AI126" s="24"/>
      <c r="AJ126" s="24"/>
      <c r="AK126" s="24"/>
      <c r="AL126" s="24"/>
      <c r="AM126" s="24"/>
      <c r="AN126" s="24"/>
      <c r="AO126" s="24"/>
      <c r="AP126" s="24"/>
      <c r="AQ126" s="24"/>
      <c r="AR126" s="24"/>
      <c r="AS126" s="24"/>
      <c r="AT126" s="24"/>
      <c r="AU126" s="24"/>
      <c r="AV126" s="24"/>
      <c r="AW126" s="24"/>
      <c r="AX126" s="24"/>
      <c r="AY126" s="24"/>
      <c r="AZ126" s="24"/>
      <c r="BA126" s="24"/>
      <c r="BB126" s="24"/>
      <c r="BC126" s="24"/>
      <c r="BD126" s="24"/>
      <c r="BE126" s="24"/>
      <c r="BF126" s="24"/>
      <c r="BG126" s="24"/>
      <c r="BH126" s="24"/>
      <c r="BI126" s="24"/>
      <c r="BJ126" s="24"/>
      <c r="BK126" s="24"/>
      <c r="BL126" s="24"/>
      <c r="BM126" s="24"/>
      <c r="BN126" s="24"/>
      <c r="BO126" s="24"/>
      <c r="BP126" s="24"/>
      <c r="BQ126" s="24"/>
      <c r="BR126" s="24"/>
      <c r="BS126" s="24"/>
      <c r="BT126" s="24"/>
      <c r="BU126" s="24"/>
      <c r="BV126" s="24"/>
      <c r="BW126" s="24"/>
      <c r="BX126" s="24"/>
      <c r="BY126" s="24"/>
      <c r="BZ126" s="24"/>
      <c r="CA126" s="24"/>
      <c r="CB126" s="24"/>
      <c r="CC126" s="24"/>
      <c r="CD126" s="24"/>
      <c r="CE126" s="24"/>
      <c r="CF126" s="24"/>
      <c r="CG126" s="24"/>
      <c r="CH126" s="24"/>
      <c r="CI126" s="24"/>
      <c r="CJ126" s="24"/>
      <c r="CK126" s="24"/>
      <c r="CL126" s="24"/>
      <c r="CM126" s="24"/>
      <c r="CN126" s="24"/>
      <c r="CO126" s="24"/>
      <c r="CP126" s="24"/>
      <c r="CQ126" s="24"/>
      <c r="CR126" s="24"/>
      <c r="CS126" s="24"/>
      <c r="CT126" s="24"/>
      <c r="CU126" s="24"/>
      <c r="CV126" s="24"/>
      <c r="CW126" s="24"/>
      <c r="CX126" s="24"/>
      <c r="CY126" s="24"/>
      <c r="CZ126" s="24"/>
      <c r="DA126" s="24"/>
      <c r="DB126" s="24"/>
      <c r="DC126" s="24"/>
      <c r="DD126" s="24"/>
      <c r="DE126" s="24"/>
      <c r="DF126" s="24"/>
      <c r="DG126" s="24"/>
    </row>
    <row r="127" spans="1:111">
      <c r="C127" s="40"/>
      <c r="E127" s="24"/>
      <c r="F127" s="24"/>
      <c r="G127" s="24"/>
      <c r="H127" s="24"/>
      <c r="I127" s="24"/>
      <c r="J127" s="24"/>
      <c r="K127" s="24"/>
      <c r="L127" s="24"/>
      <c r="M127" s="24"/>
      <c r="N127" s="24"/>
      <c r="O127" s="24"/>
      <c r="P127" s="24"/>
      <c r="Q127" s="24"/>
      <c r="R127" s="24"/>
      <c r="S127" s="24"/>
      <c r="T127" s="24"/>
      <c r="U127" s="24"/>
      <c r="V127" s="24"/>
      <c r="W127" s="24"/>
      <c r="X127" s="24"/>
      <c r="Y127" s="24"/>
      <c r="Z127" s="24"/>
      <c r="AA127" s="24"/>
      <c r="AB127" s="24"/>
      <c r="AC127" s="24"/>
      <c r="AD127" s="24"/>
      <c r="AE127" s="24"/>
      <c r="AF127" s="24"/>
      <c r="AG127" s="24"/>
      <c r="AH127" s="24"/>
      <c r="AI127" s="24"/>
      <c r="AJ127" s="24"/>
      <c r="AK127" s="24"/>
      <c r="AL127" s="24"/>
      <c r="AM127" s="24"/>
      <c r="AN127" s="24"/>
      <c r="AO127" s="24"/>
      <c r="AP127" s="24"/>
      <c r="AQ127" s="24"/>
      <c r="AR127" s="24"/>
      <c r="AS127" s="24"/>
      <c r="AT127" s="24"/>
      <c r="AU127" s="24"/>
      <c r="AV127" s="24"/>
      <c r="AW127" s="24"/>
      <c r="AX127" s="24"/>
      <c r="AY127" s="24"/>
      <c r="AZ127" s="24"/>
      <c r="BA127" s="24"/>
      <c r="BB127" s="24"/>
      <c r="BC127" s="24"/>
      <c r="BD127" s="24"/>
      <c r="BE127" s="24"/>
      <c r="BF127" s="24"/>
      <c r="BG127" s="24"/>
      <c r="BH127" s="24"/>
      <c r="BI127" s="24"/>
      <c r="BJ127" s="24"/>
      <c r="BK127" s="24"/>
      <c r="BL127" s="24"/>
      <c r="BM127" s="24"/>
      <c r="BN127" s="24"/>
      <c r="BO127" s="24"/>
      <c r="BP127" s="24"/>
      <c r="BQ127" s="24"/>
      <c r="BR127" s="24"/>
      <c r="BS127" s="24"/>
      <c r="BT127" s="24"/>
      <c r="BU127" s="24"/>
      <c r="BV127" s="24"/>
      <c r="BW127" s="24"/>
      <c r="BX127" s="24"/>
      <c r="BY127" s="24"/>
      <c r="BZ127" s="24"/>
      <c r="CA127" s="24"/>
      <c r="CB127" s="24"/>
      <c r="CC127" s="24"/>
      <c r="CD127" s="24"/>
      <c r="CE127" s="24"/>
      <c r="CF127" s="24"/>
      <c r="CG127" s="24"/>
      <c r="CH127" s="24"/>
      <c r="CI127" s="24"/>
      <c r="CJ127" s="24"/>
      <c r="CK127" s="24"/>
      <c r="CL127" s="24"/>
      <c r="CM127" s="24"/>
      <c r="CN127" s="24"/>
      <c r="CO127" s="24"/>
      <c r="CP127" s="24"/>
      <c r="CQ127" s="24"/>
      <c r="CR127" s="24"/>
      <c r="CS127" s="24"/>
      <c r="CT127" s="24"/>
      <c r="CU127" s="24"/>
      <c r="CV127" s="24"/>
      <c r="CW127" s="24"/>
      <c r="CX127" s="24"/>
      <c r="CY127" s="24"/>
      <c r="CZ127" s="24"/>
      <c r="DA127" s="24"/>
      <c r="DB127" s="24"/>
      <c r="DC127" s="24"/>
      <c r="DD127" s="24"/>
      <c r="DE127" s="24"/>
      <c r="DF127" s="24"/>
      <c r="DG127" s="24"/>
    </row>
    <row r="128" spans="1:111">
      <c r="C128" s="40"/>
      <c r="E128" s="24"/>
      <c r="F128" s="24"/>
      <c r="G128" s="24"/>
      <c r="H128" s="24"/>
      <c r="I128" s="24"/>
      <c r="J128" s="24"/>
      <c r="K128" s="24"/>
      <c r="L128" s="24"/>
      <c r="M128" s="24"/>
      <c r="N128" s="24"/>
      <c r="O128" s="24"/>
      <c r="P128" s="24"/>
      <c r="Q128" s="24"/>
      <c r="R128" s="24"/>
      <c r="S128" s="24"/>
      <c r="T128" s="24"/>
      <c r="U128" s="24"/>
      <c r="V128" s="24"/>
      <c r="W128" s="24"/>
      <c r="X128" s="24"/>
      <c r="Y128" s="24"/>
      <c r="Z128" s="24"/>
      <c r="AA128" s="24"/>
      <c r="AB128" s="24"/>
      <c r="AC128" s="24"/>
      <c r="AD128" s="24"/>
      <c r="AE128" s="24"/>
      <c r="AF128" s="24"/>
      <c r="AG128" s="24"/>
      <c r="AH128" s="24"/>
      <c r="AI128" s="24"/>
      <c r="AJ128" s="24"/>
      <c r="AK128" s="24"/>
      <c r="AL128" s="24"/>
      <c r="AM128" s="24"/>
      <c r="AN128" s="24"/>
      <c r="AO128" s="24"/>
      <c r="AP128" s="24"/>
      <c r="AQ128" s="24"/>
      <c r="AR128" s="24"/>
      <c r="AS128" s="24"/>
      <c r="AT128" s="24"/>
      <c r="AU128" s="24"/>
      <c r="AV128" s="24"/>
      <c r="AW128" s="24"/>
      <c r="AX128" s="24"/>
      <c r="AY128" s="24"/>
      <c r="AZ128" s="24"/>
      <c r="BA128" s="24"/>
      <c r="BB128" s="24"/>
      <c r="BC128" s="24"/>
      <c r="BD128" s="24"/>
      <c r="BE128" s="24"/>
      <c r="BF128" s="24"/>
      <c r="BG128" s="24"/>
      <c r="BH128" s="24"/>
      <c r="BI128" s="24"/>
      <c r="BJ128" s="24"/>
      <c r="BK128" s="24"/>
      <c r="BL128" s="24"/>
      <c r="BM128" s="24"/>
      <c r="BN128" s="24"/>
      <c r="BO128" s="24"/>
      <c r="BP128" s="24"/>
      <c r="BQ128" s="24"/>
      <c r="BR128" s="24"/>
      <c r="BS128" s="24"/>
      <c r="BT128" s="24"/>
      <c r="BU128" s="24"/>
      <c r="BV128" s="24"/>
      <c r="BW128" s="24"/>
      <c r="BX128" s="24"/>
      <c r="BY128" s="24"/>
      <c r="BZ128" s="24"/>
      <c r="CA128" s="24"/>
      <c r="CB128" s="24"/>
      <c r="CC128" s="24"/>
      <c r="CD128" s="24"/>
      <c r="CE128" s="24"/>
      <c r="CF128" s="24"/>
      <c r="CG128" s="24"/>
      <c r="CH128" s="24"/>
      <c r="CI128" s="24"/>
      <c r="CJ128" s="24"/>
      <c r="CK128" s="24"/>
      <c r="CL128" s="24"/>
      <c r="CM128" s="24"/>
      <c r="CN128" s="24"/>
      <c r="CO128" s="24"/>
      <c r="CP128" s="24"/>
      <c r="CQ128" s="24"/>
      <c r="CR128" s="24"/>
      <c r="CS128" s="24"/>
      <c r="CT128" s="24"/>
      <c r="CU128" s="24"/>
      <c r="CV128" s="24"/>
      <c r="CW128" s="24"/>
      <c r="CX128" s="24"/>
      <c r="CY128" s="24"/>
      <c r="CZ128" s="24"/>
      <c r="DA128" s="24"/>
      <c r="DB128" s="24"/>
      <c r="DC128" s="24"/>
      <c r="DD128" s="24"/>
      <c r="DE128" s="24"/>
      <c r="DF128" s="24"/>
      <c r="DG128" s="24"/>
    </row>
    <row r="129" spans="3:111">
      <c r="C129" s="40"/>
      <c r="E129" s="24"/>
      <c r="F129" s="24"/>
      <c r="G129" s="24"/>
      <c r="H129" s="24"/>
      <c r="I129" s="24"/>
      <c r="J129" s="24"/>
      <c r="K129" s="24"/>
      <c r="L129" s="24"/>
      <c r="M129" s="24"/>
      <c r="N129" s="24"/>
      <c r="O129" s="24"/>
      <c r="P129" s="24"/>
      <c r="Q129" s="24"/>
      <c r="R129" s="24"/>
      <c r="S129" s="24"/>
      <c r="T129" s="24"/>
      <c r="U129" s="24"/>
      <c r="V129" s="24"/>
      <c r="W129" s="24"/>
      <c r="X129" s="24"/>
      <c r="Y129" s="24"/>
      <c r="Z129" s="24"/>
      <c r="AA129" s="24"/>
      <c r="AB129" s="24"/>
      <c r="AC129" s="24"/>
      <c r="AD129" s="24"/>
      <c r="AE129" s="24"/>
      <c r="AF129" s="24"/>
      <c r="AG129" s="24"/>
      <c r="AH129" s="24"/>
      <c r="AI129" s="24"/>
      <c r="AJ129" s="24"/>
      <c r="AK129" s="24"/>
      <c r="AL129" s="24"/>
      <c r="AM129" s="24"/>
      <c r="AN129" s="24"/>
      <c r="AO129" s="24"/>
      <c r="AP129" s="24"/>
      <c r="AQ129" s="24"/>
      <c r="AR129" s="24"/>
      <c r="AS129" s="24"/>
      <c r="AT129" s="24"/>
      <c r="AU129" s="24"/>
      <c r="AV129" s="24"/>
      <c r="AW129" s="24"/>
      <c r="AX129" s="24"/>
      <c r="AY129" s="24"/>
      <c r="AZ129" s="24"/>
      <c r="BA129" s="24"/>
      <c r="BB129" s="24"/>
      <c r="BC129" s="24"/>
      <c r="BD129" s="24"/>
      <c r="BE129" s="24"/>
      <c r="BF129" s="24"/>
      <c r="BG129" s="24"/>
      <c r="BH129" s="24"/>
      <c r="BI129" s="24"/>
      <c r="BJ129" s="24"/>
      <c r="BK129" s="24"/>
      <c r="BL129" s="24"/>
      <c r="BM129" s="24"/>
      <c r="BN129" s="24"/>
      <c r="BO129" s="24"/>
      <c r="BP129" s="24"/>
      <c r="BQ129" s="24"/>
      <c r="BR129" s="24"/>
      <c r="BS129" s="24"/>
      <c r="BT129" s="24"/>
      <c r="BU129" s="24"/>
      <c r="BV129" s="24"/>
      <c r="BW129" s="24"/>
      <c r="BX129" s="24"/>
      <c r="BY129" s="24"/>
      <c r="BZ129" s="24"/>
      <c r="CA129" s="24"/>
      <c r="CB129" s="24"/>
      <c r="CC129" s="24"/>
      <c r="CD129" s="24"/>
      <c r="CE129" s="24"/>
      <c r="CF129" s="24"/>
      <c r="CG129" s="24"/>
      <c r="CH129" s="24"/>
      <c r="CI129" s="24"/>
      <c r="CJ129" s="24"/>
      <c r="CK129" s="24"/>
      <c r="CL129" s="24"/>
      <c r="CM129" s="24"/>
      <c r="CN129" s="24"/>
      <c r="CO129" s="24"/>
      <c r="CP129" s="24"/>
      <c r="CQ129" s="24"/>
      <c r="CR129" s="24"/>
      <c r="CS129" s="24"/>
      <c r="CT129" s="24"/>
      <c r="CU129" s="24"/>
      <c r="CV129" s="24"/>
      <c r="CW129" s="24"/>
      <c r="CX129" s="24"/>
      <c r="CY129" s="24"/>
      <c r="CZ129" s="24"/>
      <c r="DA129" s="24"/>
      <c r="DB129" s="24"/>
      <c r="DC129" s="24"/>
      <c r="DD129" s="24"/>
      <c r="DE129" s="24"/>
      <c r="DF129" s="24"/>
      <c r="DG129" s="24"/>
    </row>
    <row r="130" spans="3:111">
      <c r="C130" s="40"/>
      <c r="E130" s="24"/>
      <c r="F130" s="24"/>
      <c r="G130" s="24"/>
      <c r="H130" s="24"/>
      <c r="I130" s="24"/>
      <c r="J130" s="24"/>
      <c r="K130" s="24"/>
      <c r="L130" s="24"/>
      <c r="M130" s="24"/>
      <c r="N130" s="24"/>
      <c r="O130" s="24"/>
      <c r="P130" s="24"/>
      <c r="Q130" s="24"/>
      <c r="R130" s="24"/>
      <c r="S130" s="24"/>
      <c r="T130" s="24"/>
      <c r="U130" s="24"/>
      <c r="V130" s="24"/>
      <c r="W130" s="24"/>
      <c r="X130" s="24"/>
      <c r="Y130" s="24"/>
      <c r="Z130" s="24"/>
      <c r="AA130" s="24"/>
      <c r="AB130" s="24"/>
      <c r="AC130" s="24"/>
      <c r="AD130" s="24"/>
      <c r="AE130" s="24"/>
      <c r="AF130" s="24"/>
      <c r="AG130" s="24"/>
      <c r="AH130" s="24"/>
      <c r="AI130" s="24"/>
      <c r="AJ130" s="24"/>
      <c r="AK130" s="24"/>
      <c r="AL130" s="24"/>
      <c r="AM130" s="24"/>
      <c r="AN130" s="24"/>
      <c r="AO130" s="24"/>
      <c r="AP130" s="24"/>
      <c r="AQ130" s="24"/>
      <c r="AR130" s="24"/>
      <c r="AS130" s="24"/>
      <c r="AT130" s="24"/>
      <c r="AU130" s="24"/>
      <c r="AV130" s="24"/>
      <c r="AW130" s="24"/>
      <c r="AX130" s="24"/>
      <c r="AY130" s="24"/>
      <c r="AZ130" s="24"/>
      <c r="BA130" s="24"/>
      <c r="BB130" s="24"/>
      <c r="BC130" s="24"/>
      <c r="BD130" s="24"/>
      <c r="BE130" s="24"/>
      <c r="BF130" s="24"/>
      <c r="BG130" s="24"/>
      <c r="BH130" s="24"/>
      <c r="BI130" s="24"/>
      <c r="BJ130" s="24"/>
      <c r="BK130" s="24"/>
      <c r="BL130" s="24"/>
      <c r="BM130" s="24"/>
      <c r="BN130" s="24"/>
      <c r="BO130" s="24"/>
      <c r="BP130" s="24"/>
      <c r="BQ130" s="24"/>
      <c r="BR130" s="24"/>
      <c r="BS130" s="24"/>
      <c r="BT130" s="24"/>
      <c r="BU130" s="24"/>
      <c r="BV130" s="24"/>
      <c r="BW130" s="24"/>
      <c r="BX130" s="24"/>
      <c r="BY130" s="24"/>
      <c r="BZ130" s="24"/>
      <c r="CA130" s="24"/>
      <c r="CB130" s="24"/>
      <c r="CC130" s="24"/>
      <c r="CD130" s="24"/>
      <c r="CE130" s="24"/>
      <c r="CF130" s="24"/>
      <c r="CG130" s="24"/>
      <c r="CH130" s="24"/>
      <c r="CI130" s="24"/>
      <c r="CJ130" s="24"/>
      <c r="CK130" s="24"/>
      <c r="CL130" s="24"/>
      <c r="CM130" s="24"/>
      <c r="CN130" s="24"/>
      <c r="CO130" s="24"/>
      <c r="CP130" s="24"/>
      <c r="CQ130" s="24"/>
      <c r="CR130" s="24"/>
      <c r="CS130" s="24"/>
      <c r="CT130" s="24"/>
      <c r="CU130" s="24"/>
      <c r="CV130" s="24"/>
      <c r="CW130" s="24"/>
      <c r="CX130" s="24"/>
      <c r="CY130" s="24"/>
      <c r="CZ130" s="24"/>
      <c r="DA130" s="24"/>
      <c r="DB130" s="24"/>
      <c r="DC130" s="24"/>
      <c r="DD130" s="24"/>
      <c r="DE130" s="24"/>
      <c r="DF130" s="24"/>
      <c r="DG130" s="24"/>
    </row>
    <row r="131" spans="3:111">
      <c r="C131" s="40"/>
      <c r="E131" s="24"/>
      <c r="F131" s="24"/>
      <c r="G131" s="24"/>
      <c r="H131" s="24"/>
      <c r="I131" s="24"/>
      <c r="J131" s="24"/>
      <c r="K131" s="24"/>
      <c r="L131" s="24"/>
      <c r="M131" s="24"/>
      <c r="N131" s="24"/>
      <c r="O131" s="24"/>
      <c r="P131" s="24"/>
      <c r="Q131" s="24"/>
      <c r="R131" s="24"/>
      <c r="S131" s="24"/>
      <c r="T131" s="24"/>
      <c r="U131" s="24"/>
      <c r="V131" s="24"/>
      <c r="W131" s="24"/>
      <c r="X131" s="24"/>
      <c r="Y131" s="24"/>
      <c r="Z131" s="24"/>
      <c r="AA131" s="24"/>
      <c r="AB131" s="24"/>
      <c r="AC131" s="24"/>
      <c r="AD131" s="24"/>
      <c r="AE131" s="24"/>
      <c r="AF131" s="24"/>
      <c r="AG131" s="24"/>
      <c r="AH131" s="24"/>
      <c r="AI131" s="24"/>
      <c r="AJ131" s="24"/>
      <c r="AK131" s="24"/>
      <c r="AL131" s="24"/>
      <c r="AM131" s="24"/>
      <c r="AN131" s="24"/>
      <c r="AO131" s="24"/>
      <c r="AP131" s="24"/>
      <c r="AQ131" s="24"/>
      <c r="AR131" s="24"/>
      <c r="AS131" s="24"/>
      <c r="AT131" s="24"/>
      <c r="AU131" s="24"/>
      <c r="AV131" s="24"/>
      <c r="AW131" s="24"/>
      <c r="AX131" s="24"/>
      <c r="AY131" s="24"/>
      <c r="AZ131" s="24"/>
      <c r="BA131" s="24"/>
      <c r="BB131" s="24"/>
      <c r="BC131" s="24"/>
      <c r="BD131" s="24"/>
      <c r="BE131" s="24"/>
      <c r="BF131" s="24"/>
      <c r="BG131" s="24"/>
      <c r="BH131" s="24"/>
      <c r="BI131" s="24"/>
      <c r="BJ131" s="24"/>
      <c r="BK131" s="24"/>
      <c r="BL131" s="24"/>
      <c r="BM131" s="24"/>
      <c r="BN131" s="24"/>
      <c r="BO131" s="24"/>
      <c r="BP131" s="24"/>
      <c r="BQ131" s="24"/>
      <c r="BR131" s="24"/>
      <c r="BS131" s="24"/>
      <c r="BT131" s="24"/>
      <c r="BU131" s="24"/>
      <c r="BV131" s="24"/>
      <c r="BW131" s="24"/>
      <c r="BX131" s="24"/>
      <c r="BY131" s="24"/>
      <c r="BZ131" s="24"/>
      <c r="CA131" s="24"/>
      <c r="CB131" s="24"/>
      <c r="CC131" s="24"/>
      <c r="CD131" s="24"/>
      <c r="CE131" s="24"/>
      <c r="CF131" s="24"/>
      <c r="CG131" s="24"/>
      <c r="CH131" s="24"/>
      <c r="CI131" s="24"/>
      <c r="CJ131" s="24"/>
      <c r="CK131" s="24"/>
      <c r="CL131" s="24"/>
      <c r="CM131" s="24"/>
      <c r="CN131" s="24"/>
      <c r="CO131" s="24"/>
      <c r="CP131" s="24"/>
      <c r="CQ131" s="24"/>
      <c r="CR131" s="24"/>
      <c r="CS131" s="24"/>
      <c r="CT131" s="24"/>
      <c r="CU131" s="24"/>
      <c r="CV131" s="24"/>
      <c r="CW131" s="24"/>
      <c r="CX131" s="24"/>
      <c r="CY131" s="24"/>
      <c r="CZ131" s="24"/>
      <c r="DA131" s="24"/>
      <c r="DB131" s="24"/>
      <c r="DC131" s="24"/>
      <c r="DD131" s="24"/>
      <c r="DE131" s="24"/>
      <c r="DF131" s="24"/>
      <c r="DG131" s="24"/>
    </row>
    <row r="132" spans="3:111">
      <c r="C132" s="40"/>
      <c r="E132" s="24"/>
      <c r="F132" s="24"/>
      <c r="G132" s="24"/>
      <c r="H132" s="24"/>
      <c r="I132" s="24"/>
      <c r="J132" s="24"/>
      <c r="K132" s="24"/>
      <c r="L132" s="24"/>
      <c r="M132" s="24"/>
      <c r="N132" s="24"/>
      <c r="O132" s="24"/>
      <c r="P132" s="24"/>
      <c r="Q132" s="24"/>
      <c r="R132" s="24"/>
      <c r="S132" s="24"/>
      <c r="T132" s="24"/>
      <c r="U132" s="24"/>
      <c r="V132" s="24"/>
      <c r="W132" s="24"/>
      <c r="X132" s="24"/>
      <c r="Y132" s="24"/>
      <c r="Z132" s="24"/>
      <c r="AA132" s="24"/>
      <c r="AB132" s="24"/>
      <c r="AC132" s="24"/>
      <c r="AD132" s="24"/>
      <c r="AE132" s="24"/>
      <c r="AF132" s="24"/>
      <c r="AG132" s="24"/>
      <c r="AH132" s="24"/>
      <c r="AI132" s="24"/>
      <c r="AJ132" s="24"/>
      <c r="AK132" s="24"/>
      <c r="AL132" s="24"/>
      <c r="AM132" s="24"/>
      <c r="AN132" s="24"/>
      <c r="AO132" s="24"/>
      <c r="AP132" s="24"/>
      <c r="AQ132" s="24"/>
      <c r="AR132" s="24"/>
      <c r="AS132" s="24"/>
      <c r="AT132" s="24"/>
      <c r="AU132" s="24"/>
      <c r="AV132" s="24"/>
      <c r="AW132" s="24"/>
      <c r="AX132" s="24"/>
      <c r="AY132" s="24"/>
      <c r="AZ132" s="24"/>
      <c r="BA132" s="24"/>
      <c r="BB132" s="24"/>
      <c r="BC132" s="24"/>
      <c r="BD132" s="24"/>
      <c r="BE132" s="24"/>
      <c r="BF132" s="24"/>
      <c r="BG132" s="24"/>
      <c r="BH132" s="24"/>
      <c r="BI132" s="24"/>
      <c r="BJ132" s="24"/>
      <c r="BK132" s="24"/>
      <c r="BL132" s="24"/>
      <c r="BM132" s="24"/>
      <c r="BN132" s="24"/>
      <c r="BO132" s="24"/>
      <c r="BP132" s="24"/>
      <c r="BQ132" s="24"/>
      <c r="BR132" s="24"/>
      <c r="BS132" s="24"/>
      <c r="BT132" s="24"/>
      <c r="BU132" s="24"/>
      <c r="BV132" s="24"/>
      <c r="BW132" s="24"/>
      <c r="BX132" s="24"/>
      <c r="BY132" s="24"/>
      <c r="BZ132" s="24"/>
      <c r="CA132" s="24"/>
      <c r="CB132" s="24"/>
      <c r="CC132" s="24"/>
      <c r="CD132" s="24"/>
      <c r="CE132" s="24"/>
      <c r="CF132" s="24"/>
      <c r="CG132" s="24"/>
      <c r="CH132" s="24"/>
      <c r="CI132" s="24"/>
      <c r="CJ132" s="24"/>
      <c r="CK132" s="24"/>
      <c r="CL132" s="24"/>
      <c r="CM132" s="24"/>
      <c r="CN132" s="24"/>
      <c r="CO132" s="24"/>
      <c r="CP132" s="24"/>
      <c r="CQ132" s="24"/>
      <c r="CR132" s="24"/>
      <c r="CS132" s="24"/>
      <c r="CT132" s="24"/>
      <c r="CU132" s="24"/>
      <c r="CV132" s="24"/>
      <c r="CW132" s="24"/>
      <c r="CX132" s="24"/>
      <c r="CY132" s="24"/>
      <c r="CZ132" s="24"/>
      <c r="DA132" s="24"/>
      <c r="DB132" s="24"/>
      <c r="DC132" s="24"/>
      <c r="DD132" s="24"/>
      <c r="DE132" s="24"/>
      <c r="DF132" s="24"/>
      <c r="DG132" s="24"/>
    </row>
  </sheetData>
  <mergeCells count="5">
    <mergeCell ref="F1:G1"/>
    <mergeCell ref="C1:C2"/>
    <mergeCell ref="D1:D2"/>
    <mergeCell ref="E1:E2"/>
    <mergeCell ref="A1:B2"/>
  </mergeCells>
  <phoneticPr fontId="33" type="noConversion"/>
  <printOptions horizontalCentered="1"/>
  <pageMargins left="0.39370078740157483" right="0.39370078740157483" top="0.98425196850393704" bottom="0.98425196850393704" header="0.51181102362204722" footer="0.51181102362204722"/>
  <pageSetup paperSize="9" scale="75" fitToHeight="78" orientation="portrait" r:id="rId1"/>
  <headerFooter scaleWithDoc="0" alignWithMargins="0">
    <oddHeader>&amp;R&amp;"Arial Narrow CE,Kurzíva"&amp;8Stavební úpravy stávající tělocvičny a přístavba nové tělocvičny ZŠ Smečno</oddHeader>
    <oddFooter>&amp;L&amp;"Arial Narrow CE,Kurzíva"&amp;8DOKUMENTACE PRO PROVEDENÍ STAVBY&amp;R&amp;"Arial Narrow CE,Kurzíva"&amp;8&amp;A  &amp;P/&amp;N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13</vt:i4>
      </vt:variant>
      <vt:variant>
        <vt:lpstr>Pojmenované oblasti</vt:lpstr>
      </vt:variant>
      <vt:variant>
        <vt:i4>19</vt:i4>
      </vt:variant>
    </vt:vector>
  </HeadingPairs>
  <TitlesOfParts>
    <vt:vector size="32" baseType="lpstr">
      <vt:lpstr>KRYCÍ LIST</vt:lpstr>
      <vt:lpstr>VŠEOBECNÉ PODMÍNKY</vt:lpstr>
      <vt:lpstr>REKAPITULACE</vt:lpstr>
      <vt:lpstr>D1.1 ARCHITEKT. STAVEBNÍ ČÁST</vt:lpstr>
      <vt:lpstr>D1.2 STATICKÁ ČÁST</vt:lpstr>
      <vt:lpstr>D1.3 Požárně bezp. řešení</vt:lpstr>
      <vt:lpstr>D1.4 Zdravotně tech.instalace</vt:lpstr>
      <vt:lpstr>D1.4 Vytápění</vt:lpstr>
      <vt:lpstr>D1.4 Elektroinstalace</vt:lpstr>
      <vt:lpstr>D1.4 Plyn.zařízení</vt:lpstr>
      <vt:lpstr>D1.4 MaR</vt:lpstr>
      <vt:lpstr>D1.4 VZT</vt:lpstr>
      <vt:lpstr>D2.0 Venk.úpravy parkoviště</vt:lpstr>
      <vt:lpstr>'D1.1 ARCHITEKT. STAVEBNÍ ČÁST'!Názvy_tisku</vt:lpstr>
      <vt:lpstr>'D1.2 STATICKÁ ČÁST'!Názvy_tisku</vt:lpstr>
      <vt:lpstr>'D1.3 Požárně bezp. řešení'!Názvy_tisku</vt:lpstr>
      <vt:lpstr>'D1.4 Elektroinstalace'!Názvy_tisku</vt:lpstr>
      <vt:lpstr>'D1.4 Plyn.zařízení'!Názvy_tisku</vt:lpstr>
      <vt:lpstr>'D1.4 Vytápění'!Názvy_tisku</vt:lpstr>
      <vt:lpstr>'D1.4 Zdravotně tech.instalace'!Názvy_tisku</vt:lpstr>
      <vt:lpstr>'D1.1 ARCHITEKT. STAVEBNÍ ČÁST'!Oblast_tisku</vt:lpstr>
      <vt:lpstr>'D1.2 STATICKÁ ČÁST'!Oblast_tisku</vt:lpstr>
      <vt:lpstr>'D1.3 Požárně bezp. řešení'!Oblast_tisku</vt:lpstr>
      <vt:lpstr>'D1.4 Elektroinstalace'!Oblast_tisku</vt:lpstr>
      <vt:lpstr>'D1.4 MaR'!Oblast_tisku</vt:lpstr>
      <vt:lpstr>'D1.4 Plyn.zařízení'!Oblast_tisku</vt:lpstr>
      <vt:lpstr>'D1.4 Vytápění'!Oblast_tisku</vt:lpstr>
      <vt:lpstr>'D1.4 VZT'!Oblast_tisku</vt:lpstr>
      <vt:lpstr>'D1.4 Zdravotně tech.instalace'!Oblast_tisku</vt:lpstr>
      <vt:lpstr>'D2.0 Venk.úpravy parkoviště'!Oblast_tisku</vt:lpstr>
      <vt:lpstr>REKAPITULACE!Oblast_tisku</vt:lpstr>
      <vt:lpstr>'VŠEOBECNÉ PODMÍNKY'!Oblast_tisku</vt:lpstr>
    </vt:vector>
  </TitlesOfParts>
  <Company>INTAST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M2O</dc:creator>
  <cp:lastModifiedBy>Petra Studecká</cp:lastModifiedBy>
  <cp:lastPrinted>2013-07-07T11:53:41Z</cp:lastPrinted>
  <dcterms:created xsi:type="dcterms:W3CDTF">2006-06-29T12:50:11Z</dcterms:created>
  <dcterms:modified xsi:type="dcterms:W3CDTF">2015-05-29T15:55:44Z</dcterms:modified>
</cp:coreProperties>
</file>