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ZAKÁZKY CPA PROJEKT\Zakázky_rok 2022\036-OPRAVA POVRCHU V UL. UDOLNI – USTEK\PROJEKT\_ROZPOČET\"/>
    </mc:Choice>
  </mc:AlternateContent>
  <bookViews>
    <workbookView xWindow="0" yWindow="0" windowWidth="27555" windowHeight="11865"/>
  </bookViews>
  <sheets>
    <sheet name="Rekapitulace stavby" sheetId="1" r:id="rId1"/>
    <sheet name="22POC601 - Úštěk - Oprava..." sheetId="2" r:id="rId2"/>
  </sheets>
  <definedNames>
    <definedName name="_xlnm._FilterDatabase" localSheetId="1" hidden="1">'22POC601 - Úštěk - Oprava...'!$C$126:$K$217</definedName>
    <definedName name="_xlnm.Print_Titles" localSheetId="1">'22POC601 - Úštěk - Oprava...'!$126:$126</definedName>
    <definedName name="_xlnm.Print_Titles" localSheetId="0">'Rekapitulace stavby'!$92:$92</definedName>
    <definedName name="_xlnm.Print_Area" localSheetId="1">'22POC601 - Úštěk - Oprava...'!$C$4:$J$76,'22POC601 - Úštěk - Oprava...'!$C$82:$J$110,'22POC601 - Úštěk - Oprava...'!$C$116:$J$217</definedName>
    <definedName name="_xlnm.Print_Area" localSheetId="0">'Rekapitulace stavby'!$D$4:$AO$76,'Rekapitulace stavby'!$C$82:$AQ$96</definedName>
  </definedNames>
  <calcPr calcId="152511"/>
</workbook>
</file>

<file path=xl/calcChain.xml><?xml version="1.0" encoding="utf-8"?>
<calcChain xmlns="http://schemas.openxmlformats.org/spreadsheetml/2006/main">
  <c r="BK190" i="2" l="1"/>
  <c r="BK191" i="2"/>
  <c r="J192" i="2"/>
  <c r="J191" i="2"/>
  <c r="J190" i="2"/>
  <c r="BK152" i="2" l="1"/>
  <c r="BI152" i="2"/>
  <c r="BH152" i="2"/>
  <c r="BG152" i="2"/>
  <c r="BF152" i="2"/>
  <c r="T152" i="2"/>
  <c r="R152" i="2"/>
  <c r="P152" i="2"/>
  <c r="J152" i="2"/>
  <c r="BE152" i="2" s="1"/>
  <c r="BK154" i="2"/>
  <c r="BI154" i="2"/>
  <c r="BH154" i="2"/>
  <c r="BG154" i="2"/>
  <c r="BF154" i="2"/>
  <c r="BE154" i="2"/>
  <c r="T154" i="2"/>
  <c r="R154" i="2"/>
  <c r="P154" i="2"/>
  <c r="J154" i="2"/>
  <c r="BK153" i="2"/>
  <c r="BI153" i="2"/>
  <c r="BH153" i="2"/>
  <c r="BG153" i="2"/>
  <c r="BF153" i="2"/>
  <c r="T153" i="2"/>
  <c r="R153" i="2"/>
  <c r="P153" i="2"/>
  <c r="J153" i="2"/>
  <c r="BE153" i="2" s="1"/>
  <c r="J173" i="2" l="1"/>
  <c r="BK173" i="2"/>
  <c r="J172" i="2"/>
  <c r="BK172" i="2"/>
  <c r="J171" i="2"/>
  <c r="BK171" i="2"/>
  <c r="J170" i="2"/>
  <c r="BK170" i="2"/>
  <c r="J35" i="2" l="1"/>
  <c r="J34" i="2"/>
  <c r="AY95" i="1"/>
  <c r="J33" i="2"/>
  <c r="AX95" i="1"/>
  <c r="BI217" i="2"/>
  <c r="BH217" i="2"/>
  <c r="BG217" i="2"/>
  <c r="BF217" i="2"/>
  <c r="T217" i="2"/>
  <c r="T216" i="2"/>
  <c r="R217" i="2"/>
  <c r="R216" i="2"/>
  <c r="P217" i="2"/>
  <c r="P216" i="2" s="1"/>
  <c r="BI215" i="2"/>
  <c r="BH215" i="2"/>
  <c r="BG215" i="2"/>
  <c r="BF215" i="2"/>
  <c r="T215" i="2"/>
  <c r="R215" i="2"/>
  <c r="P215" i="2"/>
  <c r="BI214" i="2"/>
  <c r="BH214" i="2"/>
  <c r="BG214" i="2"/>
  <c r="BF214" i="2"/>
  <c r="T214" i="2"/>
  <c r="R214" i="2"/>
  <c r="P214" i="2"/>
  <c r="BI213" i="2"/>
  <c r="BH213" i="2"/>
  <c r="BG213" i="2"/>
  <c r="BF213" i="2"/>
  <c r="T213" i="2"/>
  <c r="R213" i="2"/>
  <c r="P213" i="2"/>
  <c r="BI212" i="2"/>
  <c r="BH212" i="2"/>
  <c r="BG212" i="2"/>
  <c r="BF212" i="2"/>
  <c r="T212" i="2"/>
  <c r="R212" i="2"/>
  <c r="P212" i="2"/>
  <c r="BI211" i="2"/>
  <c r="BH211" i="2"/>
  <c r="BG211" i="2"/>
  <c r="BF211" i="2"/>
  <c r="T211" i="2"/>
  <c r="R211" i="2"/>
  <c r="P211" i="2"/>
  <c r="BI210" i="2"/>
  <c r="BH210" i="2"/>
  <c r="BG210" i="2"/>
  <c r="BF210" i="2"/>
  <c r="T210" i="2"/>
  <c r="R210" i="2"/>
  <c r="P210" i="2"/>
  <c r="BI208" i="2"/>
  <c r="BH208" i="2"/>
  <c r="BG208" i="2"/>
  <c r="BF208" i="2"/>
  <c r="T208" i="2"/>
  <c r="R208" i="2"/>
  <c r="P208" i="2"/>
  <c r="BI207" i="2"/>
  <c r="BH207" i="2"/>
  <c r="BG207" i="2"/>
  <c r="BF207" i="2"/>
  <c r="T207" i="2"/>
  <c r="R207" i="2"/>
  <c r="P207" i="2"/>
  <c r="BI206" i="2"/>
  <c r="BH206" i="2"/>
  <c r="BG206" i="2"/>
  <c r="BF206" i="2"/>
  <c r="T206" i="2"/>
  <c r="R206" i="2"/>
  <c r="P206" i="2"/>
  <c r="BI204" i="2"/>
  <c r="BH204" i="2"/>
  <c r="BG204" i="2"/>
  <c r="BF204" i="2"/>
  <c r="T204" i="2"/>
  <c r="R204" i="2"/>
  <c r="P204" i="2"/>
  <c r="BI203" i="2"/>
  <c r="BH203" i="2"/>
  <c r="BG203" i="2"/>
  <c r="BF203" i="2"/>
  <c r="T203" i="2"/>
  <c r="R203" i="2"/>
  <c r="P203" i="2"/>
  <c r="BI202" i="2"/>
  <c r="BH202" i="2"/>
  <c r="BG202" i="2"/>
  <c r="BF202" i="2"/>
  <c r="T202" i="2"/>
  <c r="R202" i="2"/>
  <c r="P202" i="2"/>
  <c r="BI200" i="2"/>
  <c r="BH200" i="2"/>
  <c r="BG200" i="2"/>
  <c r="BF200" i="2"/>
  <c r="T200" i="2"/>
  <c r="T199" i="2" s="1"/>
  <c r="R200" i="2"/>
  <c r="R199" i="2" s="1"/>
  <c r="P200" i="2"/>
  <c r="P199" i="2" s="1"/>
  <c r="BI198" i="2"/>
  <c r="BH198" i="2"/>
  <c r="BG198" i="2"/>
  <c r="BF198" i="2"/>
  <c r="T198" i="2"/>
  <c r="R198" i="2"/>
  <c r="P198" i="2"/>
  <c r="BI197" i="2"/>
  <c r="BH197" i="2"/>
  <c r="BG197" i="2"/>
  <c r="BF197" i="2"/>
  <c r="T197" i="2"/>
  <c r="R197" i="2"/>
  <c r="P197" i="2"/>
  <c r="BI196" i="2"/>
  <c r="BH196" i="2"/>
  <c r="BG196" i="2"/>
  <c r="BF196" i="2"/>
  <c r="T196" i="2"/>
  <c r="R196" i="2"/>
  <c r="P196" i="2"/>
  <c r="BI194" i="2"/>
  <c r="BH194" i="2"/>
  <c r="BG194" i="2"/>
  <c r="BF194" i="2"/>
  <c r="T194" i="2"/>
  <c r="T193" i="2" s="1"/>
  <c r="R194" i="2"/>
  <c r="R193" i="2" s="1"/>
  <c r="P194" i="2"/>
  <c r="P193" i="2" s="1"/>
  <c r="BI192" i="2"/>
  <c r="BH192" i="2"/>
  <c r="BG192" i="2"/>
  <c r="BF192" i="2"/>
  <c r="T192" i="2"/>
  <c r="R192" i="2"/>
  <c r="P192" i="2"/>
  <c r="BI189" i="2"/>
  <c r="BH189" i="2"/>
  <c r="BG189" i="2"/>
  <c r="BF189" i="2"/>
  <c r="T189" i="2"/>
  <c r="R189" i="2"/>
  <c r="P189" i="2"/>
  <c r="BI188" i="2"/>
  <c r="BH188" i="2"/>
  <c r="BG188" i="2"/>
  <c r="BF188" i="2"/>
  <c r="T188" i="2"/>
  <c r="R188" i="2"/>
  <c r="P188" i="2"/>
  <c r="BI187" i="2"/>
  <c r="BH187" i="2"/>
  <c r="BG187" i="2"/>
  <c r="BF187" i="2"/>
  <c r="T187" i="2"/>
  <c r="R187" i="2"/>
  <c r="P187" i="2"/>
  <c r="BI186" i="2"/>
  <c r="BH186" i="2"/>
  <c r="BG186" i="2"/>
  <c r="BF186" i="2"/>
  <c r="T186" i="2"/>
  <c r="R186" i="2"/>
  <c r="P186" i="2"/>
  <c r="BI184" i="2"/>
  <c r="BH184" i="2"/>
  <c r="BG184" i="2"/>
  <c r="BF184" i="2"/>
  <c r="T184" i="2"/>
  <c r="R184" i="2"/>
  <c r="P184" i="2"/>
  <c r="BI183" i="2"/>
  <c r="BH183" i="2"/>
  <c r="BG183" i="2"/>
  <c r="BF183" i="2"/>
  <c r="T183" i="2"/>
  <c r="R183" i="2"/>
  <c r="P183" i="2"/>
  <c r="BI182" i="2"/>
  <c r="BH182" i="2"/>
  <c r="BG182" i="2"/>
  <c r="BF182" i="2"/>
  <c r="T182" i="2"/>
  <c r="R182" i="2"/>
  <c r="P182" i="2"/>
  <c r="BI181" i="2"/>
  <c r="BH181" i="2"/>
  <c r="BG181" i="2"/>
  <c r="BF181" i="2"/>
  <c r="T181" i="2"/>
  <c r="R181" i="2"/>
  <c r="P181" i="2"/>
  <c r="BI180" i="2"/>
  <c r="BH180" i="2"/>
  <c r="BG180" i="2"/>
  <c r="BF180" i="2"/>
  <c r="T180" i="2"/>
  <c r="R180" i="2"/>
  <c r="P180" i="2"/>
  <c r="BI179" i="2"/>
  <c r="BH179" i="2"/>
  <c r="BG179" i="2"/>
  <c r="BF179" i="2"/>
  <c r="T179" i="2"/>
  <c r="R179" i="2"/>
  <c r="P179" i="2"/>
  <c r="BI178" i="2"/>
  <c r="BH178" i="2"/>
  <c r="BG178" i="2"/>
  <c r="BF178" i="2"/>
  <c r="T178" i="2"/>
  <c r="R178" i="2"/>
  <c r="P178" i="2"/>
  <c r="BI177" i="2"/>
  <c r="BH177" i="2"/>
  <c r="BG177" i="2"/>
  <c r="BF177" i="2"/>
  <c r="T177" i="2"/>
  <c r="R177" i="2"/>
  <c r="P177" i="2"/>
  <c r="BI176" i="2"/>
  <c r="BH176" i="2"/>
  <c r="BG176" i="2"/>
  <c r="BF176" i="2"/>
  <c r="T176" i="2"/>
  <c r="R176" i="2"/>
  <c r="P176" i="2"/>
  <c r="BI175" i="2"/>
  <c r="BH175" i="2"/>
  <c r="BG175" i="2"/>
  <c r="BF175" i="2"/>
  <c r="T175" i="2"/>
  <c r="R175" i="2"/>
  <c r="P175" i="2"/>
  <c r="BI169" i="2"/>
  <c r="BH169" i="2"/>
  <c r="BG169" i="2"/>
  <c r="BF169" i="2"/>
  <c r="T169" i="2"/>
  <c r="R169" i="2"/>
  <c r="P169" i="2"/>
  <c r="BI168" i="2"/>
  <c r="BH168" i="2"/>
  <c r="BG168" i="2"/>
  <c r="BF168" i="2"/>
  <c r="T168" i="2"/>
  <c r="R168" i="2"/>
  <c r="P168" i="2"/>
  <c r="BI166" i="2"/>
  <c r="BH166" i="2"/>
  <c r="BG166" i="2"/>
  <c r="BF166" i="2"/>
  <c r="T166" i="2"/>
  <c r="R166" i="2"/>
  <c r="P166" i="2"/>
  <c r="BI165" i="2"/>
  <c r="BH165" i="2"/>
  <c r="BG165" i="2"/>
  <c r="BF165" i="2"/>
  <c r="T165" i="2"/>
  <c r="R165" i="2"/>
  <c r="P165" i="2"/>
  <c r="BI164" i="2"/>
  <c r="BH164" i="2"/>
  <c r="BG164" i="2"/>
  <c r="BF164" i="2"/>
  <c r="T164" i="2"/>
  <c r="R164" i="2"/>
  <c r="P164" i="2"/>
  <c r="BI163" i="2"/>
  <c r="BH163" i="2"/>
  <c r="BG163" i="2"/>
  <c r="BF163" i="2"/>
  <c r="T163" i="2"/>
  <c r="R163" i="2"/>
  <c r="P163" i="2"/>
  <c r="BI162" i="2"/>
  <c r="BH162" i="2"/>
  <c r="BG162" i="2"/>
  <c r="BF162" i="2"/>
  <c r="T162" i="2"/>
  <c r="R162" i="2"/>
  <c r="P162" i="2"/>
  <c r="BI161" i="2"/>
  <c r="BH161" i="2"/>
  <c r="BG161" i="2"/>
  <c r="BF161" i="2"/>
  <c r="T161" i="2"/>
  <c r="R161" i="2"/>
  <c r="P161" i="2"/>
  <c r="BI160" i="2"/>
  <c r="BH160" i="2"/>
  <c r="BG160" i="2"/>
  <c r="BF160" i="2"/>
  <c r="T160" i="2"/>
  <c r="R160" i="2"/>
  <c r="P160" i="2"/>
  <c r="BI159" i="2"/>
  <c r="BH159" i="2"/>
  <c r="BG159" i="2"/>
  <c r="BF159" i="2"/>
  <c r="T159" i="2"/>
  <c r="R159" i="2"/>
  <c r="P159" i="2"/>
  <c r="BI158" i="2"/>
  <c r="BH158" i="2"/>
  <c r="BG158" i="2"/>
  <c r="BF158" i="2"/>
  <c r="T158" i="2"/>
  <c r="R158" i="2"/>
  <c r="P158" i="2"/>
  <c r="BI156" i="2"/>
  <c r="BH156" i="2"/>
  <c r="BG156" i="2"/>
  <c r="BF156" i="2"/>
  <c r="T156" i="2"/>
  <c r="T155" i="2" s="1"/>
  <c r="R156" i="2"/>
  <c r="R155" i="2" s="1"/>
  <c r="P156" i="2"/>
  <c r="P155" i="2" s="1"/>
  <c r="BI150" i="2"/>
  <c r="BH150" i="2"/>
  <c r="BG150" i="2"/>
  <c r="BF150" i="2"/>
  <c r="T150" i="2"/>
  <c r="R150" i="2"/>
  <c r="P150" i="2"/>
  <c r="BI148" i="2"/>
  <c r="BH148" i="2"/>
  <c r="BG148" i="2"/>
  <c r="BF148" i="2"/>
  <c r="T148" i="2"/>
  <c r="R148" i="2"/>
  <c r="P148" i="2"/>
  <c r="BI147" i="2"/>
  <c r="BH147" i="2"/>
  <c r="BG147" i="2"/>
  <c r="BF147" i="2"/>
  <c r="T147" i="2"/>
  <c r="R147" i="2"/>
  <c r="P147" i="2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43" i="2"/>
  <c r="BH143" i="2"/>
  <c r="BG143" i="2"/>
  <c r="BF143" i="2"/>
  <c r="T143" i="2"/>
  <c r="R143" i="2"/>
  <c r="P143" i="2"/>
  <c r="BI142" i="2"/>
  <c r="BH142" i="2"/>
  <c r="BG142" i="2"/>
  <c r="BF142" i="2"/>
  <c r="T142" i="2"/>
  <c r="R142" i="2"/>
  <c r="P142" i="2"/>
  <c r="BI141" i="2"/>
  <c r="BH141" i="2"/>
  <c r="BG141" i="2"/>
  <c r="BF141" i="2"/>
  <c r="T141" i="2"/>
  <c r="R141" i="2"/>
  <c r="P141" i="2"/>
  <c r="BI140" i="2"/>
  <c r="BH140" i="2"/>
  <c r="BG140" i="2"/>
  <c r="BF140" i="2"/>
  <c r="T140" i="2"/>
  <c r="R140" i="2"/>
  <c r="P140" i="2"/>
  <c r="BI139" i="2"/>
  <c r="BH139" i="2"/>
  <c r="BG139" i="2"/>
  <c r="BF139" i="2"/>
  <c r="T139" i="2"/>
  <c r="R139" i="2"/>
  <c r="P139" i="2"/>
  <c r="BI138" i="2"/>
  <c r="BH138" i="2"/>
  <c r="BG138" i="2"/>
  <c r="BF138" i="2"/>
  <c r="T138" i="2"/>
  <c r="R138" i="2"/>
  <c r="P138" i="2"/>
  <c r="BI137" i="2"/>
  <c r="BH137" i="2"/>
  <c r="BG137" i="2"/>
  <c r="BF137" i="2"/>
  <c r="T137" i="2"/>
  <c r="R137" i="2"/>
  <c r="P137" i="2"/>
  <c r="BI136" i="2"/>
  <c r="BH136" i="2"/>
  <c r="BG136" i="2"/>
  <c r="BF136" i="2"/>
  <c r="T136" i="2"/>
  <c r="R136" i="2"/>
  <c r="P136" i="2"/>
  <c r="BI135" i="2"/>
  <c r="BH135" i="2"/>
  <c r="BG135" i="2"/>
  <c r="BF135" i="2"/>
  <c r="T135" i="2"/>
  <c r="R135" i="2"/>
  <c r="P135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32" i="2"/>
  <c r="BH132" i="2"/>
  <c r="BG132" i="2"/>
  <c r="BF132" i="2"/>
  <c r="T132" i="2"/>
  <c r="R132" i="2"/>
  <c r="P132" i="2"/>
  <c r="BI131" i="2"/>
  <c r="BH131" i="2"/>
  <c r="BG131" i="2"/>
  <c r="BF131" i="2"/>
  <c r="T131" i="2"/>
  <c r="R131" i="2"/>
  <c r="P131" i="2"/>
  <c r="BI130" i="2"/>
  <c r="BH130" i="2"/>
  <c r="BG130" i="2"/>
  <c r="BF130" i="2"/>
  <c r="T130" i="2"/>
  <c r="R130" i="2"/>
  <c r="P130" i="2"/>
  <c r="F121" i="2"/>
  <c r="E119" i="2"/>
  <c r="F87" i="2"/>
  <c r="E85" i="2"/>
  <c r="J22" i="2"/>
  <c r="E22" i="2"/>
  <c r="J124" i="2" s="1"/>
  <c r="J21" i="2"/>
  <c r="J19" i="2"/>
  <c r="E19" i="2"/>
  <c r="J89" i="2" s="1"/>
  <c r="J18" i="2"/>
  <c r="J16" i="2"/>
  <c r="E16" i="2"/>
  <c r="F90" i="2" s="1"/>
  <c r="J15" i="2"/>
  <c r="J13" i="2"/>
  <c r="E13" i="2"/>
  <c r="F123" i="2" s="1"/>
  <c r="J12" i="2"/>
  <c r="J10" i="2"/>
  <c r="J87" i="2" s="1"/>
  <c r="L90" i="1"/>
  <c r="AM90" i="1"/>
  <c r="AM89" i="1"/>
  <c r="L89" i="1"/>
  <c r="AM87" i="1"/>
  <c r="L87" i="1"/>
  <c r="L85" i="1"/>
  <c r="L84" i="1"/>
  <c r="BK217" i="2"/>
  <c r="BK212" i="2"/>
  <c r="J206" i="2"/>
  <c r="BK197" i="2"/>
  <c r="BK186" i="2"/>
  <c r="J182" i="2"/>
  <c r="BK181" i="2"/>
  <c r="J177" i="2"/>
  <c r="J158" i="2"/>
  <c r="BK150" i="2"/>
  <c r="BK143" i="2"/>
  <c r="BK140" i="2"/>
  <c r="J135" i="2"/>
  <c r="BK210" i="2"/>
  <c r="BK206" i="2"/>
  <c r="BK198" i="2"/>
  <c r="BK192" i="2"/>
  <c r="J187" i="2"/>
  <c r="J186" i="2"/>
  <c r="BK179" i="2"/>
  <c r="J175" i="2"/>
  <c r="J161" i="2"/>
  <c r="BK139" i="2"/>
  <c r="J134" i="2"/>
  <c r="J132" i="2"/>
  <c r="J179" i="2"/>
  <c r="J169" i="2"/>
  <c r="BK164" i="2"/>
  <c r="J160" i="2"/>
  <c r="J150" i="2"/>
  <c r="BK145" i="2"/>
  <c r="BK138" i="2"/>
  <c r="BK134" i="2"/>
  <c r="J213" i="2"/>
  <c r="J210" i="2"/>
  <c r="J203" i="2"/>
  <c r="J198" i="2"/>
  <c r="J183" i="2"/>
  <c r="BK169" i="2"/>
  <c r="J164" i="2"/>
  <c r="BK160" i="2"/>
  <c r="BK158" i="2"/>
  <c r="J143" i="2"/>
  <c r="J140" i="2"/>
  <c r="J136" i="2"/>
  <c r="J131" i="2"/>
  <c r="J214" i="2"/>
  <c r="J211" i="2"/>
  <c r="BK203" i="2"/>
  <c r="J194" i="2"/>
  <c r="BK189" i="2"/>
  <c r="J184" i="2"/>
  <c r="J178" i="2"/>
  <c r="BK176" i="2"/>
  <c r="BK161" i="2"/>
  <c r="J144" i="2"/>
  <c r="BK141" i="2"/>
  <c r="J139" i="2"/>
  <c r="BK214" i="2"/>
  <c r="J208" i="2"/>
  <c r="J202" i="2"/>
  <c r="BK188" i="2"/>
  <c r="J181" i="2"/>
  <c r="BK177" i="2"/>
  <c r="BK165" i="2"/>
  <c r="J147" i="2"/>
  <c r="BK135" i="2"/>
  <c r="J133" i="2"/>
  <c r="J180" i="2"/>
  <c r="J166" i="2"/>
  <c r="BK163" i="2"/>
  <c r="BK156" i="2"/>
  <c r="BK147" i="2"/>
  <c r="J130" i="2"/>
  <c r="J217" i="2"/>
  <c r="J212" i="2"/>
  <c r="BK208" i="2"/>
  <c r="BK202" i="2"/>
  <c r="J197" i="2"/>
  <c r="BK187" i="2"/>
  <c r="J176" i="2"/>
  <c r="J163" i="2"/>
  <c r="J159" i="2"/>
  <c r="BK144" i="2"/>
  <c r="J141" i="2"/>
  <c r="BK137" i="2"/>
  <c r="BK132" i="2"/>
  <c r="BK215" i="2"/>
  <c r="BK207" i="2"/>
  <c r="BK200" i="2"/>
  <c r="J196" i="2"/>
  <c r="J188" i="2"/>
  <c r="BK183" i="2"/>
  <c r="BK180" i="2"/>
  <c r="BK175" i="2"/>
  <c r="BK166" i="2"/>
  <c r="J156" i="2"/>
  <c r="J145" i="2"/>
  <c r="J142" i="2"/>
  <c r="J138" i="2"/>
  <c r="BK213" i="2"/>
  <c r="J207" i="2"/>
  <c r="J204" i="2"/>
  <c r="BK194" i="2"/>
  <c r="J189" i="2"/>
  <c r="BK184" i="2"/>
  <c r="BK178" i="2"/>
  <c r="BK168" i="2"/>
  <c r="BK136" i="2"/>
  <c r="BK130" i="2"/>
  <c r="J165" i="2"/>
  <c r="BK162" i="2"/>
  <c r="BK159" i="2"/>
  <c r="J148" i="2"/>
  <c r="J137" i="2"/>
  <c r="BK131" i="2"/>
  <c r="J215" i="2"/>
  <c r="BK211" i="2"/>
  <c r="BK204" i="2"/>
  <c r="J200" i="2"/>
  <c r="BK196" i="2"/>
  <c r="BK182" i="2"/>
  <c r="J168" i="2"/>
  <c r="J162" i="2"/>
  <c r="BK148" i="2"/>
  <c r="BK142" i="2"/>
  <c r="BK133" i="2"/>
  <c r="AS94" i="1"/>
  <c r="BK185" i="2" l="1"/>
  <c r="P129" i="2"/>
  <c r="P146" i="2"/>
  <c r="P157" i="2"/>
  <c r="T167" i="2"/>
  <c r="P174" i="2"/>
  <c r="P185" i="2"/>
  <c r="T201" i="2"/>
  <c r="T195" i="2"/>
  <c r="T205" i="2"/>
  <c r="BK209" i="2"/>
  <c r="J209" i="2" s="1"/>
  <c r="J108" i="2" s="1"/>
  <c r="T129" i="2"/>
  <c r="T146" i="2"/>
  <c r="T157" i="2"/>
  <c r="P167" i="2"/>
  <c r="R174" i="2"/>
  <c r="R185" i="2"/>
  <c r="P201" i="2"/>
  <c r="R205" i="2"/>
  <c r="T209" i="2"/>
  <c r="R129" i="2"/>
  <c r="R146" i="2"/>
  <c r="R157" i="2"/>
  <c r="R167" i="2"/>
  <c r="T174" i="2"/>
  <c r="T185" i="2"/>
  <c r="R201" i="2"/>
  <c r="P205" i="2"/>
  <c r="P209" i="2"/>
  <c r="BK129" i="2"/>
  <c r="J129" i="2" s="1"/>
  <c r="J96" i="2" s="1"/>
  <c r="BK146" i="2"/>
  <c r="J146" i="2" s="1"/>
  <c r="J97" i="2" s="1"/>
  <c r="BK157" i="2"/>
  <c r="J157" i="2" s="1"/>
  <c r="J99" i="2" s="1"/>
  <c r="BK167" i="2"/>
  <c r="J167" i="2" s="1"/>
  <c r="J100" i="2" s="1"/>
  <c r="BK174" i="2"/>
  <c r="J174" i="2" s="1"/>
  <c r="J101" i="2" s="1"/>
  <c r="J185" i="2"/>
  <c r="J102" i="2" s="1"/>
  <c r="BK201" i="2"/>
  <c r="J201" i="2" s="1"/>
  <c r="J106" i="2" s="1"/>
  <c r="BK205" i="2"/>
  <c r="J205" i="2" s="1"/>
  <c r="J107" i="2" s="1"/>
  <c r="R209" i="2"/>
  <c r="BK155" i="2"/>
  <c r="J155" i="2" s="1"/>
  <c r="J98" i="2" s="1"/>
  <c r="BK199" i="2"/>
  <c r="J199" i="2" s="1"/>
  <c r="J105" i="2" s="1"/>
  <c r="BK193" i="2"/>
  <c r="J193" i="2"/>
  <c r="J103" i="2" s="1"/>
  <c r="BK216" i="2"/>
  <c r="J216" i="2" s="1"/>
  <c r="J109" i="2" s="1"/>
  <c r="F89" i="2"/>
  <c r="J121" i="2"/>
  <c r="F124" i="2"/>
  <c r="BE134" i="2"/>
  <c r="BE138" i="2"/>
  <c r="BE140" i="2"/>
  <c r="BE145" i="2"/>
  <c r="BE165" i="2"/>
  <c r="BE177" i="2"/>
  <c r="BE178" i="2"/>
  <c r="BE183" i="2"/>
  <c r="BE186" i="2"/>
  <c r="BE188" i="2"/>
  <c r="BE192" i="2"/>
  <c r="BE197" i="2"/>
  <c r="BE198" i="2"/>
  <c r="BE203" i="2"/>
  <c r="BE206" i="2"/>
  <c r="BE207" i="2"/>
  <c r="BE210" i="2"/>
  <c r="BE212" i="2"/>
  <c r="BE213" i="2"/>
  <c r="BE214" i="2"/>
  <c r="BE215" i="2"/>
  <c r="BE217" i="2"/>
  <c r="J123" i="2"/>
  <c r="BE135" i="2"/>
  <c r="BE139" i="2"/>
  <c r="BE142" i="2"/>
  <c r="BE150" i="2"/>
  <c r="BE156" i="2"/>
  <c r="BE168" i="2"/>
  <c r="BE175" i="2"/>
  <c r="BE176" i="2"/>
  <c r="BE179" i="2"/>
  <c r="BE181" i="2"/>
  <c r="BE182" i="2"/>
  <c r="J90" i="2"/>
  <c r="BE141" i="2"/>
  <c r="BE143" i="2"/>
  <c r="BE148" i="2"/>
  <c r="BE158" i="2"/>
  <c r="BE159" i="2"/>
  <c r="BE160" i="2"/>
  <c r="BE161" i="2"/>
  <c r="BE163" i="2"/>
  <c r="BE166" i="2"/>
  <c r="BE169" i="2"/>
  <c r="BE180" i="2"/>
  <c r="BE187" i="2"/>
  <c r="BE189" i="2"/>
  <c r="BE196" i="2"/>
  <c r="BE204" i="2"/>
  <c r="BE211" i="2"/>
  <c r="BE130" i="2"/>
  <c r="BE131" i="2"/>
  <c r="BE132" i="2"/>
  <c r="BE133" i="2"/>
  <c r="BE136" i="2"/>
  <c r="BE137" i="2"/>
  <c r="BE144" i="2"/>
  <c r="BE147" i="2"/>
  <c r="BE162" i="2"/>
  <c r="BE164" i="2"/>
  <c r="BE184" i="2"/>
  <c r="BE194" i="2"/>
  <c r="BE200" i="2"/>
  <c r="BE202" i="2"/>
  <c r="BE208" i="2"/>
  <c r="J32" i="2"/>
  <c r="AW95" i="1" s="1"/>
  <c r="F35" i="2"/>
  <c r="BD95" i="1" s="1"/>
  <c r="BD94" i="1" s="1"/>
  <c r="W33" i="1" s="1"/>
  <c r="F32" i="2"/>
  <c r="BA95" i="1" s="1"/>
  <c r="BA94" i="1" s="1"/>
  <c r="W30" i="1" s="1"/>
  <c r="F34" i="2"/>
  <c r="BC95" i="1" s="1"/>
  <c r="BC94" i="1" s="1"/>
  <c r="AY94" i="1" s="1"/>
  <c r="F33" i="2"/>
  <c r="BB95" i="1" s="1"/>
  <c r="BB94" i="1" s="1"/>
  <c r="AX94" i="1" s="1"/>
  <c r="P195" i="2" l="1"/>
  <c r="R128" i="2"/>
  <c r="R195" i="2"/>
  <c r="T128" i="2"/>
  <c r="T127" i="2" s="1"/>
  <c r="P128" i="2"/>
  <c r="P127" i="2" s="1"/>
  <c r="AU95" i="1" s="1"/>
  <c r="AU94" i="1" s="1"/>
  <c r="BK195" i="2"/>
  <c r="BK128" i="2"/>
  <c r="J31" i="2"/>
  <c r="AV95" i="1" s="1"/>
  <c r="AT95" i="1" s="1"/>
  <c r="W31" i="1"/>
  <c r="W32" i="1"/>
  <c r="F31" i="2"/>
  <c r="AZ95" i="1" s="1"/>
  <c r="AZ94" i="1" s="1"/>
  <c r="AV94" i="1" s="1"/>
  <c r="AK29" i="1" s="1"/>
  <c r="AW94" i="1"/>
  <c r="AK30" i="1" s="1"/>
  <c r="R127" i="2" l="1"/>
  <c r="BK127" i="2"/>
  <c r="J127" i="2" s="1"/>
  <c r="J94" i="2" s="1"/>
  <c r="J195" i="2"/>
  <c r="J104" i="2" s="1"/>
  <c r="J128" i="2"/>
  <c r="J95" i="2" s="1"/>
  <c r="J28" i="2"/>
  <c r="AG95" i="1" s="1"/>
  <c r="AG94" i="1" s="1"/>
  <c r="AT94" i="1"/>
  <c r="W29" i="1"/>
  <c r="AK26" i="1" l="1"/>
  <c r="AK35" i="1" s="1"/>
  <c r="AN94" i="1"/>
  <c r="J37" i="2"/>
  <c r="AN95" i="1"/>
</calcChain>
</file>

<file path=xl/sharedStrings.xml><?xml version="1.0" encoding="utf-8"?>
<sst xmlns="http://schemas.openxmlformats.org/spreadsheetml/2006/main" count="1257" uniqueCount="361">
  <si>
    <t>Export Komplet</t>
  </si>
  <si>
    <t/>
  </si>
  <si>
    <t>2.0</t>
  </si>
  <si>
    <t>False</t>
  </si>
  <si>
    <t>{6b84b107-13ae-4a91-96c4-7e917dbe9477}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</si>
  <si>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</si>
  <si>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</si>
  <si>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</si>
  <si>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</si>
  <si>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</si>
  <si>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</si>
  <si>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0,001</t>
  </si>
  <si>
    <t>Kód:</t>
  </si>
  <si>
    <t>22POC601</t>
  </si>
  <si>
    <t>Stavba:</t>
  </si>
  <si>
    <t>Úštěk - Oprava asfaltových povrchů v celé šíři Údolní</t>
  </si>
  <si>
    <t>KSO:</t>
  </si>
  <si>
    <t>CC-CZ:</t>
  </si>
  <si>
    <t>Místo:</t>
  </si>
  <si>
    <t xml:space="preserve"> </t>
  </si>
  <si>
    <t>Datum:</t>
  </si>
  <si>
    <t>Zadavatel:</t>
  </si>
  <si>
    <t>IČ:</t>
  </si>
  <si>
    <t>DIČ:</t>
  </si>
  <si>
    <t>Zhotovitel: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</si>
  <si>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</si>
  <si>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</si>
  <si>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</si>
  <si>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</si>
  <si>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</si>
  <si>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</si>
  <si>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</si>
  <si>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</si>
  <si>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</si>
  <si>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</si>
  <si>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</si>
  <si>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</si>
  <si>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</si>
  <si>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</si>
  <si>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</si>
  <si>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</si>
  <si>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</si>
  <si>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</si>
  <si>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</si>
  <si>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</si>
  <si>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</si>
  <si>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</si>
  <si>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</si>
  <si>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</si>
  <si>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</si>
  <si>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</si>
  <si>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</si>
  <si>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</si>
  <si>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</si>
  <si>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</si>
  <si>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</si>
  <si>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</si>
  <si>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</si>
  <si>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</si>
  <si>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</si>
  <si>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</si>
  <si>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</si>
  <si>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</si>
  <si>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</si>
  <si>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</si>
  <si>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</si>
  <si>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</si>
  <si>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</si>
  <si>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</si>
  <si>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</si>
  <si>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</si>
  <si>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</si>
  <si>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</si>
  <si>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</si>
  <si>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</si>
  <si>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</si>
  <si>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</si>
  <si>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</si>
  <si>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</si>
  <si>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</si>
  <si>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</si>
  <si>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</si>
  <si>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</si>
  <si>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</si>
  <si>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</si>
  <si>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</si>
  <si>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</si>
  <si>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</si>
  <si>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</si>
  <si>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</si>
  <si>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</si>
  <si>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</si>
  <si>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VRN - Vedlejší rozpočtové náklady</t>
  </si>
  <si>
    <t xml:space="preserve">    VRN1 - Průzkumné, geodetické a projektové práce</t>
  </si>
  <si>
    <t xml:space="preserve">    VRN3 - Vedlejší náklady</t>
  </si>
  <si>
    <t xml:space="preserve">    VRN4 - Inženýrská činnost</t>
  </si>
  <si>
    <t xml:space="preserve">    VRN7 - Ostatní náklady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</si>
  <si>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</si>
  <si>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</si>
  <si>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</si>
  <si>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</si>
  <si>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</si>
  <si>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</si>
  <si>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</si>
  <si>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</si>
  <si>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</si>
  <si>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</si>
  <si>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</si>
  <si>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</si>
  <si>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</si>
  <si>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</si>
  <si>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</si>
  <si>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</si>
  <si>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</si>
  <si>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</si>
  <si>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</si>
  <si>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113107112</t>
  </si>
  <si>
    <t>Odstranění podkladu z kameniva těženého tl přes 100 do 200 mm ručně</t>
  </si>
  <si>
    <t>m2</t>
  </si>
  <si>
    <t>4</t>
  </si>
  <si>
    <t>-953866960</t>
  </si>
  <si>
    <t>113107213</t>
  </si>
  <si>
    <t>Odstranění podkladu z kameniva těženého tl přes 200 do 300 mm strojně pl přes 200 m2</t>
  </si>
  <si>
    <t>-1482254272</t>
  </si>
  <si>
    <t>3</t>
  </si>
  <si>
    <t>113107331</t>
  </si>
  <si>
    <t>Odstranění podkladu z betonu prostého tl přes 100 do 150 mm strojně pl do 50 m2</t>
  </si>
  <si>
    <t>-52272791</t>
  </si>
  <si>
    <t>113154324</t>
  </si>
  <si>
    <t>Frézování živičného krytu tl 100 mm pruh š přes 0,5 do 1 m pl přes 1000 do 10000 m2 bez překážek v trase</t>
  </si>
  <si>
    <t>-1942594601</t>
  </si>
  <si>
    <t>5</t>
  </si>
  <si>
    <t>122452203</t>
  </si>
  <si>
    <t>Odkopávky a prokopávky nezapažené pro silnice a dálnice v hornině třídy těžitelnosti II objem do 100 m3 strojně</t>
  </si>
  <si>
    <t>m3</t>
  </si>
  <si>
    <t>-917538035</t>
  </si>
  <si>
    <t>6</t>
  </si>
  <si>
    <t>122452204</t>
  </si>
  <si>
    <t>Odkopávky a prokopávky nezapažené pro silnice a dálnice v hornině třídy těžitelnosti II objem do 500 m3 strojně</t>
  </si>
  <si>
    <t>-349302908</t>
  </si>
  <si>
    <t>7</t>
  </si>
  <si>
    <t>132251101</t>
  </si>
  <si>
    <t>Hloubení rýh nezapažených š do 800 mm v hornině třídy těžitelnosti I skupiny 3 objem do 20 m3 strojně</t>
  </si>
  <si>
    <t>-1076912684</t>
  </si>
  <si>
    <t>8</t>
  </si>
  <si>
    <t>162751117</t>
  </si>
  <si>
    <t>-662243278</t>
  </si>
  <si>
    <t>9</t>
  </si>
  <si>
    <t>t</t>
  </si>
  <si>
    <t>171251201</t>
  </si>
  <si>
    <t>Uložení sypaniny na skládky nebo meziskládky</t>
  </si>
  <si>
    <t>-1115688639</t>
  </si>
  <si>
    <t>174151101</t>
  </si>
  <si>
    <t>Zásyp jam, šachet rýh nebo kolem objektů sypaninou se zhutněním</t>
  </si>
  <si>
    <t>-951598373</t>
  </si>
  <si>
    <t>M</t>
  </si>
  <si>
    <t>58331200</t>
  </si>
  <si>
    <t>štěrkopísek netříděný</t>
  </si>
  <si>
    <t>-455244526</t>
  </si>
  <si>
    <t>58343959</t>
  </si>
  <si>
    <t>kamenivo drcené hrubé frakce 32/63</t>
  </si>
  <si>
    <t>157837050</t>
  </si>
  <si>
    <t>175151101</t>
  </si>
  <si>
    <t>Obsypání potrubí strojně sypaninou bez prohození, uloženou do 3 m</t>
  </si>
  <si>
    <t>166771083</t>
  </si>
  <si>
    <t>244716504</t>
  </si>
  <si>
    <t>58333651</t>
  </si>
  <si>
    <t>kamenivo těžené hrubé frakce 8/16</t>
  </si>
  <si>
    <t>1290741916</t>
  </si>
  <si>
    <t>181951112</t>
  </si>
  <si>
    <t>Úprava pláně v hornině třídy těžitelnosti I skupiny 1 až 3 se zhutněním strojně</t>
  </si>
  <si>
    <t>505132099</t>
  </si>
  <si>
    <t>Zakládání</t>
  </si>
  <si>
    <t>211971110</t>
  </si>
  <si>
    <t>Zřízení opláštění žeber nebo trativodů geotextilií v rýze nebo zářezu sklonu do 1:2</t>
  </si>
  <si>
    <t>-468617060</t>
  </si>
  <si>
    <t>69311081</t>
  </si>
  <si>
    <t>geotextilie netkaná separační, ochranná, filtrační, drenážní PES 300g/m2</t>
  </si>
  <si>
    <t>-1937879953</t>
  </si>
  <si>
    <t>69311270</t>
  </si>
  <si>
    <t>-996214897</t>
  </si>
  <si>
    <t>212752102</t>
  </si>
  <si>
    <t>Trativod z drenážních trubek korugovaných PE-HD SN 4 perforace 360° včetně lože otevřený výkop DN 150 pro liniové stavby</t>
  </si>
  <si>
    <t>m</t>
  </si>
  <si>
    <t>1871917382</t>
  </si>
  <si>
    <t>Vodorovné konstrukce</t>
  </si>
  <si>
    <t>451573111</t>
  </si>
  <si>
    <t>Lože pod potrubí otevřený výkop ze štěrkopísku</t>
  </si>
  <si>
    <t>-484761791</t>
  </si>
  <si>
    <t>Komunikace pozemní</t>
  </si>
  <si>
    <t>564861011</t>
  </si>
  <si>
    <t>Podklad ze štěrkodrtě ŠD plochy do 100 m2 tl 200 mm</t>
  </si>
  <si>
    <t>-92058988</t>
  </si>
  <si>
    <t>564861111</t>
  </si>
  <si>
    <t>Podklad ze štěrkodrtě ŠD plochy přes 100 m2 tl 200 mm</t>
  </si>
  <si>
    <t>701021308</t>
  </si>
  <si>
    <t>567122114</t>
  </si>
  <si>
    <t>Podklad ze směsi stmelené cementem SC C 8/10 (KSC I) tl 150 mm</t>
  </si>
  <si>
    <t>1199913316</t>
  </si>
  <si>
    <t>569903311</t>
  </si>
  <si>
    <t>Zřízení zemních krajnic se zhutněním</t>
  </si>
  <si>
    <t>1931330334</t>
  </si>
  <si>
    <t>573111111</t>
  </si>
  <si>
    <t>Postřik živičný infiltrační s posypem z asfaltu množství 0,60 kg/m2</t>
  </si>
  <si>
    <t>-1346965921</t>
  </si>
  <si>
    <t>573231108</t>
  </si>
  <si>
    <t>Postřik živičný spojovací ze silniční emulze v množství 0,50 kg/m2</t>
  </si>
  <si>
    <t>-1676579207</t>
  </si>
  <si>
    <t>577144131</t>
  </si>
  <si>
    <t>Asfaltový beton vrstva obrusná ACO 11 (ABS) tř. I tl 50 mm š do 3 m z modifikovaného asfaltu</t>
  </si>
  <si>
    <t>-661017633</t>
  </si>
  <si>
    <t>577155112</t>
  </si>
  <si>
    <t>Asfaltový beton vrstva ložní ACL 16 (ABH) tl 60 mm š do 3 m z nemodifikovaného asfaltu</t>
  </si>
  <si>
    <t>-1447090607</t>
  </si>
  <si>
    <t>581131111</t>
  </si>
  <si>
    <t>Kryt cementobetonový vozovek skupiny CB I tl 160 mm</t>
  </si>
  <si>
    <t>623665486</t>
  </si>
  <si>
    <t>Trubní vedení</t>
  </si>
  <si>
    <t>87 - 1</t>
  </si>
  <si>
    <t>napojení na stávající odvodnění</t>
  </si>
  <si>
    <t>kpl</t>
  </si>
  <si>
    <t>1183129293</t>
  </si>
  <si>
    <t>871315221</t>
  </si>
  <si>
    <t>Kanalizační potrubí z tvrdého PVC jednovrstvé tuhost třídy SN8 DN 160</t>
  </si>
  <si>
    <t>-1374401970</t>
  </si>
  <si>
    <t>Ostatní konstrukce a práce, bourání</t>
  </si>
  <si>
    <t>916131213</t>
  </si>
  <si>
    <t>Osazení silničního obrubníku betonového stojatého s boční opěrou do lože z betonu prostého</t>
  </si>
  <si>
    <t>-1452697330</t>
  </si>
  <si>
    <t>59217032</t>
  </si>
  <si>
    <t>obrubník betonový silniční 1000x150x150mm</t>
  </si>
  <si>
    <t>1854616998</t>
  </si>
  <si>
    <t>59217031</t>
  </si>
  <si>
    <t>obrubník betonový silniční 1000x150x250mm</t>
  </si>
  <si>
    <t>-1391641950</t>
  </si>
  <si>
    <t>59217017</t>
  </si>
  <si>
    <t>obrubník betonový chodníkový 1000x100x250mm</t>
  </si>
  <si>
    <t>-388991370</t>
  </si>
  <si>
    <t>919726123</t>
  </si>
  <si>
    <t>Geotextilie pro ochranu, separaci a filtraci netkaná měrná hm přes 300 do 500 g/m2</t>
  </si>
  <si>
    <t>-760675104</t>
  </si>
  <si>
    <t>935932418</t>
  </si>
  <si>
    <t>Odvodňovací plastový žlab pro zatížení D400 vnitřní š 150 mm s roštem můstkovým z litiny</t>
  </si>
  <si>
    <t>-1382614259</t>
  </si>
  <si>
    <t>935932614</t>
  </si>
  <si>
    <t>Vpusť s kalovým košem pro plastový žlab vnitřní š 150 mm</t>
  </si>
  <si>
    <t>kus</t>
  </si>
  <si>
    <t>-507578632</t>
  </si>
  <si>
    <t>935932623</t>
  </si>
  <si>
    <t>Mezikus pro kalový koš pro plastový žlab vnitřní š 300 mm</t>
  </si>
  <si>
    <t>-71402731</t>
  </si>
  <si>
    <t>935932627</t>
  </si>
  <si>
    <t>Svislé odtokové hrdlo pro plastový žlab vnitřní š 150 mm z PP</t>
  </si>
  <si>
    <t>1276833675</t>
  </si>
  <si>
    <t>935932633</t>
  </si>
  <si>
    <t>Sifon a sítko pro plastový žlab vnitřní š 150 mm z PP a Pz oceli</t>
  </si>
  <si>
    <t>550959833</t>
  </si>
  <si>
    <t>997</t>
  </si>
  <si>
    <t>Přesun sutě</t>
  </si>
  <si>
    <t>997221551</t>
  </si>
  <si>
    <t>893981397</t>
  </si>
  <si>
    <t>997221559</t>
  </si>
  <si>
    <t>-1575576799</t>
  </si>
  <si>
    <t>997221611</t>
  </si>
  <si>
    <t>Nakládání suti na dopravní prostředky pro vodorovnou dopravu</t>
  </si>
  <si>
    <t>-144133390</t>
  </si>
  <si>
    <t>997221615</t>
  </si>
  <si>
    <t>Poplatek za uložení na skládce (skládkovné) stavebního odpadu betonového kód odpadu 17 01 01</t>
  </si>
  <si>
    <t>-1997611766</t>
  </si>
  <si>
    <t>203558289</t>
  </si>
  <si>
    <t>998</t>
  </si>
  <si>
    <t>Přesun hmot</t>
  </si>
  <si>
    <t>998225111</t>
  </si>
  <si>
    <t>Přesun hmot pro pozemní komunikace s krytem z kamene, monolitickým betonovým nebo živičným</t>
  </si>
  <si>
    <t>1402136200</t>
  </si>
  <si>
    <t>VRN</t>
  </si>
  <si>
    <t>Vedlejší rozpočtové náklady</t>
  </si>
  <si>
    <t>3.103</t>
  </si>
  <si>
    <t>Vytyčení podzemních zařízení a stavby, rizika a zvláštní opatření</t>
  </si>
  <si>
    <t>-1439439068</t>
  </si>
  <si>
    <t>3.111</t>
  </si>
  <si>
    <t>Označení stavby</t>
  </si>
  <si>
    <t>124390128</t>
  </si>
  <si>
    <t>3.112</t>
  </si>
  <si>
    <t>Fotodokumentace stavby a všech objektů</t>
  </si>
  <si>
    <t>1521227290</t>
  </si>
  <si>
    <t>VRN1</t>
  </si>
  <si>
    <t>Průzkumné, geodetické a projektové práce</t>
  </si>
  <si>
    <t>013274000</t>
  </si>
  <si>
    <t>Pasportizace objektu před započetím prací</t>
  </si>
  <si>
    <t>1024</t>
  </si>
  <si>
    <t>1096135492</t>
  </si>
  <si>
    <t>VRN3</t>
  </si>
  <si>
    <t>Vedlejší náklady</t>
  </si>
  <si>
    <t>03000100.1</t>
  </si>
  <si>
    <t>Vybudování zařízení staveniště</t>
  </si>
  <si>
    <t>-1591079138</t>
  </si>
  <si>
    <t>03000100.2</t>
  </si>
  <si>
    <t>Zařízení staveniště</t>
  </si>
  <si>
    <t>-854370772</t>
  </si>
  <si>
    <t>03000100.3</t>
  </si>
  <si>
    <t>Odstranění zařízení staveniště</t>
  </si>
  <si>
    <t>-1471652669</t>
  </si>
  <si>
    <t>VRN4</t>
  </si>
  <si>
    <t>Inženýrská činnost</t>
  </si>
  <si>
    <t>041002000</t>
  </si>
  <si>
    <t>Dozory geotechnika</t>
  </si>
  <si>
    <t>-1290710477</t>
  </si>
  <si>
    <t>044002000</t>
  </si>
  <si>
    <t>Revize a zkoušky</t>
  </si>
  <si>
    <t>-1047009991</t>
  </si>
  <si>
    <t>045002000</t>
  </si>
  <si>
    <t>Kompletační a koordinační činnost</t>
  </si>
  <si>
    <t>Kč</t>
  </si>
  <si>
    <t>297218222</t>
  </si>
  <si>
    <t>VRN7</t>
  </si>
  <si>
    <t>Ostatní náklady</t>
  </si>
  <si>
    <t>070001000.1</t>
  </si>
  <si>
    <t>Dočasná dopravní opatření</t>
  </si>
  <si>
    <t>-1522182510</t>
  </si>
  <si>
    <t>070001000.10</t>
  </si>
  <si>
    <t>projektové práce skutečného provedení</t>
  </si>
  <si>
    <t>135409403</t>
  </si>
  <si>
    <t>070001000.6</t>
  </si>
  <si>
    <t>Geodetické práce pro provedení satvby</t>
  </si>
  <si>
    <t>1686136584</t>
  </si>
  <si>
    <t>070001000.7</t>
  </si>
  <si>
    <t>Podklady pro zajištění kolaudace stavby</t>
  </si>
  <si>
    <t>-829379260</t>
  </si>
  <si>
    <t>080001000.2</t>
  </si>
  <si>
    <t>hutnící zkoušky</t>
  </si>
  <si>
    <t>675083126</t>
  </si>
  <si>
    <t>080001000.3</t>
  </si>
  <si>
    <t>Zkouška PAU (polycyklické aromatické uhlovodíky – rozbor kvality asfaltu z vývrtu nového asfal. krytu)</t>
  </si>
  <si>
    <t>2072320560</t>
  </si>
  <si>
    <t>VRN9</t>
  </si>
  <si>
    <t>090001000</t>
  </si>
  <si>
    <t>zaměření skutečného provedení stavby</t>
  </si>
  <si>
    <t>431232873</t>
  </si>
  <si>
    <t>Město Úštěk</t>
  </si>
  <si>
    <t>899331111</t>
  </si>
  <si>
    <t>899432111</t>
  </si>
  <si>
    <t>899431111</t>
  </si>
  <si>
    <t>Výšková úprava uličního vstupu nebo vpusti do 200 mm zvýšením poklopu.</t>
  </si>
  <si>
    <t>ks</t>
  </si>
  <si>
    <t>Výšková úprava uličního vstupu nebo vpusti do 200 mm snížením poklopu.</t>
  </si>
  <si>
    <t>Výšková úprava uličního vstupu nebo vpusti do 200 mm zvýšením krycího hrnce, šoupěte nebo hydrantu.</t>
  </si>
  <si>
    <t>Výšková úprava uličního vstupu nebo vpusti do 200 mm snížením krycího hrnce, šoupěte nebo hydrantu.</t>
  </si>
  <si>
    <t>geotextilie netkaná separační, ochranná, filtrační, drenážní PES 400g/m2 (vsakovací drén)</t>
  </si>
  <si>
    <t>vsakovací drén dl. 41,2 m - 131,84*1,1 (přesahy) = 145,02</t>
  </si>
  <si>
    <t>drenáž pod žlabem dl. 32,5 m - 39,3*1,1 (přesahy) = 43,23</t>
  </si>
  <si>
    <t>283231500</t>
  </si>
  <si>
    <t>713191132</t>
  </si>
  <si>
    <t xml:space="preserve">Fólie separační PE tl. 0,1mm bal. 100 m2 </t>
  </si>
  <si>
    <r>
      <t>Vodorovné přemístění přes 9 000 do 10000 m výkopku/sypaniny z horniny třídy těžitelnosti I skupiny 1 až 3</t>
    </r>
    <r>
      <rPr>
        <b/>
        <sz val="9"/>
        <rFont val="Arial CE"/>
        <charset val="238"/>
      </rPr>
      <t xml:space="preserve"> (bude převezeno na deponii města Úštěk)</t>
    </r>
  </si>
  <si>
    <t>Vodorovná doprava suti ze sypkých materiálů do 1 km (stavební betonový odpad)</t>
  </si>
  <si>
    <t>Příplatek ZKD 1 km u vodorovné dopravy suti ze sypkých materiálů (skládka do 10 km)</t>
  </si>
  <si>
    <r>
      <t xml:space="preserve">Vodorovná doprava suti ze sypkých materiálů do 1 km </t>
    </r>
    <r>
      <rPr>
        <b/>
        <i/>
        <sz val="9"/>
        <rFont val="Arial CE"/>
        <charset val="238"/>
      </rPr>
      <t>(frézovaná živice a zemina s kamením - bude uloženo na deponii města Úštěk)</t>
    </r>
  </si>
  <si>
    <r>
      <t>Příplatek ZKD 1 km u vodorovné dopravy suti ze sypkých materiálů</t>
    </r>
    <r>
      <rPr>
        <b/>
        <sz val="9"/>
        <rFont val="Arial CE"/>
        <charset val="238"/>
      </rPr>
      <t xml:space="preserve"> (deponie města Úštěk do 5 km)</t>
    </r>
  </si>
  <si>
    <t>Úštěk - Oprava asfaltových povrchů v celé šíři Údolní (po dotazování uchazečů)</t>
  </si>
  <si>
    <t xml:space="preserve">Položení separační fólie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</si>
</sst>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i/>
      <sz val="8"/>
      <name val="Arial CE"/>
      <charset val="238"/>
    </font>
    <font>
      <b/>
      <sz val="9"/>
      <name val="Arial CE"/>
      <charset val="238"/>
    </font>
    <font>
      <b/>
      <i/>
      <sz val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20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166" fontId="15" fillId="0" borderId="0" xfId="0" applyNumberFormat="1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3" fillId="0" borderId="19" xfId="0" applyNumberFormat="1" applyFont="1" applyBorder="1" applyAlignment="1">
      <alignment vertical="center"/>
    </xf>
    <xf numFmtId="4" fontId="23" fillId="0" borderId="20" xfId="0" applyNumberFormat="1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4" fontId="23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/>
    <xf numFmtId="0" fontId="24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19" fillId="0" borderId="0" xfId="0" applyNumberFormat="1" applyFont="1" applyAlignment="1"/>
    <xf numFmtId="166" fontId="26" fillId="0" borderId="12" xfId="0" applyNumberFormat="1" applyFont="1" applyBorder="1" applyAlignment="1"/>
    <xf numFmtId="166" fontId="26" fillId="0" borderId="13" xfId="0" applyNumberFormat="1" applyFont="1" applyBorder="1" applyAlignment="1"/>
    <xf numFmtId="4" fontId="27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166" fontId="18" fillId="0" borderId="0" xfId="0" applyNumberFormat="1" applyFont="1" applyBorder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8" fillId="0" borderId="22" xfId="0" applyFont="1" applyBorder="1" applyAlignment="1" applyProtection="1">
      <alignment horizontal="center" vertical="center"/>
      <protection locked="0"/>
    </xf>
    <xf numFmtId="49" fontId="28" fillId="0" borderId="22" xfId="0" applyNumberFormat="1" applyFont="1" applyBorder="1" applyAlignment="1" applyProtection="1">
      <alignment horizontal="left" vertical="center" wrapText="1"/>
      <protection locked="0"/>
    </xf>
    <xf numFmtId="0" fontId="28" fillId="0" borderId="22" xfId="0" applyFont="1" applyBorder="1" applyAlignment="1" applyProtection="1">
      <alignment horizontal="left" vertical="center" wrapText="1"/>
      <protection locked="0"/>
    </xf>
    <xf numFmtId="0" fontId="28" fillId="0" borderId="22" xfId="0" applyFont="1" applyBorder="1" applyAlignment="1" applyProtection="1">
      <alignment horizontal="center" vertical="center" wrapText="1"/>
      <protection locked="0"/>
    </xf>
    <xf numFmtId="167" fontId="28" fillId="0" borderId="22" xfId="0" applyNumberFormat="1" applyFont="1" applyBorder="1" applyAlignment="1" applyProtection="1">
      <alignment vertical="center"/>
      <protection locked="0"/>
    </xf>
    <xf numFmtId="4" fontId="28" fillId="0" borderId="22" xfId="0" applyNumberFormat="1" applyFont="1" applyBorder="1" applyAlignment="1" applyProtection="1">
      <alignment vertical="center"/>
      <protection locked="0"/>
    </xf>
    <xf numFmtId="0" fontId="29" fillId="0" borderId="22" xfId="0" applyFont="1" applyBorder="1" applyAlignment="1" applyProtection="1">
      <alignment vertical="center"/>
      <protection locked="0"/>
    </xf>
    <xf numFmtId="0" fontId="29" fillId="0" borderId="3" xfId="0" applyFont="1" applyBorder="1" applyAlignment="1">
      <alignment vertical="center"/>
    </xf>
    <xf numFmtId="0" fontId="28" fillId="0" borderId="14" xfId="0" applyFont="1" applyBorder="1" applyAlignment="1">
      <alignment horizontal="left" vertical="center"/>
    </xf>
    <xf numFmtId="0" fontId="28" fillId="0" borderId="0" xfId="0" applyFont="1" applyBorder="1" applyAlignment="1">
      <alignment horizontal="center"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31" fillId="0" borderId="22" xfId="0" applyFont="1" applyBorder="1" applyAlignment="1" applyProtection="1">
      <alignment horizontal="left" vertical="center" wrapText="1"/>
      <protection locked="0"/>
    </xf>
    <xf numFmtId="4" fontId="8" fillId="0" borderId="0" xfId="0" applyNumberFormat="1" applyFont="1" applyAlignment="1"/>
    <xf numFmtId="14" fontId="2" fillId="0" borderId="0" xfId="0" applyNumberFormat="1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4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tabSelected="1" workbookViewId="0">
      <selection activeCell="AN8" sqref="AN8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167" t="s">
        <v>5</v>
      </c>
      <c r="AS2" s="168"/>
      <c r="AT2" s="168"/>
      <c r="AU2" s="168"/>
      <c r="AV2" s="168"/>
      <c r="AW2" s="168"/>
      <c r="AX2" s="168"/>
      <c r="AY2" s="168"/>
      <c r="AZ2" s="168"/>
      <c r="BA2" s="168"/>
      <c r="BB2" s="168"/>
      <c r="BC2" s="168"/>
      <c r="BD2" s="168"/>
      <c r="BE2" s="168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s="1" customFormat="1" ht="24.95" customHeight="1">
      <c r="B4" s="17"/>
      <c r="D4" s="18" t="s">
        <v>9</v>
      </c>
      <c r="AR4" s="17"/>
      <c r="AS4" s="19" t="s">
        <v>10</v>
      </c>
      <c r="BS4" s="14" t="s">
        <v>11</v>
      </c>
    </row>
    <row r="5" spans="1:74" s="1" customFormat="1" ht="12" customHeight="1">
      <c r="B5" s="17"/>
      <c r="D5" s="20" t="s">
        <v>12</v>
      </c>
      <c r="K5" s="195" t="s">
        <v>13</v>
      </c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R5" s="17"/>
      <c r="BS5" s="14" t="s">
        <v>6</v>
      </c>
    </row>
    <row r="6" spans="1:74" s="1" customFormat="1" ht="36.950000000000003" customHeight="1">
      <c r="B6" s="17"/>
      <c r="D6" s="22" t="s">
        <v>14</v>
      </c>
      <c r="K6" s="196" t="s">
        <v>359</v>
      </c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8"/>
      <c r="AH6" s="168"/>
      <c r="AI6" s="168"/>
      <c r="AJ6" s="168"/>
      <c r="AK6" s="168"/>
      <c r="AL6" s="168"/>
      <c r="AM6" s="168"/>
      <c r="AN6" s="168"/>
      <c r="AO6" s="168"/>
      <c r="AR6" s="17"/>
      <c r="BS6" s="14" t="s">
        <v>6</v>
      </c>
    </row>
    <row r="7" spans="1:74" s="1" customFormat="1" ht="12" customHeight="1">
      <c r="B7" s="17"/>
      <c r="D7" s="23" t="s">
        <v>16</v>
      </c>
      <c r="K7" s="21" t="s">
        <v>1</v>
      </c>
      <c r="AK7" s="23" t="s">
        <v>17</v>
      </c>
      <c r="AN7" s="21" t="s">
        <v>1</v>
      </c>
      <c r="AR7" s="17"/>
      <c r="BS7" s="14" t="s">
        <v>6</v>
      </c>
    </row>
    <row r="8" spans="1:74" s="1" customFormat="1" ht="12" customHeight="1">
      <c r="B8" s="17"/>
      <c r="D8" s="23" t="s">
        <v>18</v>
      </c>
      <c r="K8" s="21" t="s">
        <v>19</v>
      </c>
      <c r="AK8" s="23" t="s">
        <v>20</v>
      </c>
      <c r="AN8" s="166">
        <v>44764</v>
      </c>
      <c r="AR8" s="17"/>
      <c r="BS8" s="14" t="s">
        <v>6</v>
      </c>
    </row>
    <row r="9" spans="1:74" s="1" customFormat="1" ht="14.45" customHeight="1">
      <c r="B9" s="17"/>
      <c r="AR9" s="17"/>
      <c r="BS9" s="14" t="s">
        <v>6</v>
      </c>
    </row>
    <row r="10" spans="1:74" s="1" customFormat="1" ht="12" customHeight="1">
      <c r="B10" s="17"/>
      <c r="D10" s="23" t="s">
        <v>21</v>
      </c>
      <c r="AK10" s="23" t="s">
        <v>22</v>
      </c>
      <c r="AN10" s="21" t="s">
        <v>1</v>
      </c>
      <c r="AR10" s="17"/>
      <c r="BS10" s="14" t="s">
        <v>6</v>
      </c>
    </row>
    <row r="11" spans="1:74" s="1" customFormat="1" ht="18.399999999999999" customHeight="1">
      <c r="B11" s="17"/>
      <c r="E11" s="21" t="s">
        <v>339</v>
      </c>
      <c r="AK11" s="23" t="s">
        <v>23</v>
      </c>
      <c r="AN11" s="21" t="s">
        <v>1</v>
      </c>
      <c r="AR11" s="17"/>
      <c r="BS11" s="14" t="s">
        <v>6</v>
      </c>
    </row>
    <row r="12" spans="1:74" s="1" customFormat="1" ht="6.95" customHeight="1">
      <c r="B12" s="17"/>
      <c r="AR12" s="17"/>
      <c r="BS12" s="14" t="s">
        <v>6</v>
      </c>
    </row>
    <row r="13" spans="1:74" s="1" customFormat="1" ht="12" customHeight="1">
      <c r="B13" s="17"/>
      <c r="D13" s="23" t="s">
        <v>24</v>
      </c>
      <c r="AK13" s="23" t="s">
        <v>22</v>
      </c>
      <c r="AN13" s="21" t="s">
        <v>1</v>
      </c>
      <c r="AR13" s="17"/>
      <c r="BS13" s="14" t="s">
        <v>6</v>
      </c>
    </row>
    <row r="14" spans="1:74" ht="12.75">
      <c r="B14" s="17"/>
      <c r="E14" s="21" t="s">
        <v>19</v>
      </c>
      <c r="AK14" s="23" t="s">
        <v>23</v>
      </c>
      <c r="AN14" s="21" t="s">
        <v>1</v>
      </c>
      <c r="AR14" s="17"/>
      <c r="BS14" s="14" t="s">
        <v>6</v>
      </c>
    </row>
    <row r="15" spans="1:74" s="1" customFormat="1" ht="6.95" customHeight="1">
      <c r="B15" s="17"/>
      <c r="AR15" s="17"/>
      <c r="BS15" s="14" t="s">
        <v>3</v>
      </c>
    </row>
    <row r="16" spans="1:74" s="1" customFormat="1" ht="12" customHeight="1">
      <c r="B16" s="17"/>
      <c r="D16" s="23" t="s">
        <v>25</v>
      </c>
      <c r="AK16" s="23" t="s">
        <v>22</v>
      </c>
      <c r="AN16" s="21" t="s">
        <v>1</v>
      </c>
      <c r="AR16" s="17"/>
      <c r="BS16" s="14" t="s">
        <v>3</v>
      </c>
    </row>
    <row r="17" spans="1:71" s="1" customFormat="1" ht="18.399999999999999" customHeight="1">
      <c r="B17" s="17"/>
      <c r="E17" s="21" t="s">
        <v>19</v>
      </c>
      <c r="AK17" s="23" t="s">
        <v>23</v>
      </c>
      <c r="AN17" s="21" t="s">
        <v>1</v>
      </c>
      <c r="AR17" s="17"/>
      <c r="BS17" s="14" t="s">
        <v>26</v>
      </c>
    </row>
    <row r="18" spans="1:71" s="1" customFormat="1" ht="6.95" customHeight="1">
      <c r="B18" s="17"/>
      <c r="AR18" s="17"/>
      <c r="BS18" s="14" t="s">
        <v>6</v>
      </c>
    </row>
    <row r="19" spans="1:71" s="1" customFormat="1" ht="12" customHeight="1">
      <c r="B19" s="17"/>
      <c r="D19" s="23" t="s">
        <v>27</v>
      </c>
      <c r="AK19" s="23" t="s">
        <v>22</v>
      </c>
      <c r="AN19" s="21" t="s">
        <v>1</v>
      </c>
      <c r="AR19" s="17"/>
      <c r="BS19" s="14" t="s">
        <v>6</v>
      </c>
    </row>
    <row r="20" spans="1:71" s="1" customFormat="1" ht="18.399999999999999" customHeight="1">
      <c r="B20" s="17"/>
      <c r="E20" s="21" t="s">
        <v>19</v>
      </c>
      <c r="AK20" s="23" t="s">
        <v>23</v>
      </c>
      <c r="AN20" s="21" t="s">
        <v>1</v>
      </c>
      <c r="AR20" s="17"/>
      <c r="BS20" s="14" t="s">
        <v>26</v>
      </c>
    </row>
    <row r="21" spans="1:71" s="1" customFormat="1" ht="6.95" customHeight="1">
      <c r="B21" s="17"/>
      <c r="AR21" s="17"/>
    </row>
    <row r="22" spans="1:71" s="1" customFormat="1" ht="12" customHeight="1">
      <c r="B22" s="17"/>
      <c r="D22" s="23" t="s">
        <v>28</v>
      </c>
      <c r="AR22" s="17"/>
    </row>
    <row r="23" spans="1:71" s="1" customFormat="1" ht="16.5" customHeight="1">
      <c r="B23" s="17"/>
      <c r="E23" s="197" t="s">
        <v>1</v>
      </c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7"/>
      <c r="Q23" s="197"/>
      <c r="R23" s="197"/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R23" s="17"/>
    </row>
    <row r="24" spans="1:71" s="1" customFormat="1" ht="6.95" customHeight="1">
      <c r="B24" s="17"/>
      <c r="AR24" s="17"/>
    </row>
    <row r="25" spans="1:71" s="1" customFormat="1" ht="6.9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" customHeight="1">
      <c r="A26" s="26"/>
      <c r="B26" s="27"/>
      <c r="C26" s="26"/>
      <c r="D26" s="28" t="s">
        <v>29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98">
        <f>ROUND(AG94,2)</f>
        <v>0</v>
      </c>
      <c r="AL26" s="199"/>
      <c r="AM26" s="199"/>
      <c r="AN26" s="199"/>
      <c r="AO26" s="199"/>
      <c r="AP26" s="26"/>
      <c r="AQ26" s="26"/>
      <c r="AR26" s="27"/>
      <c r="BE26" s="26"/>
    </row>
    <row r="27" spans="1:7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2.75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200" t="s">
        <v>30</v>
      </c>
      <c r="M28" s="200"/>
      <c r="N28" s="200"/>
      <c r="O28" s="200"/>
      <c r="P28" s="200"/>
      <c r="Q28" s="26"/>
      <c r="R28" s="26"/>
      <c r="S28" s="26"/>
      <c r="T28" s="26"/>
      <c r="U28" s="26"/>
      <c r="V28" s="26"/>
      <c r="W28" s="200" t="s">
        <v>31</v>
      </c>
      <c r="X28" s="200"/>
      <c r="Y28" s="200"/>
      <c r="Z28" s="200"/>
      <c r="AA28" s="200"/>
      <c r="AB28" s="200"/>
      <c r="AC28" s="200"/>
      <c r="AD28" s="200"/>
      <c r="AE28" s="200"/>
      <c r="AF28" s="26"/>
      <c r="AG28" s="26"/>
      <c r="AH28" s="26"/>
      <c r="AI28" s="26"/>
      <c r="AJ28" s="26"/>
      <c r="AK28" s="200" t="s">
        <v>32</v>
      </c>
      <c r="AL28" s="200"/>
      <c r="AM28" s="200"/>
      <c r="AN28" s="200"/>
      <c r="AO28" s="200"/>
      <c r="AP28" s="26"/>
      <c r="AQ28" s="26"/>
      <c r="AR28" s="27"/>
      <c r="BE28" s="26"/>
    </row>
    <row r="29" spans="1:71" s="3" customFormat="1" ht="14.45" customHeight="1">
      <c r="B29" s="31"/>
      <c r="D29" s="23" t="s">
        <v>33</v>
      </c>
      <c r="F29" s="23" t="s">
        <v>34</v>
      </c>
      <c r="L29" s="185">
        <v>0.21</v>
      </c>
      <c r="M29" s="184"/>
      <c r="N29" s="184"/>
      <c r="O29" s="184"/>
      <c r="P29" s="184"/>
      <c r="W29" s="183">
        <f>ROUND(AZ94, 2)</f>
        <v>0</v>
      </c>
      <c r="X29" s="184"/>
      <c r="Y29" s="184"/>
      <c r="Z29" s="184"/>
      <c r="AA29" s="184"/>
      <c r="AB29" s="184"/>
      <c r="AC29" s="184"/>
      <c r="AD29" s="184"/>
      <c r="AE29" s="184"/>
      <c r="AK29" s="183">
        <f>ROUND(AV94, 2)</f>
        <v>0</v>
      </c>
      <c r="AL29" s="184"/>
      <c r="AM29" s="184"/>
      <c r="AN29" s="184"/>
      <c r="AO29" s="184"/>
      <c r="AR29" s="31"/>
    </row>
    <row r="30" spans="1:71" s="3" customFormat="1" ht="14.45" customHeight="1">
      <c r="B30" s="31"/>
      <c r="F30" s="23" t="s">
        <v>35</v>
      </c>
      <c r="L30" s="185">
        <v>0.15</v>
      </c>
      <c r="M30" s="184"/>
      <c r="N30" s="184"/>
      <c r="O30" s="184"/>
      <c r="P30" s="184"/>
      <c r="W30" s="183">
        <f>ROUND(BA94, 2)</f>
        <v>0</v>
      </c>
      <c r="X30" s="184"/>
      <c r="Y30" s="184"/>
      <c r="Z30" s="184"/>
      <c r="AA30" s="184"/>
      <c r="AB30" s="184"/>
      <c r="AC30" s="184"/>
      <c r="AD30" s="184"/>
      <c r="AE30" s="184"/>
      <c r="AK30" s="183">
        <f>ROUND(AW94, 2)</f>
        <v>0</v>
      </c>
      <c r="AL30" s="184"/>
      <c r="AM30" s="184"/>
      <c r="AN30" s="184"/>
      <c r="AO30" s="184"/>
      <c r="AR30" s="31"/>
    </row>
    <row r="31" spans="1:71" s="3" customFormat="1" ht="14.45" hidden="1" customHeight="1">
      <c r="B31" s="31"/>
      <c r="F31" s="23" t="s">
        <v>36</v>
      </c>
      <c r="L31" s="185">
        <v>0.21</v>
      </c>
      <c r="M31" s="184"/>
      <c r="N31" s="184"/>
      <c r="O31" s="184"/>
      <c r="P31" s="184"/>
      <c r="W31" s="183">
        <f>ROUND(BB94, 2)</f>
        <v>0</v>
      </c>
      <c r="X31" s="184"/>
      <c r="Y31" s="184"/>
      <c r="Z31" s="184"/>
      <c r="AA31" s="184"/>
      <c r="AB31" s="184"/>
      <c r="AC31" s="184"/>
      <c r="AD31" s="184"/>
      <c r="AE31" s="184"/>
      <c r="AK31" s="183">
        <v>0</v>
      </c>
      <c r="AL31" s="184"/>
      <c r="AM31" s="184"/>
      <c r="AN31" s="184"/>
      <c r="AO31" s="184"/>
      <c r="AR31" s="31"/>
    </row>
    <row r="32" spans="1:71" s="3" customFormat="1" ht="14.45" hidden="1" customHeight="1">
      <c r="B32" s="31"/>
      <c r="F32" s="23" t="s">
        <v>37</v>
      </c>
      <c r="L32" s="185">
        <v>0.15</v>
      </c>
      <c r="M32" s="184"/>
      <c r="N32" s="184"/>
      <c r="O32" s="184"/>
      <c r="P32" s="184"/>
      <c r="W32" s="183">
        <f>ROUND(BC94, 2)</f>
        <v>0</v>
      </c>
      <c r="X32" s="184"/>
      <c r="Y32" s="184"/>
      <c r="Z32" s="184"/>
      <c r="AA32" s="184"/>
      <c r="AB32" s="184"/>
      <c r="AC32" s="184"/>
      <c r="AD32" s="184"/>
      <c r="AE32" s="184"/>
      <c r="AK32" s="183">
        <v>0</v>
      </c>
      <c r="AL32" s="184"/>
      <c r="AM32" s="184"/>
      <c r="AN32" s="184"/>
      <c r="AO32" s="184"/>
      <c r="AR32" s="31"/>
    </row>
    <row r="33" spans="1:57" s="3" customFormat="1" ht="14.45" hidden="1" customHeight="1">
      <c r="B33" s="31"/>
      <c r="F33" s="23" t="s">
        <v>38</v>
      </c>
      <c r="L33" s="185">
        <v>0</v>
      </c>
      <c r="M33" s="184"/>
      <c r="N33" s="184"/>
      <c r="O33" s="184"/>
      <c r="P33" s="184"/>
      <c r="W33" s="183">
        <f>ROUND(BD94, 2)</f>
        <v>0</v>
      </c>
      <c r="X33" s="184"/>
      <c r="Y33" s="184"/>
      <c r="Z33" s="184"/>
      <c r="AA33" s="184"/>
      <c r="AB33" s="184"/>
      <c r="AC33" s="184"/>
      <c r="AD33" s="184"/>
      <c r="AE33" s="184"/>
      <c r="AK33" s="183">
        <v>0</v>
      </c>
      <c r="AL33" s="184"/>
      <c r="AM33" s="184"/>
      <c r="AN33" s="184"/>
      <c r="AO33" s="184"/>
      <c r="AR33" s="31"/>
    </row>
    <row r="34" spans="1:57" s="2" customFormat="1" ht="6.95" customHeight="1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" customHeight="1">
      <c r="A35" s="26"/>
      <c r="B35" s="27"/>
      <c r="C35" s="32"/>
      <c r="D35" s="33" t="s">
        <v>39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40</v>
      </c>
      <c r="U35" s="34"/>
      <c r="V35" s="34"/>
      <c r="W35" s="34"/>
      <c r="X35" s="186" t="s">
        <v>41</v>
      </c>
      <c r="Y35" s="187"/>
      <c r="Z35" s="187"/>
      <c r="AA35" s="187"/>
      <c r="AB35" s="187"/>
      <c r="AC35" s="34"/>
      <c r="AD35" s="34"/>
      <c r="AE35" s="34"/>
      <c r="AF35" s="34"/>
      <c r="AG35" s="34"/>
      <c r="AH35" s="34"/>
      <c r="AI35" s="34"/>
      <c r="AJ35" s="34"/>
      <c r="AK35" s="188">
        <f>SUM(AK26:AK33)</f>
        <v>0</v>
      </c>
      <c r="AL35" s="187"/>
      <c r="AM35" s="187"/>
      <c r="AN35" s="187"/>
      <c r="AO35" s="189"/>
      <c r="AP35" s="32"/>
      <c r="AQ35" s="32"/>
      <c r="AR35" s="27"/>
      <c r="BE35" s="26"/>
    </row>
    <row r="36" spans="1:57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5" customHeight="1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6"/>
      <c r="D49" s="37" t="s">
        <v>42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43</v>
      </c>
      <c r="AI49" s="38"/>
      <c r="AJ49" s="38"/>
      <c r="AK49" s="38"/>
      <c r="AL49" s="38"/>
      <c r="AM49" s="38"/>
      <c r="AN49" s="38"/>
      <c r="AO49" s="38"/>
      <c r="AR49" s="36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6"/>
      <c r="B60" s="27"/>
      <c r="C60" s="26"/>
      <c r="D60" s="39" t="s">
        <v>44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9" t="s">
        <v>45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39" t="s">
        <v>44</v>
      </c>
      <c r="AI60" s="29"/>
      <c r="AJ60" s="29"/>
      <c r="AK60" s="29"/>
      <c r="AL60" s="29"/>
      <c r="AM60" s="39" t="s">
        <v>45</v>
      </c>
      <c r="AN60" s="29"/>
      <c r="AO60" s="29"/>
      <c r="AP60" s="26"/>
      <c r="AQ60" s="26"/>
      <c r="AR60" s="27"/>
      <c r="BE60" s="26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6"/>
      <c r="B64" s="27"/>
      <c r="C64" s="26"/>
      <c r="D64" s="37" t="s">
        <v>46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7" t="s">
        <v>47</v>
      </c>
      <c r="AI64" s="40"/>
      <c r="AJ64" s="40"/>
      <c r="AK64" s="40"/>
      <c r="AL64" s="40"/>
      <c r="AM64" s="40"/>
      <c r="AN64" s="40"/>
      <c r="AO64" s="40"/>
      <c r="AP64" s="26"/>
      <c r="AQ64" s="26"/>
      <c r="AR64" s="27"/>
      <c r="BE64" s="26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6"/>
      <c r="B75" s="27"/>
      <c r="C75" s="26"/>
      <c r="D75" s="39" t="s">
        <v>44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9" t="s">
        <v>45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39" t="s">
        <v>44</v>
      </c>
      <c r="AI75" s="29"/>
      <c r="AJ75" s="29"/>
      <c r="AK75" s="29"/>
      <c r="AL75" s="29"/>
      <c r="AM75" s="39" t="s">
        <v>45</v>
      </c>
      <c r="AN75" s="29"/>
      <c r="AO75" s="29"/>
      <c r="AP75" s="26"/>
      <c r="AQ75" s="26"/>
      <c r="AR75" s="27"/>
      <c r="BE75" s="26"/>
    </row>
    <row r="76" spans="1:57" s="2" customFormat="1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7"/>
      <c r="BE77" s="26"/>
    </row>
    <row r="81" spans="1:90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7"/>
      <c r="BE81" s="26"/>
    </row>
    <row r="82" spans="1:90" s="2" customFormat="1" ht="24.95" customHeight="1">
      <c r="A82" s="26"/>
      <c r="B82" s="27"/>
      <c r="C82" s="18" t="s">
        <v>48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0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0" s="4" customFormat="1" ht="12" customHeight="1">
      <c r="B84" s="45"/>
      <c r="C84" s="23" t="s">
        <v>12</v>
      </c>
      <c r="L84" s="4" t="str">
        <f>K5</f>
        <v>22POC601</v>
      </c>
      <c r="AR84" s="45"/>
    </row>
    <row r="85" spans="1:90" s="5" customFormat="1" ht="36.950000000000003" customHeight="1">
      <c r="B85" s="46"/>
      <c r="C85" s="47" t="s">
        <v>14</v>
      </c>
      <c r="L85" s="174" t="str">
        <f>K6</f>
        <v>Úštěk - Oprava asfaltových povrchů v celé šíři Údolní (po dotazování uchazečů)</v>
      </c>
      <c r="M85" s="175"/>
      <c r="N85" s="175"/>
      <c r="O85" s="175"/>
      <c r="P85" s="175"/>
      <c r="Q85" s="175"/>
      <c r="R85" s="175"/>
      <c r="S85" s="175"/>
      <c r="T85" s="175"/>
      <c r="U85" s="175"/>
      <c r="V85" s="175"/>
      <c r="W85" s="175"/>
      <c r="X85" s="175"/>
      <c r="Y85" s="175"/>
      <c r="Z85" s="175"/>
      <c r="AA85" s="175"/>
      <c r="AB85" s="175"/>
      <c r="AC85" s="175"/>
      <c r="AD85" s="175"/>
      <c r="AE85" s="175"/>
      <c r="AF85" s="175"/>
      <c r="AG85" s="175"/>
      <c r="AH85" s="175"/>
      <c r="AI85" s="175"/>
      <c r="AJ85" s="175"/>
      <c r="AK85" s="175"/>
      <c r="AL85" s="175"/>
      <c r="AM85" s="175"/>
      <c r="AN85" s="175"/>
      <c r="AO85" s="175"/>
      <c r="AR85" s="46"/>
    </row>
    <row r="86" spans="1:90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0" s="2" customFormat="1" ht="12" customHeight="1">
      <c r="A87" s="26"/>
      <c r="B87" s="27"/>
      <c r="C87" s="23" t="s">
        <v>18</v>
      </c>
      <c r="D87" s="26"/>
      <c r="E87" s="26"/>
      <c r="F87" s="26"/>
      <c r="G87" s="26"/>
      <c r="H87" s="26"/>
      <c r="I87" s="26"/>
      <c r="J87" s="26"/>
      <c r="K87" s="26"/>
      <c r="L87" s="48" t="str">
        <f>IF(K8="","",K8)</f>
        <v xml:space="preserve"> 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20</v>
      </c>
      <c r="AJ87" s="26"/>
      <c r="AK87" s="26"/>
      <c r="AL87" s="26"/>
      <c r="AM87" s="176">
        <f>IF(AN8= "","",AN8)</f>
        <v>44764</v>
      </c>
      <c r="AN87" s="176"/>
      <c r="AO87" s="26"/>
      <c r="AP87" s="26"/>
      <c r="AQ87" s="26"/>
      <c r="AR87" s="27"/>
      <c r="BE87" s="26"/>
    </row>
    <row r="88" spans="1:90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0" s="2" customFormat="1" ht="15.2" customHeight="1">
      <c r="A89" s="26"/>
      <c r="B89" s="27"/>
      <c r="C89" s="23" t="s">
        <v>21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>Město Úštěk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25</v>
      </c>
      <c r="AJ89" s="26"/>
      <c r="AK89" s="26"/>
      <c r="AL89" s="26"/>
      <c r="AM89" s="177" t="str">
        <f>IF(E17="","",E17)</f>
        <v xml:space="preserve"> </v>
      </c>
      <c r="AN89" s="178"/>
      <c r="AO89" s="178"/>
      <c r="AP89" s="178"/>
      <c r="AQ89" s="26"/>
      <c r="AR89" s="27"/>
      <c r="AS89" s="179" t="s">
        <v>49</v>
      </c>
      <c r="AT89" s="180"/>
      <c r="AU89" s="50"/>
      <c r="AV89" s="50"/>
      <c r="AW89" s="50"/>
      <c r="AX89" s="50"/>
      <c r="AY89" s="50"/>
      <c r="AZ89" s="50"/>
      <c r="BA89" s="50"/>
      <c r="BB89" s="50"/>
      <c r="BC89" s="50"/>
      <c r="BD89" s="51"/>
      <c r="BE89" s="26"/>
    </row>
    <row r="90" spans="1:90" s="2" customFormat="1" ht="15.2" customHeight="1">
      <c r="A90" s="26"/>
      <c r="B90" s="27"/>
      <c r="C90" s="23" t="s">
        <v>24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 xml:space="preserve"> 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27</v>
      </c>
      <c r="AJ90" s="26"/>
      <c r="AK90" s="26"/>
      <c r="AL90" s="26"/>
      <c r="AM90" s="177" t="str">
        <f>IF(E20="","",E20)</f>
        <v xml:space="preserve"> </v>
      </c>
      <c r="AN90" s="178"/>
      <c r="AO90" s="178"/>
      <c r="AP90" s="178"/>
      <c r="AQ90" s="26"/>
      <c r="AR90" s="27"/>
      <c r="AS90" s="181"/>
      <c r="AT90" s="182"/>
      <c r="AU90" s="52"/>
      <c r="AV90" s="52"/>
      <c r="AW90" s="52"/>
      <c r="AX90" s="52"/>
      <c r="AY90" s="52"/>
      <c r="AZ90" s="52"/>
      <c r="BA90" s="52"/>
      <c r="BB90" s="52"/>
      <c r="BC90" s="52"/>
      <c r="BD90" s="53"/>
      <c r="BE90" s="26"/>
    </row>
    <row r="91" spans="1:90" s="2" customFormat="1" ht="10.9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181"/>
      <c r="AT91" s="182"/>
      <c r="AU91" s="52"/>
      <c r="AV91" s="52"/>
      <c r="AW91" s="52"/>
      <c r="AX91" s="52"/>
      <c r="AY91" s="52"/>
      <c r="AZ91" s="52"/>
      <c r="BA91" s="52"/>
      <c r="BB91" s="52"/>
      <c r="BC91" s="52"/>
      <c r="BD91" s="53"/>
      <c r="BE91" s="26"/>
    </row>
    <row r="92" spans="1:90" s="2" customFormat="1" ht="29.25" customHeight="1">
      <c r="A92" s="26"/>
      <c r="B92" s="27"/>
      <c r="C92" s="169" t="s">
        <v>50</v>
      </c>
      <c r="D92" s="170"/>
      <c r="E92" s="170"/>
      <c r="F92" s="170"/>
      <c r="G92" s="170"/>
      <c r="H92" s="54"/>
      <c r="I92" s="171" t="s">
        <v>51</v>
      </c>
      <c r="J92" s="170"/>
      <c r="K92" s="170"/>
      <c r="L92" s="170"/>
      <c r="M92" s="170"/>
      <c r="N92" s="170"/>
      <c r="O92" s="170"/>
      <c r="P92" s="170"/>
      <c r="Q92" s="170"/>
      <c r="R92" s="170"/>
      <c r="S92" s="170"/>
      <c r="T92" s="170"/>
      <c r="U92" s="170"/>
      <c r="V92" s="170"/>
      <c r="W92" s="170"/>
      <c r="X92" s="170"/>
      <c r="Y92" s="170"/>
      <c r="Z92" s="170"/>
      <c r="AA92" s="170"/>
      <c r="AB92" s="170"/>
      <c r="AC92" s="170"/>
      <c r="AD92" s="170"/>
      <c r="AE92" s="170"/>
      <c r="AF92" s="170"/>
      <c r="AG92" s="172" t="s">
        <v>52</v>
      </c>
      <c r="AH92" s="170"/>
      <c r="AI92" s="170"/>
      <c r="AJ92" s="170"/>
      <c r="AK92" s="170"/>
      <c r="AL92" s="170"/>
      <c r="AM92" s="170"/>
      <c r="AN92" s="171" t="s">
        <v>53</v>
      </c>
      <c r="AO92" s="170"/>
      <c r="AP92" s="173"/>
      <c r="AQ92" s="55" t="s">
        <v>54</v>
      </c>
      <c r="AR92" s="27"/>
      <c r="AS92" s="56" t="s">
        <v>55</v>
      </c>
      <c r="AT92" s="57" t="s">
        <v>56</v>
      </c>
      <c r="AU92" s="57" t="s">
        <v>57</v>
      </c>
      <c r="AV92" s="57" t="s">
        <v>58</v>
      </c>
      <c r="AW92" s="57" t="s">
        <v>59</v>
      </c>
      <c r="AX92" s="57" t="s">
        <v>60</v>
      </c>
      <c r="AY92" s="57" t="s">
        <v>61</v>
      </c>
      <c r="AZ92" s="57" t="s">
        <v>62</v>
      </c>
      <c r="BA92" s="57" t="s">
        <v>63</v>
      </c>
      <c r="BB92" s="57" t="s">
        <v>64</v>
      </c>
      <c r="BC92" s="57" t="s">
        <v>65</v>
      </c>
      <c r="BD92" s="58" t="s">
        <v>66</v>
      </c>
      <c r="BE92" s="26"/>
    </row>
    <row r="93" spans="1:90" s="2" customFormat="1" ht="10.9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59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1"/>
      <c r="BE93" s="26"/>
    </row>
    <row r="94" spans="1:90" s="6" customFormat="1" ht="32.450000000000003" customHeight="1">
      <c r="B94" s="62"/>
      <c r="C94" s="63" t="s">
        <v>67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193">
        <f>ROUND(AG95,2)</f>
        <v>0</v>
      </c>
      <c r="AH94" s="193"/>
      <c r="AI94" s="193"/>
      <c r="AJ94" s="193"/>
      <c r="AK94" s="193"/>
      <c r="AL94" s="193"/>
      <c r="AM94" s="193"/>
      <c r="AN94" s="194">
        <f>SUM(AG94,AT94)</f>
        <v>0</v>
      </c>
      <c r="AO94" s="194"/>
      <c r="AP94" s="194"/>
      <c r="AQ94" s="66" t="s">
        <v>1</v>
      </c>
      <c r="AR94" s="62"/>
      <c r="AS94" s="67">
        <f>ROUND(AS95,2)</f>
        <v>0</v>
      </c>
      <c r="AT94" s="68">
        <f>ROUND(SUM(AV94:AW94),2)</f>
        <v>0</v>
      </c>
      <c r="AU94" s="69">
        <f>ROUND(AU95,5)</f>
        <v>1465.1079099999999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ROUND(AZ95,2)</f>
        <v>0</v>
      </c>
      <c r="BA94" s="68">
        <f>ROUND(BA95,2)</f>
        <v>0</v>
      </c>
      <c r="BB94" s="68">
        <f>ROUND(BB95,2)</f>
        <v>0</v>
      </c>
      <c r="BC94" s="68">
        <f>ROUND(BC95,2)</f>
        <v>0</v>
      </c>
      <c r="BD94" s="70">
        <f>ROUND(BD95,2)</f>
        <v>0</v>
      </c>
      <c r="BS94" s="71" t="s">
        <v>68</v>
      </c>
      <c r="BT94" s="71" t="s">
        <v>69</v>
      </c>
      <c r="BV94" s="71" t="s">
        <v>70</v>
      </c>
      <c r="BW94" s="71" t="s">
        <v>4</v>
      </c>
      <c r="BX94" s="71" t="s">
        <v>71</v>
      </c>
      <c r="CL94" s="71" t="s">
        <v>1</v>
      </c>
    </row>
    <row r="95" spans="1:90" s="7" customFormat="1" ht="24.75" customHeight="1">
      <c r="A95" s="72" t="s">
        <v>72</v>
      </c>
      <c r="B95" s="73"/>
      <c r="C95" s="74"/>
      <c r="D95" s="192" t="s">
        <v>13</v>
      </c>
      <c r="E95" s="192"/>
      <c r="F95" s="192"/>
      <c r="G95" s="192"/>
      <c r="H95" s="192"/>
      <c r="I95" s="75"/>
      <c r="J95" s="192" t="s">
        <v>15</v>
      </c>
      <c r="K95" s="192"/>
      <c r="L95" s="192"/>
      <c r="M95" s="192"/>
      <c r="N95" s="192"/>
      <c r="O95" s="192"/>
      <c r="P95" s="192"/>
      <c r="Q95" s="192"/>
      <c r="R95" s="192"/>
      <c r="S95" s="192"/>
      <c r="T95" s="192"/>
      <c r="U95" s="192"/>
      <c r="V95" s="192"/>
      <c r="W95" s="192"/>
      <c r="X95" s="192"/>
      <c r="Y95" s="192"/>
      <c r="Z95" s="192"/>
      <c r="AA95" s="192"/>
      <c r="AB95" s="192"/>
      <c r="AC95" s="192"/>
      <c r="AD95" s="192"/>
      <c r="AE95" s="192"/>
      <c r="AF95" s="192"/>
      <c r="AG95" s="190">
        <f>'22POC601 - Úštěk - Oprava...'!J28</f>
        <v>0</v>
      </c>
      <c r="AH95" s="191"/>
      <c r="AI95" s="191"/>
      <c r="AJ95" s="191"/>
      <c r="AK95" s="191"/>
      <c r="AL95" s="191"/>
      <c r="AM95" s="191"/>
      <c r="AN95" s="190">
        <f>SUM(AG95,AT95)</f>
        <v>0</v>
      </c>
      <c r="AO95" s="191"/>
      <c r="AP95" s="191"/>
      <c r="AQ95" s="76" t="s">
        <v>73</v>
      </c>
      <c r="AR95" s="73"/>
      <c r="AS95" s="77">
        <v>0</v>
      </c>
      <c r="AT95" s="78">
        <f>ROUND(SUM(AV95:AW95),2)</f>
        <v>0</v>
      </c>
      <c r="AU95" s="79">
        <f>'22POC601 - Úštěk - Oprava...'!P127</f>
        <v>1465.1079090000001</v>
      </c>
      <c r="AV95" s="78">
        <f>'22POC601 - Úštěk - Oprava...'!J31</f>
        <v>0</v>
      </c>
      <c r="AW95" s="78">
        <f>'22POC601 - Úštěk - Oprava...'!J32</f>
        <v>0</v>
      </c>
      <c r="AX95" s="78">
        <f>'22POC601 - Úštěk - Oprava...'!J33</f>
        <v>0</v>
      </c>
      <c r="AY95" s="78">
        <f>'22POC601 - Úštěk - Oprava...'!J34</f>
        <v>0</v>
      </c>
      <c r="AZ95" s="78">
        <f>'22POC601 - Úštěk - Oprava...'!F31</f>
        <v>0</v>
      </c>
      <c r="BA95" s="78">
        <f>'22POC601 - Úštěk - Oprava...'!F32</f>
        <v>0</v>
      </c>
      <c r="BB95" s="78">
        <f>'22POC601 - Úštěk - Oprava...'!F33</f>
        <v>0</v>
      </c>
      <c r="BC95" s="78">
        <f>'22POC601 - Úštěk - Oprava...'!F34</f>
        <v>0</v>
      </c>
      <c r="BD95" s="80">
        <f>'22POC601 - Úštěk - Oprava...'!F35</f>
        <v>0</v>
      </c>
      <c r="BT95" s="81" t="s">
        <v>74</v>
      </c>
      <c r="BU95" s="81" t="s">
        <v>75</v>
      </c>
      <c r="BV95" s="81" t="s">
        <v>70</v>
      </c>
      <c r="BW95" s="81" t="s">
        <v>4</v>
      </c>
      <c r="BX95" s="81" t="s">
        <v>71</v>
      </c>
      <c r="CL95" s="81" t="s">
        <v>1</v>
      </c>
    </row>
    <row r="96" spans="1:90" s="2" customFormat="1" ht="30" customHeight="1">
      <c r="A96" s="26"/>
      <c r="B96" s="27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7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s="2" customFormat="1" ht="6.95" customHeight="1">
      <c r="A97" s="26"/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27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</sheetData>
  <mergeCells count="40">
    <mergeCell ref="K5:AO5"/>
    <mergeCell ref="K6:AO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AK31:AO31"/>
    <mergeCell ref="L31:P31"/>
    <mergeCell ref="W32:AE32"/>
    <mergeCell ref="AK32:AO32"/>
    <mergeCell ref="L32:P32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</mergeCells>
  <hyperlinks>
    <hyperlink ref="A95" location="'22POC601 - Úštěk - Oprava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218"/>
  <sheetViews>
    <sheetView showGridLines="0" topLeftCell="A78" workbookViewId="0">
      <selection activeCell="G196" sqref="G196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2" width="9.33203125" style="1" hidden="1"/>
    <col min="63" max="63" width="14.33203125" style="1" customWidth="1"/>
    <col min="64" max="64" width="5.6640625" style="1" customWidth="1"/>
    <col min="65" max="65" width="7" style="1" customWidth="1"/>
  </cols>
  <sheetData>
    <row r="1" spans="1:46">
      <c r="A1" s="82"/>
    </row>
    <row r="2" spans="1:46" s="1" customFormat="1" ht="36.950000000000003" customHeight="1">
      <c r="L2" s="167" t="s">
        <v>5</v>
      </c>
      <c r="M2" s="168"/>
      <c r="N2" s="168"/>
      <c r="O2" s="168"/>
      <c r="P2" s="168"/>
      <c r="Q2" s="168"/>
      <c r="R2" s="168"/>
      <c r="S2" s="168"/>
      <c r="T2" s="168"/>
      <c r="U2" s="168"/>
      <c r="V2" s="168"/>
      <c r="AT2" s="14" t="s">
        <v>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76</v>
      </c>
    </row>
    <row r="4" spans="1:46" s="1" customFormat="1" ht="24.95" customHeight="1">
      <c r="B4" s="17"/>
      <c r="D4" s="18" t="s">
        <v>77</v>
      </c>
      <c r="L4" s="17"/>
      <c r="M4" s="83" t="s">
        <v>10</v>
      </c>
      <c r="AT4" s="14" t="s">
        <v>3</v>
      </c>
    </row>
    <row r="5" spans="1:46" s="1" customFormat="1" ht="6.95" customHeight="1">
      <c r="B5" s="17"/>
      <c r="L5" s="17"/>
    </row>
    <row r="6" spans="1:46" s="2" customFormat="1" ht="12" customHeight="1">
      <c r="A6" s="26"/>
      <c r="B6" s="27"/>
      <c r="C6" s="26"/>
      <c r="D6" s="23" t="s">
        <v>14</v>
      </c>
      <c r="E6" s="26"/>
      <c r="F6" s="26"/>
      <c r="G6" s="26"/>
      <c r="H6" s="26"/>
      <c r="I6" s="26"/>
      <c r="J6" s="26"/>
      <c r="K6" s="26"/>
      <c r="L6" s="3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</row>
    <row r="7" spans="1:46" s="2" customFormat="1" ht="16.5" customHeight="1">
      <c r="A7" s="26"/>
      <c r="B7" s="27"/>
      <c r="C7" s="26"/>
      <c r="D7" s="26"/>
      <c r="E7" s="174" t="s">
        <v>15</v>
      </c>
      <c r="F7" s="201"/>
      <c r="G7" s="201"/>
      <c r="H7" s="201"/>
      <c r="I7" s="26"/>
      <c r="J7" s="26"/>
      <c r="K7" s="26"/>
      <c r="L7" s="3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</row>
    <row r="8" spans="1:46" s="2" customFormat="1">
      <c r="A8" s="26"/>
      <c r="B8" s="27"/>
      <c r="C8" s="26"/>
      <c r="D8" s="26"/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2" customHeight="1">
      <c r="A9" s="26"/>
      <c r="B9" s="27"/>
      <c r="C9" s="26"/>
      <c r="D9" s="23" t="s">
        <v>16</v>
      </c>
      <c r="E9" s="26"/>
      <c r="F9" s="21" t="s">
        <v>1</v>
      </c>
      <c r="G9" s="26"/>
      <c r="H9" s="26"/>
      <c r="I9" s="23" t="s">
        <v>17</v>
      </c>
      <c r="J9" s="21" t="s">
        <v>1</v>
      </c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customHeight="1">
      <c r="A10" s="26"/>
      <c r="B10" s="27"/>
      <c r="C10" s="26"/>
      <c r="D10" s="23" t="s">
        <v>18</v>
      </c>
      <c r="E10" s="26"/>
      <c r="F10" s="21" t="s">
        <v>19</v>
      </c>
      <c r="G10" s="26"/>
      <c r="H10" s="26"/>
      <c r="I10" s="23" t="s">
        <v>20</v>
      </c>
      <c r="J10" s="49">
        <f>'Rekapitulace stavby'!AN8</f>
        <v>44764</v>
      </c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0.9" customHeight="1">
      <c r="A11" s="26"/>
      <c r="B11" s="27"/>
      <c r="C11" s="26"/>
      <c r="D11" s="26"/>
      <c r="E11" s="26"/>
      <c r="F11" s="26"/>
      <c r="G11" s="26"/>
      <c r="H11" s="26"/>
      <c r="I11" s="26"/>
      <c r="J11" s="26"/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21</v>
      </c>
      <c r="E12" s="26"/>
      <c r="F12" s="26"/>
      <c r="G12" s="26"/>
      <c r="H12" s="26"/>
      <c r="I12" s="23" t="s">
        <v>22</v>
      </c>
      <c r="J12" s="21" t="str">
        <f>IF('Rekapitulace stavby'!AN10="","",'Rekapitulace stavby'!AN10)</f>
        <v/>
      </c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8" customHeight="1">
      <c r="A13" s="26"/>
      <c r="B13" s="27"/>
      <c r="C13" s="26"/>
      <c r="D13" s="26"/>
      <c r="E13" s="21" t="str">
        <f>IF('Rekapitulace stavby'!E11="","",'Rekapitulace stavby'!E11)</f>
        <v>Město Úštěk</v>
      </c>
      <c r="F13" s="26"/>
      <c r="G13" s="26"/>
      <c r="H13" s="26"/>
      <c r="I13" s="23" t="s">
        <v>23</v>
      </c>
      <c r="J13" s="21" t="str">
        <f>IF('Rekapitulace stavby'!AN11="","",'Rekapitulace stavby'!AN11)</f>
        <v/>
      </c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6.95" customHeight="1">
      <c r="A14" s="26"/>
      <c r="B14" s="27"/>
      <c r="C14" s="26"/>
      <c r="D14" s="26"/>
      <c r="E14" s="26"/>
      <c r="F14" s="26"/>
      <c r="G14" s="26"/>
      <c r="H14" s="26"/>
      <c r="I14" s="26"/>
      <c r="J14" s="26"/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2" customHeight="1">
      <c r="A15" s="26"/>
      <c r="B15" s="27"/>
      <c r="C15" s="26"/>
      <c r="D15" s="23" t="s">
        <v>24</v>
      </c>
      <c r="E15" s="26"/>
      <c r="F15" s="26"/>
      <c r="G15" s="26"/>
      <c r="H15" s="26"/>
      <c r="I15" s="23" t="s">
        <v>22</v>
      </c>
      <c r="J15" s="21" t="str">
        <f>'Rekapitulace stavby'!AN13</f>
        <v/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8" customHeight="1">
      <c r="A16" s="26"/>
      <c r="B16" s="27"/>
      <c r="C16" s="26"/>
      <c r="D16" s="26"/>
      <c r="E16" s="195" t="str">
        <f>'Rekapitulace stavby'!E14</f>
        <v xml:space="preserve"> </v>
      </c>
      <c r="F16" s="195"/>
      <c r="G16" s="195"/>
      <c r="H16" s="195"/>
      <c r="I16" s="23" t="s">
        <v>23</v>
      </c>
      <c r="J16" s="21" t="str">
        <f>'Rekapitulace stavby'!AN14</f>
        <v/>
      </c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6.95" customHeight="1">
      <c r="A17" s="26"/>
      <c r="B17" s="27"/>
      <c r="C17" s="26"/>
      <c r="D17" s="26"/>
      <c r="E17" s="26"/>
      <c r="F17" s="26"/>
      <c r="G17" s="26"/>
      <c r="H17" s="26"/>
      <c r="I17" s="26"/>
      <c r="J17" s="26"/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2" customHeight="1">
      <c r="A18" s="26"/>
      <c r="B18" s="27"/>
      <c r="C18" s="26"/>
      <c r="D18" s="23" t="s">
        <v>25</v>
      </c>
      <c r="E18" s="26"/>
      <c r="F18" s="26"/>
      <c r="G18" s="26"/>
      <c r="H18" s="26"/>
      <c r="I18" s="23" t="s">
        <v>22</v>
      </c>
      <c r="J18" s="21" t="str">
        <f>IF('Rekapitulace stavby'!AN16="","",'Rekapitulace stavby'!AN16)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8" customHeight="1">
      <c r="A19" s="26"/>
      <c r="B19" s="27"/>
      <c r="C19" s="26"/>
      <c r="D19" s="26"/>
      <c r="E19" s="21" t="str">
        <f>IF('Rekapitulace stavby'!E17="","",'Rekapitulace stavby'!E17)</f>
        <v xml:space="preserve"> </v>
      </c>
      <c r="F19" s="26"/>
      <c r="G19" s="26"/>
      <c r="H19" s="26"/>
      <c r="I19" s="23" t="s">
        <v>23</v>
      </c>
      <c r="J19" s="21" t="str">
        <f>IF('Rekapitulace stavby'!AN17="","",'Rekapitulace stavby'!AN17)</f>
        <v/>
      </c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6.95" customHeight="1">
      <c r="A20" s="26"/>
      <c r="B20" s="27"/>
      <c r="C20" s="26"/>
      <c r="D20" s="26"/>
      <c r="E20" s="26"/>
      <c r="F20" s="26"/>
      <c r="G20" s="26"/>
      <c r="H20" s="26"/>
      <c r="I20" s="26"/>
      <c r="J20" s="26"/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2" customHeight="1">
      <c r="A21" s="26"/>
      <c r="B21" s="27"/>
      <c r="C21" s="26"/>
      <c r="D21" s="23" t="s">
        <v>27</v>
      </c>
      <c r="E21" s="26"/>
      <c r="F21" s="26"/>
      <c r="G21" s="26"/>
      <c r="H21" s="26"/>
      <c r="I21" s="23" t="s">
        <v>22</v>
      </c>
      <c r="J21" s="21" t="str">
        <f>IF('Rekapitulace stavby'!AN19="","",'Rekapitulace stavby'!AN19)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8" customHeight="1">
      <c r="A22" s="26"/>
      <c r="B22" s="27"/>
      <c r="C22" s="26"/>
      <c r="D22" s="26"/>
      <c r="E22" s="21" t="str">
        <f>IF('Rekapitulace stavby'!E20="","",'Rekapitulace stavby'!E20)</f>
        <v xml:space="preserve"> </v>
      </c>
      <c r="F22" s="26"/>
      <c r="G22" s="26"/>
      <c r="H22" s="26"/>
      <c r="I22" s="23" t="s">
        <v>23</v>
      </c>
      <c r="J22" s="21" t="str">
        <f>IF('Rekapitulace stavby'!AN20="","",'Rekapitulace stavby'!AN20)</f>
        <v/>
      </c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6.95" customHeight="1">
      <c r="A23" s="26"/>
      <c r="B23" s="27"/>
      <c r="C23" s="26"/>
      <c r="D23" s="26"/>
      <c r="E23" s="26"/>
      <c r="F23" s="26"/>
      <c r="G23" s="26"/>
      <c r="H23" s="26"/>
      <c r="I23" s="26"/>
      <c r="J23" s="26"/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2" customHeight="1">
      <c r="A24" s="26"/>
      <c r="B24" s="27"/>
      <c r="C24" s="26"/>
      <c r="D24" s="23" t="s">
        <v>28</v>
      </c>
      <c r="E24" s="26"/>
      <c r="F24" s="26"/>
      <c r="G24" s="26"/>
      <c r="H24" s="26"/>
      <c r="I24" s="26"/>
      <c r="J24" s="26"/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8" customFormat="1" ht="16.5" customHeight="1">
      <c r="A25" s="84"/>
      <c r="B25" s="85"/>
      <c r="C25" s="84"/>
      <c r="D25" s="84"/>
      <c r="E25" s="197" t="s">
        <v>1</v>
      </c>
      <c r="F25" s="197"/>
      <c r="G25" s="197"/>
      <c r="H25" s="197"/>
      <c r="I25" s="84"/>
      <c r="J25" s="84"/>
      <c r="K25" s="84"/>
      <c r="L25" s="86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</row>
    <row r="26" spans="1:31" s="2" customFormat="1" ht="6.95" customHeight="1">
      <c r="A26" s="26"/>
      <c r="B26" s="27"/>
      <c r="C26" s="26"/>
      <c r="D26" s="26"/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6.95" customHeight="1">
      <c r="A27" s="26"/>
      <c r="B27" s="27"/>
      <c r="C27" s="26"/>
      <c r="D27" s="60"/>
      <c r="E27" s="60"/>
      <c r="F27" s="60"/>
      <c r="G27" s="60"/>
      <c r="H27" s="60"/>
      <c r="I27" s="60"/>
      <c r="J27" s="60"/>
      <c r="K27" s="60"/>
      <c r="L27" s="3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25.35" customHeight="1">
      <c r="A28" s="26"/>
      <c r="B28" s="27"/>
      <c r="C28" s="26"/>
      <c r="D28" s="87" t="s">
        <v>29</v>
      </c>
      <c r="E28" s="26"/>
      <c r="F28" s="26"/>
      <c r="G28" s="26"/>
      <c r="H28" s="26"/>
      <c r="I28" s="26"/>
      <c r="J28" s="65">
        <f>ROUND(J127, 2)</f>
        <v>0</v>
      </c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14.45" customHeight="1">
      <c r="A30" s="26"/>
      <c r="B30" s="27"/>
      <c r="C30" s="26"/>
      <c r="D30" s="26"/>
      <c r="E30" s="26"/>
      <c r="F30" s="30" t="s">
        <v>31</v>
      </c>
      <c r="G30" s="26"/>
      <c r="H30" s="26"/>
      <c r="I30" s="30" t="s">
        <v>30</v>
      </c>
      <c r="J30" s="30" t="s">
        <v>32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14.45" customHeight="1">
      <c r="A31" s="26"/>
      <c r="B31" s="27"/>
      <c r="C31" s="26"/>
      <c r="D31" s="88" t="s">
        <v>33</v>
      </c>
      <c r="E31" s="23" t="s">
        <v>34</v>
      </c>
      <c r="F31" s="89">
        <f>ROUND((SUM(BE127:BE217)),  2)</f>
        <v>0</v>
      </c>
      <c r="G31" s="26"/>
      <c r="H31" s="26"/>
      <c r="I31" s="90">
        <v>0.21</v>
      </c>
      <c r="J31" s="89">
        <f>ROUND(((SUM(BE127:BE217))*I31),  2)</f>
        <v>0</v>
      </c>
      <c r="K31" s="26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3" t="s">
        <v>35</v>
      </c>
      <c r="F32" s="89">
        <f>ROUND((SUM(BF127:BF217)),  2)</f>
        <v>0</v>
      </c>
      <c r="G32" s="26"/>
      <c r="H32" s="26"/>
      <c r="I32" s="90">
        <v>0.15</v>
      </c>
      <c r="J32" s="89">
        <f>ROUND(((SUM(BF127:BF217))*I32),  2)</f>
        <v>0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hidden="1" customHeight="1">
      <c r="A33" s="26"/>
      <c r="B33" s="27"/>
      <c r="C33" s="26"/>
      <c r="D33" s="26"/>
      <c r="E33" s="23" t="s">
        <v>36</v>
      </c>
      <c r="F33" s="89">
        <f>ROUND((SUM(BG127:BG217)),  2)</f>
        <v>0</v>
      </c>
      <c r="G33" s="26"/>
      <c r="H33" s="26"/>
      <c r="I33" s="90">
        <v>0.21</v>
      </c>
      <c r="J33" s="89">
        <f>0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hidden="1" customHeight="1">
      <c r="A34" s="26"/>
      <c r="B34" s="27"/>
      <c r="C34" s="26"/>
      <c r="D34" s="26"/>
      <c r="E34" s="23" t="s">
        <v>37</v>
      </c>
      <c r="F34" s="89">
        <f>ROUND((SUM(BH127:BH217)),  2)</f>
        <v>0</v>
      </c>
      <c r="G34" s="26"/>
      <c r="H34" s="26"/>
      <c r="I34" s="90">
        <v>0.15</v>
      </c>
      <c r="J34" s="89">
        <f>0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38</v>
      </c>
      <c r="F35" s="89">
        <f>ROUND((SUM(BI127:BI217)),  2)</f>
        <v>0</v>
      </c>
      <c r="G35" s="26"/>
      <c r="H35" s="26"/>
      <c r="I35" s="90">
        <v>0</v>
      </c>
      <c r="J35" s="89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25.35" customHeight="1">
      <c r="A37" s="26"/>
      <c r="B37" s="27"/>
      <c r="C37" s="91"/>
      <c r="D37" s="92" t="s">
        <v>39</v>
      </c>
      <c r="E37" s="54"/>
      <c r="F37" s="54"/>
      <c r="G37" s="93" t="s">
        <v>40</v>
      </c>
      <c r="H37" s="94" t="s">
        <v>41</v>
      </c>
      <c r="I37" s="54"/>
      <c r="J37" s="95">
        <f>SUM(J28:J35)</f>
        <v>0</v>
      </c>
      <c r="K37" s="9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1" customFormat="1" ht="14.45" customHeight="1">
      <c r="B39" s="17"/>
      <c r="L39" s="17"/>
    </row>
    <row r="40" spans="1:31" s="1" customFormat="1" ht="14.45" customHeight="1">
      <c r="B40" s="17"/>
      <c r="L40" s="17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42</v>
      </c>
      <c r="E50" s="38"/>
      <c r="F50" s="38"/>
      <c r="G50" s="37" t="s">
        <v>43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44</v>
      </c>
      <c r="E61" s="29"/>
      <c r="F61" s="97" t="s">
        <v>45</v>
      </c>
      <c r="G61" s="39" t="s">
        <v>44</v>
      </c>
      <c r="H61" s="29"/>
      <c r="I61" s="29"/>
      <c r="J61" s="98" t="s">
        <v>45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46</v>
      </c>
      <c r="E65" s="40"/>
      <c r="F65" s="40"/>
      <c r="G65" s="37" t="s">
        <v>47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44</v>
      </c>
      <c r="E76" s="29"/>
      <c r="F76" s="97" t="s">
        <v>45</v>
      </c>
      <c r="G76" s="39" t="s">
        <v>44</v>
      </c>
      <c r="H76" s="29"/>
      <c r="I76" s="29"/>
      <c r="J76" s="98" t="s">
        <v>45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78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14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174" t="str">
        <f>E7</f>
        <v>Úštěk - Oprava asfaltových povrchů v celé šíři Údolní</v>
      </c>
      <c r="F85" s="201"/>
      <c r="G85" s="201"/>
      <c r="H85" s="201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2" customHeight="1">
      <c r="A87" s="26"/>
      <c r="B87" s="27"/>
      <c r="C87" s="23" t="s">
        <v>18</v>
      </c>
      <c r="D87" s="26"/>
      <c r="E87" s="26"/>
      <c r="F87" s="21" t="str">
        <f>F10</f>
        <v xml:space="preserve"> </v>
      </c>
      <c r="G87" s="26"/>
      <c r="H87" s="26"/>
      <c r="I87" s="23" t="s">
        <v>20</v>
      </c>
      <c r="J87" s="49">
        <f>IF(J10="","",J10)</f>
        <v>44764</v>
      </c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5.2" customHeight="1">
      <c r="A89" s="26"/>
      <c r="B89" s="27"/>
      <c r="C89" s="23" t="s">
        <v>21</v>
      </c>
      <c r="D89" s="26"/>
      <c r="E89" s="26"/>
      <c r="F89" s="21" t="str">
        <f>E13</f>
        <v>Město Úštěk</v>
      </c>
      <c r="G89" s="26"/>
      <c r="H89" s="26"/>
      <c r="I89" s="23" t="s">
        <v>25</v>
      </c>
      <c r="J89" s="24" t="str">
        <f>E19</f>
        <v xml:space="preserve"> </v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15.2" customHeight="1">
      <c r="A90" s="26"/>
      <c r="B90" s="27"/>
      <c r="C90" s="23" t="s">
        <v>24</v>
      </c>
      <c r="D90" s="26"/>
      <c r="E90" s="26"/>
      <c r="F90" s="21" t="str">
        <f>IF(E16="","",E16)</f>
        <v xml:space="preserve"> </v>
      </c>
      <c r="G90" s="26"/>
      <c r="H90" s="26"/>
      <c r="I90" s="23" t="s">
        <v>27</v>
      </c>
      <c r="J90" s="24" t="str">
        <f>E22</f>
        <v xml:space="preserve"> </v>
      </c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0.35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29.25" customHeight="1">
      <c r="A92" s="26"/>
      <c r="B92" s="27"/>
      <c r="C92" s="99" t="s">
        <v>79</v>
      </c>
      <c r="D92" s="91"/>
      <c r="E92" s="91"/>
      <c r="F92" s="91"/>
      <c r="G92" s="91"/>
      <c r="H92" s="91"/>
      <c r="I92" s="91"/>
      <c r="J92" s="100" t="s">
        <v>80</v>
      </c>
      <c r="K92" s="91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2.9" customHeight="1">
      <c r="A94" s="26"/>
      <c r="B94" s="27"/>
      <c r="C94" s="101" t="s">
        <v>81</v>
      </c>
      <c r="D94" s="26"/>
      <c r="E94" s="26"/>
      <c r="F94" s="26"/>
      <c r="G94" s="26"/>
      <c r="H94" s="26"/>
      <c r="I94" s="26"/>
      <c r="J94" s="65">
        <f>J127</f>
        <v>0</v>
      </c>
      <c r="K94" s="2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U94" s="14" t="s">
        <v>82</v>
      </c>
    </row>
    <row r="95" spans="1:47" s="9" customFormat="1" ht="24.95" customHeight="1">
      <c r="B95" s="102"/>
      <c r="D95" s="103" t="s">
        <v>83</v>
      </c>
      <c r="E95" s="104"/>
      <c r="F95" s="104"/>
      <c r="G95" s="104"/>
      <c r="H95" s="104"/>
      <c r="I95" s="104"/>
      <c r="J95" s="105">
        <f>J128</f>
        <v>0</v>
      </c>
      <c r="L95" s="102"/>
    </row>
    <row r="96" spans="1:47" s="10" customFormat="1" ht="19.899999999999999" customHeight="1">
      <c r="B96" s="106"/>
      <c r="D96" s="107" t="s">
        <v>84</v>
      </c>
      <c r="E96" s="108"/>
      <c r="F96" s="108"/>
      <c r="G96" s="108"/>
      <c r="H96" s="108"/>
      <c r="I96" s="108"/>
      <c r="J96" s="109">
        <f>J129</f>
        <v>0</v>
      </c>
      <c r="L96" s="106"/>
    </row>
    <row r="97" spans="1:31" s="10" customFormat="1" ht="19.899999999999999" customHeight="1">
      <c r="B97" s="106"/>
      <c r="D97" s="107" t="s">
        <v>85</v>
      </c>
      <c r="E97" s="108"/>
      <c r="F97" s="108"/>
      <c r="G97" s="108"/>
      <c r="H97" s="108"/>
      <c r="I97" s="108"/>
      <c r="J97" s="109">
        <f>J146</f>
        <v>0</v>
      </c>
      <c r="L97" s="106"/>
    </row>
    <row r="98" spans="1:31" s="10" customFormat="1" ht="19.899999999999999" customHeight="1">
      <c r="B98" s="106"/>
      <c r="D98" s="107" t="s">
        <v>86</v>
      </c>
      <c r="E98" s="108"/>
      <c r="F98" s="108"/>
      <c r="G98" s="108"/>
      <c r="H98" s="108"/>
      <c r="I98" s="108"/>
      <c r="J98" s="109">
        <f>J155</f>
        <v>0</v>
      </c>
      <c r="L98" s="106"/>
    </row>
    <row r="99" spans="1:31" s="10" customFormat="1" ht="19.899999999999999" customHeight="1">
      <c r="B99" s="106"/>
      <c r="D99" s="107" t="s">
        <v>87</v>
      </c>
      <c r="E99" s="108"/>
      <c r="F99" s="108"/>
      <c r="G99" s="108"/>
      <c r="H99" s="108"/>
      <c r="I99" s="108"/>
      <c r="J99" s="109">
        <f>J157</f>
        <v>0</v>
      </c>
      <c r="L99" s="106"/>
    </row>
    <row r="100" spans="1:31" s="10" customFormat="1" ht="19.899999999999999" customHeight="1">
      <c r="B100" s="106"/>
      <c r="D100" s="107" t="s">
        <v>88</v>
      </c>
      <c r="E100" s="108"/>
      <c r="F100" s="108"/>
      <c r="G100" s="108"/>
      <c r="H100" s="108"/>
      <c r="I100" s="108"/>
      <c r="J100" s="109">
        <f>J167</f>
        <v>0</v>
      </c>
      <c r="L100" s="106"/>
    </row>
    <row r="101" spans="1:31" s="10" customFormat="1" ht="19.899999999999999" customHeight="1">
      <c r="B101" s="106"/>
      <c r="D101" s="107" t="s">
        <v>89</v>
      </c>
      <c r="E101" s="108"/>
      <c r="F101" s="108"/>
      <c r="G101" s="108"/>
      <c r="H101" s="108"/>
      <c r="I101" s="108"/>
      <c r="J101" s="109">
        <f>J174</f>
        <v>0</v>
      </c>
      <c r="L101" s="106"/>
    </row>
    <row r="102" spans="1:31" s="10" customFormat="1" ht="19.899999999999999" customHeight="1">
      <c r="B102" s="106"/>
      <c r="D102" s="107" t="s">
        <v>90</v>
      </c>
      <c r="E102" s="108"/>
      <c r="F102" s="108"/>
      <c r="G102" s="108"/>
      <c r="H102" s="108"/>
      <c r="I102" s="108"/>
      <c r="J102" s="109">
        <f>J185</f>
        <v>0</v>
      </c>
      <c r="L102" s="106"/>
    </row>
    <row r="103" spans="1:31" s="10" customFormat="1" ht="19.899999999999999" customHeight="1">
      <c r="B103" s="106"/>
      <c r="D103" s="107" t="s">
        <v>91</v>
      </c>
      <c r="E103" s="108"/>
      <c r="F103" s="108"/>
      <c r="G103" s="108"/>
      <c r="H103" s="108"/>
      <c r="I103" s="108"/>
      <c r="J103" s="109">
        <f>J193</f>
        <v>0</v>
      </c>
      <c r="L103" s="106"/>
    </row>
    <row r="104" spans="1:31" s="9" customFormat="1" ht="24.95" customHeight="1">
      <c r="B104" s="102"/>
      <c r="D104" s="103" t="s">
        <v>92</v>
      </c>
      <c r="E104" s="104"/>
      <c r="F104" s="104"/>
      <c r="G104" s="104"/>
      <c r="H104" s="104"/>
      <c r="I104" s="104"/>
      <c r="J104" s="105">
        <f>J195</f>
        <v>0</v>
      </c>
      <c r="L104" s="102"/>
    </row>
    <row r="105" spans="1:31" s="10" customFormat="1" ht="19.899999999999999" customHeight="1">
      <c r="B105" s="106"/>
      <c r="D105" s="107" t="s">
        <v>93</v>
      </c>
      <c r="E105" s="108"/>
      <c r="F105" s="108"/>
      <c r="G105" s="108"/>
      <c r="H105" s="108"/>
      <c r="I105" s="108"/>
      <c r="J105" s="109">
        <f>J199</f>
        <v>0</v>
      </c>
      <c r="L105" s="106"/>
    </row>
    <row r="106" spans="1:31" s="10" customFormat="1" ht="19.899999999999999" customHeight="1">
      <c r="B106" s="106"/>
      <c r="D106" s="107" t="s">
        <v>94</v>
      </c>
      <c r="E106" s="108"/>
      <c r="F106" s="108"/>
      <c r="G106" s="108"/>
      <c r="H106" s="108"/>
      <c r="I106" s="108"/>
      <c r="J106" s="109">
        <f>J201</f>
        <v>0</v>
      </c>
      <c r="L106" s="106"/>
    </row>
    <row r="107" spans="1:31" s="10" customFormat="1" ht="19.899999999999999" customHeight="1">
      <c r="B107" s="106"/>
      <c r="D107" s="107" t="s">
        <v>95</v>
      </c>
      <c r="E107" s="108"/>
      <c r="F107" s="108"/>
      <c r="G107" s="108"/>
      <c r="H107" s="108"/>
      <c r="I107" s="108"/>
      <c r="J107" s="109">
        <f>J205</f>
        <v>0</v>
      </c>
      <c r="L107" s="106"/>
    </row>
    <row r="108" spans="1:31" s="10" customFormat="1" ht="19.899999999999999" customHeight="1">
      <c r="B108" s="106"/>
      <c r="D108" s="107" t="s">
        <v>96</v>
      </c>
      <c r="E108" s="108"/>
      <c r="F108" s="108"/>
      <c r="G108" s="108"/>
      <c r="H108" s="108"/>
      <c r="I108" s="108"/>
      <c r="J108" s="109">
        <f>J209</f>
        <v>0</v>
      </c>
      <c r="L108" s="106"/>
    </row>
    <row r="109" spans="1:31" s="10" customFormat="1" ht="19.899999999999999" customHeight="1">
      <c r="B109" s="106"/>
      <c r="D109" s="107" t="s">
        <v>97</v>
      </c>
      <c r="E109" s="108"/>
      <c r="F109" s="108"/>
      <c r="G109" s="108"/>
      <c r="H109" s="108"/>
      <c r="I109" s="108"/>
      <c r="J109" s="109">
        <f>J216</f>
        <v>0</v>
      </c>
      <c r="L109" s="106"/>
    </row>
    <row r="110" spans="1:31" s="2" customFormat="1" ht="21.75" customHeight="1">
      <c r="A110" s="26"/>
      <c r="B110" s="27"/>
      <c r="C110" s="26"/>
      <c r="D110" s="26"/>
      <c r="E110" s="26"/>
      <c r="F110" s="26"/>
      <c r="G110" s="26"/>
      <c r="H110" s="26"/>
      <c r="I110" s="26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6.95" customHeight="1">
      <c r="A111" s="26"/>
      <c r="B111" s="41"/>
      <c r="C111" s="42"/>
      <c r="D111" s="42"/>
      <c r="E111" s="42"/>
      <c r="F111" s="42"/>
      <c r="G111" s="42"/>
      <c r="H111" s="42"/>
      <c r="I111" s="42"/>
      <c r="J111" s="42"/>
      <c r="K111" s="42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5" spans="1:63" s="2" customFormat="1" ht="6.95" customHeight="1">
      <c r="A115" s="26"/>
      <c r="B115" s="43"/>
      <c r="C115" s="44"/>
      <c r="D115" s="44"/>
      <c r="E115" s="44"/>
      <c r="F115" s="44"/>
      <c r="G115" s="44"/>
      <c r="H115" s="44"/>
      <c r="I115" s="44"/>
      <c r="J115" s="44"/>
      <c r="K115" s="44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3" s="2" customFormat="1" ht="24.95" customHeight="1">
      <c r="A116" s="26"/>
      <c r="B116" s="27"/>
      <c r="C116" s="18" t="s">
        <v>98</v>
      </c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3" s="2" customFormat="1" ht="6.95" customHeight="1">
      <c r="A117" s="26"/>
      <c r="B117" s="27"/>
      <c r="C117" s="26"/>
      <c r="D117" s="26"/>
      <c r="E117" s="26"/>
      <c r="F117" s="26"/>
      <c r="G117" s="26"/>
      <c r="H117" s="26"/>
      <c r="I117" s="26"/>
      <c r="J117" s="26"/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3" s="2" customFormat="1" ht="12" customHeight="1">
      <c r="A118" s="26"/>
      <c r="B118" s="27"/>
      <c r="C118" s="23" t="s">
        <v>14</v>
      </c>
      <c r="D118" s="26"/>
      <c r="E118" s="26"/>
      <c r="F118" s="26"/>
      <c r="G118" s="26"/>
      <c r="H118" s="26"/>
      <c r="I118" s="26"/>
      <c r="J118" s="26"/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3" s="2" customFormat="1" ht="16.5" customHeight="1">
      <c r="A119" s="26"/>
      <c r="B119" s="27"/>
      <c r="C119" s="26"/>
      <c r="D119" s="26"/>
      <c r="E119" s="174" t="str">
        <f>E7</f>
        <v>Úštěk - Oprava asfaltových povrchů v celé šíři Údolní</v>
      </c>
      <c r="F119" s="201"/>
      <c r="G119" s="201"/>
      <c r="H119" s="201"/>
      <c r="I119" s="26"/>
      <c r="J119" s="26"/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3" s="2" customFormat="1" ht="6.95" customHeight="1">
      <c r="A120" s="26"/>
      <c r="B120" s="27"/>
      <c r="C120" s="26"/>
      <c r="D120" s="26"/>
      <c r="E120" s="26"/>
      <c r="F120" s="26"/>
      <c r="G120" s="26"/>
      <c r="H120" s="26"/>
      <c r="I120" s="26"/>
      <c r="J120" s="26"/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3" s="2" customFormat="1" ht="12" customHeight="1">
      <c r="A121" s="26"/>
      <c r="B121" s="27"/>
      <c r="C121" s="23" t="s">
        <v>18</v>
      </c>
      <c r="D121" s="26"/>
      <c r="E121" s="26"/>
      <c r="F121" s="21" t="str">
        <f>F10</f>
        <v xml:space="preserve"> </v>
      </c>
      <c r="G121" s="26"/>
      <c r="H121" s="26"/>
      <c r="I121" s="23" t="s">
        <v>20</v>
      </c>
      <c r="J121" s="49">
        <f>IF(J10="","",J10)</f>
        <v>44764</v>
      </c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3" s="2" customFormat="1" ht="6.95" customHeight="1">
      <c r="A122" s="26"/>
      <c r="B122" s="27"/>
      <c r="C122" s="26"/>
      <c r="D122" s="26"/>
      <c r="E122" s="26"/>
      <c r="F122" s="26"/>
      <c r="G122" s="26"/>
      <c r="H122" s="26"/>
      <c r="I122" s="26"/>
      <c r="J122" s="26"/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63" s="2" customFormat="1" ht="15.2" customHeight="1">
      <c r="A123" s="26"/>
      <c r="B123" s="27"/>
      <c r="C123" s="23" t="s">
        <v>21</v>
      </c>
      <c r="D123" s="26"/>
      <c r="E123" s="26"/>
      <c r="F123" s="21" t="str">
        <f>E13</f>
        <v>Město Úštěk</v>
      </c>
      <c r="G123" s="26"/>
      <c r="H123" s="26"/>
      <c r="I123" s="23" t="s">
        <v>25</v>
      </c>
      <c r="J123" s="24" t="str">
        <f>E19</f>
        <v xml:space="preserve"> </v>
      </c>
      <c r="K123" s="26"/>
      <c r="L123" s="3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63" s="2" customFormat="1" ht="15.2" customHeight="1">
      <c r="A124" s="26"/>
      <c r="B124" s="27"/>
      <c r="C124" s="23" t="s">
        <v>24</v>
      </c>
      <c r="D124" s="26"/>
      <c r="E124" s="26"/>
      <c r="F124" s="21" t="str">
        <f>IF(E16="","",E16)</f>
        <v xml:space="preserve"> </v>
      </c>
      <c r="G124" s="26"/>
      <c r="H124" s="26"/>
      <c r="I124" s="23" t="s">
        <v>27</v>
      </c>
      <c r="J124" s="24" t="str">
        <f>E22</f>
        <v xml:space="preserve"> </v>
      </c>
      <c r="K124" s="26"/>
      <c r="L124" s="3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63" s="2" customFormat="1" ht="10.35" customHeight="1">
      <c r="A125" s="26"/>
      <c r="B125" s="27"/>
      <c r="C125" s="26"/>
      <c r="D125" s="26"/>
      <c r="E125" s="26"/>
      <c r="F125" s="26"/>
      <c r="G125" s="26"/>
      <c r="H125" s="26"/>
      <c r="I125" s="26"/>
      <c r="J125" s="26"/>
      <c r="K125" s="26"/>
      <c r="L125" s="3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63" s="11" customFormat="1" ht="29.25" customHeight="1">
      <c r="A126" s="110"/>
      <c r="B126" s="111"/>
      <c r="C126" s="112" t="s">
        <v>99</v>
      </c>
      <c r="D126" s="113" t="s">
        <v>54</v>
      </c>
      <c r="E126" s="113" t="s">
        <v>50</v>
      </c>
      <c r="F126" s="113" t="s">
        <v>51</v>
      </c>
      <c r="G126" s="113" t="s">
        <v>100</v>
      </c>
      <c r="H126" s="113" t="s">
        <v>101</v>
      </c>
      <c r="I126" s="113" t="s">
        <v>102</v>
      </c>
      <c r="J126" s="114" t="s">
        <v>80</v>
      </c>
      <c r="K126" s="115" t="s">
        <v>103</v>
      </c>
      <c r="L126" s="116"/>
      <c r="M126" s="56" t="s">
        <v>1</v>
      </c>
      <c r="N126" s="57" t="s">
        <v>33</v>
      </c>
      <c r="O126" s="57" t="s">
        <v>104</v>
      </c>
      <c r="P126" s="57" t="s">
        <v>105</v>
      </c>
      <c r="Q126" s="57" t="s">
        <v>106</v>
      </c>
      <c r="R126" s="57" t="s">
        <v>107</v>
      </c>
      <c r="S126" s="57" t="s">
        <v>108</v>
      </c>
      <c r="T126" s="58" t="s">
        <v>109</v>
      </c>
      <c r="U126" s="110"/>
      <c r="V126" s="110"/>
      <c r="W126" s="110"/>
      <c r="X126" s="110"/>
      <c r="Y126" s="110"/>
      <c r="Z126" s="110"/>
      <c r="AA126" s="110"/>
      <c r="AB126" s="110"/>
      <c r="AC126" s="110"/>
      <c r="AD126" s="110"/>
      <c r="AE126" s="110"/>
    </row>
    <row r="127" spans="1:63" s="2" customFormat="1" ht="22.9" customHeight="1">
      <c r="A127" s="26"/>
      <c r="B127" s="27"/>
      <c r="C127" s="63" t="s">
        <v>110</v>
      </c>
      <c r="D127" s="26"/>
      <c r="E127" s="26"/>
      <c r="F127" s="26"/>
      <c r="G127" s="26"/>
      <c r="H127" s="26"/>
      <c r="I127" s="26"/>
      <c r="J127" s="117">
        <f>BK127</f>
        <v>0</v>
      </c>
      <c r="K127" s="26"/>
      <c r="L127" s="27"/>
      <c r="M127" s="59"/>
      <c r="N127" s="50"/>
      <c r="O127" s="60"/>
      <c r="P127" s="118">
        <f>P128+P195</f>
        <v>1465.1079090000001</v>
      </c>
      <c r="Q127" s="60"/>
      <c r="R127" s="118">
        <f>R128+R195</f>
        <v>139.76441440000002</v>
      </c>
      <c r="S127" s="60"/>
      <c r="T127" s="119">
        <f>T128+T195</f>
        <v>2393.7624999999998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T127" s="14" t="s">
        <v>68</v>
      </c>
      <c r="AU127" s="14" t="s">
        <v>82</v>
      </c>
      <c r="BK127" s="120">
        <f>BK128+BK195</f>
        <v>0</v>
      </c>
    </row>
    <row r="128" spans="1:63" s="12" customFormat="1" ht="25.9" customHeight="1">
      <c r="B128" s="121"/>
      <c r="D128" s="122" t="s">
        <v>68</v>
      </c>
      <c r="E128" s="123" t="s">
        <v>111</v>
      </c>
      <c r="F128" s="123" t="s">
        <v>112</v>
      </c>
      <c r="J128" s="124">
        <f>BK128</f>
        <v>0</v>
      </c>
      <c r="L128" s="121"/>
      <c r="M128" s="125"/>
      <c r="N128" s="126"/>
      <c r="O128" s="126"/>
      <c r="P128" s="127">
        <f>P129+P146+P155+P157+P167+P174+P185+P193</f>
        <v>1465.1079090000001</v>
      </c>
      <c r="Q128" s="126"/>
      <c r="R128" s="127">
        <f>R129+R146+R155+R157+R167+R174+R185+R193</f>
        <v>139.76441440000002</v>
      </c>
      <c r="S128" s="126"/>
      <c r="T128" s="128">
        <f>T129+T146+T155+T157+T167+T174+T185+T193</f>
        <v>2393.7624999999998</v>
      </c>
      <c r="AR128" s="122" t="s">
        <v>74</v>
      </c>
      <c r="AT128" s="129" t="s">
        <v>68</v>
      </c>
      <c r="AU128" s="129" t="s">
        <v>69</v>
      </c>
      <c r="AY128" s="122" t="s">
        <v>113</v>
      </c>
      <c r="BK128" s="130">
        <f>BK129+BK146+BK155+BK157+BK167+BK174+BK185+BK193</f>
        <v>0</v>
      </c>
    </row>
    <row r="129" spans="1:65" s="12" customFormat="1" ht="22.9" customHeight="1">
      <c r="B129" s="121"/>
      <c r="D129" s="122" t="s">
        <v>68</v>
      </c>
      <c r="E129" s="131" t="s">
        <v>74</v>
      </c>
      <c r="F129" s="131" t="s">
        <v>114</v>
      </c>
      <c r="J129" s="132">
        <f>BK129</f>
        <v>0</v>
      </c>
      <c r="L129" s="121"/>
      <c r="M129" s="125"/>
      <c r="N129" s="126"/>
      <c r="O129" s="126"/>
      <c r="P129" s="127">
        <f>SUM(P130:P145)</f>
        <v>652.82574800000009</v>
      </c>
      <c r="Q129" s="126"/>
      <c r="R129" s="127">
        <f>SUM(R130:R145)</f>
        <v>73.822850000000003</v>
      </c>
      <c r="S129" s="126"/>
      <c r="T129" s="128">
        <f>SUM(T130:T145)</f>
        <v>2393.7624999999998</v>
      </c>
      <c r="AR129" s="122" t="s">
        <v>74</v>
      </c>
      <c r="AT129" s="129" t="s">
        <v>68</v>
      </c>
      <c r="AU129" s="129" t="s">
        <v>74</v>
      </c>
      <c r="AY129" s="122" t="s">
        <v>113</v>
      </c>
      <c r="BK129" s="130">
        <f>SUM(BK130:BK145)</f>
        <v>0</v>
      </c>
    </row>
    <row r="130" spans="1:65" s="2" customFormat="1" ht="24.2" customHeight="1">
      <c r="A130" s="26"/>
      <c r="B130" s="133"/>
      <c r="C130" s="134" t="s">
        <v>74</v>
      </c>
      <c r="D130" s="134" t="s">
        <v>115</v>
      </c>
      <c r="E130" s="135" t="s">
        <v>116</v>
      </c>
      <c r="F130" s="136" t="s">
        <v>117</v>
      </c>
      <c r="G130" s="137" t="s">
        <v>118</v>
      </c>
      <c r="H130" s="138">
        <v>16.5</v>
      </c>
      <c r="I130" s="139"/>
      <c r="J130" s="139">
        <f t="shared" ref="J130:J145" si="0">ROUND(I130*H130,2)</f>
        <v>0</v>
      </c>
      <c r="K130" s="140"/>
      <c r="L130" s="27"/>
      <c r="M130" s="141" t="s">
        <v>1</v>
      </c>
      <c r="N130" s="142" t="s">
        <v>34</v>
      </c>
      <c r="O130" s="143">
        <v>0.46</v>
      </c>
      <c r="P130" s="143">
        <f t="shared" ref="P130:P145" si="1">O130*H130</f>
        <v>7.5900000000000007</v>
      </c>
      <c r="Q130" s="143">
        <v>0</v>
      </c>
      <c r="R130" s="143">
        <f t="shared" ref="R130:R145" si="2">Q130*H130</f>
        <v>0</v>
      </c>
      <c r="S130" s="143">
        <v>0.3</v>
      </c>
      <c r="T130" s="144">
        <f t="shared" ref="T130:T145" si="3">S130*H130</f>
        <v>4.95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45" t="s">
        <v>119</v>
      </c>
      <c r="AT130" s="145" t="s">
        <v>115</v>
      </c>
      <c r="AU130" s="145" t="s">
        <v>76</v>
      </c>
      <c r="AY130" s="14" t="s">
        <v>113</v>
      </c>
      <c r="BE130" s="146">
        <f t="shared" ref="BE130:BE145" si="4">IF(N130="základní",J130,0)</f>
        <v>0</v>
      </c>
      <c r="BF130" s="146">
        <f t="shared" ref="BF130:BF145" si="5">IF(N130="snížená",J130,0)</f>
        <v>0</v>
      </c>
      <c r="BG130" s="146">
        <f t="shared" ref="BG130:BG145" si="6">IF(N130="zákl. přenesená",J130,0)</f>
        <v>0</v>
      </c>
      <c r="BH130" s="146">
        <f t="shared" ref="BH130:BH145" si="7">IF(N130="sníž. přenesená",J130,0)</f>
        <v>0</v>
      </c>
      <c r="BI130" s="146">
        <f t="shared" ref="BI130:BI145" si="8">IF(N130="nulová",J130,0)</f>
        <v>0</v>
      </c>
      <c r="BJ130" s="14" t="s">
        <v>74</v>
      </c>
      <c r="BK130" s="146">
        <f t="shared" ref="BK130:BK145" si="9">ROUND(I130*H130,2)</f>
        <v>0</v>
      </c>
      <c r="BL130" s="14" t="s">
        <v>119</v>
      </c>
      <c r="BM130" s="145" t="s">
        <v>120</v>
      </c>
    </row>
    <row r="131" spans="1:65" s="2" customFormat="1" ht="24.2" customHeight="1">
      <c r="A131" s="26"/>
      <c r="B131" s="133"/>
      <c r="C131" s="134" t="s">
        <v>76</v>
      </c>
      <c r="D131" s="134" t="s">
        <v>115</v>
      </c>
      <c r="E131" s="135" t="s">
        <v>121</v>
      </c>
      <c r="F131" s="136" t="s">
        <v>122</v>
      </c>
      <c r="G131" s="137" t="s">
        <v>118</v>
      </c>
      <c r="H131" s="138">
        <v>3265</v>
      </c>
      <c r="I131" s="139"/>
      <c r="J131" s="139">
        <f t="shared" si="0"/>
        <v>0</v>
      </c>
      <c r="K131" s="140"/>
      <c r="L131" s="27"/>
      <c r="M131" s="141" t="s">
        <v>1</v>
      </c>
      <c r="N131" s="142" t="s">
        <v>34</v>
      </c>
      <c r="O131" s="143">
        <v>7.8E-2</v>
      </c>
      <c r="P131" s="143">
        <f t="shared" si="1"/>
        <v>254.67</v>
      </c>
      <c r="Q131" s="143">
        <v>0</v>
      </c>
      <c r="R131" s="143">
        <f t="shared" si="2"/>
        <v>0</v>
      </c>
      <c r="S131" s="143">
        <v>0.5</v>
      </c>
      <c r="T131" s="144">
        <f t="shared" si="3"/>
        <v>1632.5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45" t="s">
        <v>119</v>
      </c>
      <c r="AT131" s="145" t="s">
        <v>115</v>
      </c>
      <c r="AU131" s="145" t="s">
        <v>76</v>
      </c>
      <c r="AY131" s="14" t="s">
        <v>113</v>
      </c>
      <c r="BE131" s="146">
        <f t="shared" si="4"/>
        <v>0</v>
      </c>
      <c r="BF131" s="146">
        <f t="shared" si="5"/>
        <v>0</v>
      </c>
      <c r="BG131" s="146">
        <f t="shared" si="6"/>
        <v>0</v>
      </c>
      <c r="BH131" s="146">
        <f t="shared" si="7"/>
        <v>0</v>
      </c>
      <c r="BI131" s="146">
        <f t="shared" si="8"/>
        <v>0</v>
      </c>
      <c r="BJ131" s="14" t="s">
        <v>74</v>
      </c>
      <c r="BK131" s="146">
        <f t="shared" si="9"/>
        <v>0</v>
      </c>
      <c r="BL131" s="14" t="s">
        <v>119</v>
      </c>
      <c r="BM131" s="145" t="s">
        <v>123</v>
      </c>
    </row>
    <row r="132" spans="1:65" s="2" customFormat="1" ht="24.2" customHeight="1">
      <c r="A132" s="26"/>
      <c r="B132" s="133"/>
      <c r="C132" s="134" t="s">
        <v>124</v>
      </c>
      <c r="D132" s="134" t="s">
        <v>115</v>
      </c>
      <c r="E132" s="135" t="s">
        <v>125</v>
      </c>
      <c r="F132" s="136" t="s">
        <v>126</v>
      </c>
      <c r="G132" s="137" t="s">
        <v>118</v>
      </c>
      <c r="H132" s="138">
        <v>16.5</v>
      </c>
      <c r="I132" s="139"/>
      <c r="J132" s="139">
        <f t="shared" si="0"/>
        <v>0</v>
      </c>
      <c r="K132" s="140"/>
      <c r="L132" s="27"/>
      <c r="M132" s="141" t="s">
        <v>1</v>
      </c>
      <c r="N132" s="142" t="s">
        <v>34</v>
      </c>
      <c r="O132" s="143">
        <v>0.30499999999999999</v>
      </c>
      <c r="P132" s="143">
        <f t="shared" si="1"/>
        <v>5.0324999999999998</v>
      </c>
      <c r="Q132" s="143">
        <v>0</v>
      </c>
      <c r="R132" s="143">
        <f t="shared" si="2"/>
        <v>0</v>
      </c>
      <c r="S132" s="143">
        <v>0.32500000000000001</v>
      </c>
      <c r="T132" s="144">
        <f t="shared" si="3"/>
        <v>5.3624999999999998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45" t="s">
        <v>119</v>
      </c>
      <c r="AT132" s="145" t="s">
        <v>115</v>
      </c>
      <c r="AU132" s="145" t="s">
        <v>76</v>
      </c>
      <c r="AY132" s="14" t="s">
        <v>113</v>
      </c>
      <c r="BE132" s="146">
        <f t="shared" si="4"/>
        <v>0</v>
      </c>
      <c r="BF132" s="146">
        <f t="shared" si="5"/>
        <v>0</v>
      </c>
      <c r="BG132" s="146">
        <f t="shared" si="6"/>
        <v>0</v>
      </c>
      <c r="BH132" s="146">
        <f t="shared" si="7"/>
        <v>0</v>
      </c>
      <c r="BI132" s="146">
        <f t="shared" si="8"/>
        <v>0</v>
      </c>
      <c r="BJ132" s="14" t="s">
        <v>74</v>
      </c>
      <c r="BK132" s="146">
        <f t="shared" si="9"/>
        <v>0</v>
      </c>
      <c r="BL132" s="14" t="s">
        <v>119</v>
      </c>
      <c r="BM132" s="145" t="s">
        <v>127</v>
      </c>
    </row>
    <row r="133" spans="1:65" s="2" customFormat="1" ht="33" customHeight="1">
      <c r="A133" s="26"/>
      <c r="B133" s="133"/>
      <c r="C133" s="134" t="s">
        <v>119</v>
      </c>
      <c r="D133" s="134" t="s">
        <v>115</v>
      </c>
      <c r="E133" s="135" t="s">
        <v>128</v>
      </c>
      <c r="F133" s="136" t="s">
        <v>129</v>
      </c>
      <c r="G133" s="137" t="s">
        <v>118</v>
      </c>
      <c r="H133" s="138">
        <v>3265</v>
      </c>
      <c r="I133" s="139"/>
      <c r="J133" s="139">
        <f t="shared" si="0"/>
        <v>0</v>
      </c>
      <c r="K133" s="140"/>
      <c r="L133" s="27"/>
      <c r="M133" s="141" t="s">
        <v>1</v>
      </c>
      <c r="N133" s="142" t="s">
        <v>34</v>
      </c>
      <c r="O133" s="143">
        <v>1.7999999999999999E-2</v>
      </c>
      <c r="P133" s="143">
        <f t="shared" si="1"/>
        <v>58.769999999999996</v>
      </c>
      <c r="Q133" s="143">
        <v>9.0000000000000006E-5</v>
      </c>
      <c r="R133" s="143">
        <f t="shared" si="2"/>
        <v>0.29385</v>
      </c>
      <c r="S133" s="143">
        <v>0.23</v>
      </c>
      <c r="T133" s="144">
        <f t="shared" si="3"/>
        <v>750.95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45" t="s">
        <v>119</v>
      </c>
      <c r="AT133" s="145" t="s">
        <v>115</v>
      </c>
      <c r="AU133" s="145" t="s">
        <v>76</v>
      </c>
      <c r="AY133" s="14" t="s">
        <v>113</v>
      </c>
      <c r="BE133" s="146">
        <f t="shared" si="4"/>
        <v>0</v>
      </c>
      <c r="BF133" s="146">
        <f t="shared" si="5"/>
        <v>0</v>
      </c>
      <c r="BG133" s="146">
        <f t="shared" si="6"/>
        <v>0</v>
      </c>
      <c r="BH133" s="146">
        <f t="shared" si="7"/>
        <v>0</v>
      </c>
      <c r="BI133" s="146">
        <f t="shared" si="8"/>
        <v>0</v>
      </c>
      <c r="BJ133" s="14" t="s">
        <v>74</v>
      </c>
      <c r="BK133" s="146">
        <f t="shared" si="9"/>
        <v>0</v>
      </c>
      <c r="BL133" s="14" t="s">
        <v>119</v>
      </c>
      <c r="BM133" s="145" t="s">
        <v>130</v>
      </c>
    </row>
    <row r="134" spans="1:65" s="2" customFormat="1" ht="37.9" customHeight="1">
      <c r="A134" s="26"/>
      <c r="B134" s="133"/>
      <c r="C134" s="134" t="s">
        <v>131</v>
      </c>
      <c r="D134" s="134" t="s">
        <v>115</v>
      </c>
      <c r="E134" s="135" t="s">
        <v>132</v>
      </c>
      <c r="F134" s="136" t="s">
        <v>133</v>
      </c>
      <c r="G134" s="137" t="s">
        <v>134</v>
      </c>
      <c r="H134" s="138">
        <v>0.82499999999999996</v>
      </c>
      <c r="I134" s="139"/>
      <c r="J134" s="139">
        <f t="shared" si="0"/>
        <v>0</v>
      </c>
      <c r="K134" s="140"/>
      <c r="L134" s="27"/>
      <c r="M134" s="141" t="s">
        <v>1</v>
      </c>
      <c r="N134" s="142" t="s">
        <v>34</v>
      </c>
      <c r="O134" s="143">
        <v>0.748</v>
      </c>
      <c r="P134" s="143">
        <f t="shared" si="1"/>
        <v>0.61709999999999998</v>
      </c>
      <c r="Q134" s="143">
        <v>0</v>
      </c>
      <c r="R134" s="143">
        <f t="shared" si="2"/>
        <v>0</v>
      </c>
      <c r="S134" s="143">
        <v>0</v>
      </c>
      <c r="T134" s="144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45" t="s">
        <v>119</v>
      </c>
      <c r="AT134" s="145" t="s">
        <v>115</v>
      </c>
      <c r="AU134" s="145" t="s">
        <v>76</v>
      </c>
      <c r="AY134" s="14" t="s">
        <v>113</v>
      </c>
      <c r="BE134" s="146">
        <f t="shared" si="4"/>
        <v>0</v>
      </c>
      <c r="BF134" s="146">
        <f t="shared" si="5"/>
        <v>0</v>
      </c>
      <c r="BG134" s="146">
        <f t="shared" si="6"/>
        <v>0</v>
      </c>
      <c r="BH134" s="146">
        <f t="shared" si="7"/>
        <v>0</v>
      </c>
      <c r="BI134" s="146">
        <f t="shared" si="8"/>
        <v>0</v>
      </c>
      <c r="BJ134" s="14" t="s">
        <v>74</v>
      </c>
      <c r="BK134" s="146">
        <f t="shared" si="9"/>
        <v>0</v>
      </c>
      <c r="BL134" s="14" t="s">
        <v>119</v>
      </c>
      <c r="BM134" s="145" t="s">
        <v>135</v>
      </c>
    </row>
    <row r="135" spans="1:65" s="2" customFormat="1" ht="37.9" customHeight="1">
      <c r="A135" s="26"/>
      <c r="B135" s="133"/>
      <c r="C135" s="134" t="s">
        <v>136</v>
      </c>
      <c r="D135" s="134" t="s">
        <v>115</v>
      </c>
      <c r="E135" s="135" t="s">
        <v>137</v>
      </c>
      <c r="F135" s="136" t="s">
        <v>138</v>
      </c>
      <c r="G135" s="137" t="s">
        <v>134</v>
      </c>
      <c r="H135" s="138">
        <v>195.9</v>
      </c>
      <c r="I135" s="139"/>
      <c r="J135" s="139">
        <f t="shared" si="0"/>
        <v>0</v>
      </c>
      <c r="K135" s="140"/>
      <c r="L135" s="27"/>
      <c r="M135" s="141" t="s">
        <v>1</v>
      </c>
      <c r="N135" s="142" t="s">
        <v>34</v>
      </c>
      <c r="O135" s="143">
        <v>0.69299999999999995</v>
      </c>
      <c r="P135" s="143">
        <f t="shared" si="1"/>
        <v>135.7587</v>
      </c>
      <c r="Q135" s="143">
        <v>0</v>
      </c>
      <c r="R135" s="143">
        <f t="shared" si="2"/>
        <v>0</v>
      </c>
      <c r="S135" s="143">
        <v>0</v>
      </c>
      <c r="T135" s="144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45" t="s">
        <v>119</v>
      </c>
      <c r="AT135" s="145" t="s">
        <v>115</v>
      </c>
      <c r="AU135" s="145" t="s">
        <v>76</v>
      </c>
      <c r="AY135" s="14" t="s">
        <v>113</v>
      </c>
      <c r="BE135" s="146">
        <f t="shared" si="4"/>
        <v>0</v>
      </c>
      <c r="BF135" s="146">
        <f t="shared" si="5"/>
        <v>0</v>
      </c>
      <c r="BG135" s="146">
        <f t="shared" si="6"/>
        <v>0</v>
      </c>
      <c r="BH135" s="146">
        <f t="shared" si="7"/>
        <v>0</v>
      </c>
      <c r="BI135" s="146">
        <f t="shared" si="8"/>
        <v>0</v>
      </c>
      <c r="BJ135" s="14" t="s">
        <v>74</v>
      </c>
      <c r="BK135" s="146">
        <f t="shared" si="9"/>
        <v>0</v>
      </c>
      <c r="BL135" s="14" t="s">
        <v>119</v>
      </c>
      <c r="BM135" s="145" t="s">
        <v>139</v>
      </c>
    </row>
    <row r="136" spans="1:65" s="2" customFormat="1" ht="33" customHeight="1">
      <c r="A136" s="26"/>
      <c r="B136" s="133"/>
      <c r="C136" s="134" t="s">
        <v>140</v>
      </c>
      <c r="D136" s="134" t="s">
        <v>115</v>
      </c>
      <c r="E136" s="135" t="s">
        <v>141</v>
      </c>
      <c r="F136" s="136" t="s">
        <v>142</v>
      </c>
      <c r="G136" s="137" t="s">
        <v>134</v>
      </c>
      <c r="H136" s="138">
        <v>42.148000000000003</v>
      </c>
      <c r="I136" s="139"/>
      <c r="J136" s="139">
        <f t="shared" si="0"/>
        <v>0</v>
      </c>
      <c r="K136" s="140"/>
      <c r="L136" s="27"/>
      <c r="M136" s="141" t="s">
        <v>1</v>
      </c>
      <c r="N136" s="142" t="s">
        <v>34</v>
      </c>
      <c r="O136" s="143">
        <v>1.72</v>
      </c>
      <c r="P136" s="143">
        <f t="shared" si="1"/>
        <v>72.494560000000007</v>
      </c>
      <c r="Q136" s="143">
        <v>0</v>
      </c>
      <c r="R136" s="143">
        <f t="shared" si="2"/>
        <v>0</v>
      </c>
      <c r="S136" s="143">
        <v>0</v>
      </c>
      <c r="T136" s="144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45" t="s">
        <v>119</v>
      </c>
      <c r="AT136" s="145" t="s">
        <v>115</v>
      </c>
      <c r="AU136" s="145" t="s">
        <v>76</v>
      </c>
      <c r="AY136" s="14" t="s">
        <v>113</v>
      </c>
      <c r="BE136" s="146">
        <f t="shared" si="4"/>
        <v>0</v>
      </c>
      <c r="BF136" s="146">
        <f t="shared" si="5"/>
        <v>0</v>
      </c>
      <c r="BG136" s="146">
        <f t="shared" si="6"/>
        <v>0</v>
      </c>
      <c r="BH136" s="146">
        <f t="shared" si="7"/>
        <v>0</v>
      </c>
      <c r="BI136" s="146">
        <f t="shared" si="8"/>
        <v>0</v>
      </c>
      <c r="BJ136" s="14" t="s">
        <v>74</v>
      </c>
      <c r="BK136" s="146">
        <f t="shared" si="9"/>
        <v>0</v>
      </c>
      <c r="BL136" s="14" t="s">
        <v>119</v>
      </c>
      <c r="BM136" s="145" t="s">
        <v>143</v>
      </c>
    </row>
    <row r="137" spans="1:65" s="2" customFormat="1" ht="37.9" customHeight="1">
      <c r="A137" s="26"/>
      <c r="B137" s="133"/>
      <c r="C137" s="134" t="s">
        <v>144</v>
      </c>
      <c r="D137" s="134" t="s">
        <v>115</v>
      </c>
      <c r="E137" s="135" t="s">
        <v>145</v>
      </c>
      <c r="F137" s="136" t="s">
        <v>354</v>
      </c>
      <c r="G137" s="137" t="s">
        <v>134</v>
      </c>
      <c r="H137" s="138">
        <v>238.87299999999999</v>
      </c>
      <c r="I137" s="139"/>
      <c r="J137" s="139">
        <f t="shared" si="0"/>
        <v>0</v>
      </c>
      <c r="K137" s="140"/>
      <c r="L137" s="27"/>
      <c r="M137" s="141" t="s">
        <v>1</v>
      </c>
      <c r="N137" s="142" t="s">
        <v>34</v>
      </c>
      <c r="O137" s="143">
        <v>8.6999999999999994E-2</v>
      </c>
      <c r="P137" s="143">
        <f t="shared" si="1"/>
        <v>20.781950999999999</v>
      </c>
      <c r="Q137" s="143">
        <v>0</v>
      </c>
      <c r="R137" s="143">
        <f t="shared" si="2"/>
        <v>0</v>
      </c>
      <c r="S137" s="143">
        <v>0</v>
      </c>
      <c r="T137" s="144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45" t="s">
        <v>119</v>
      </c>
      <c r="AT137" s="145" t="s">
        <v>115</v>
      </c>
      <c r="AU137" s="145" t="s">
        <v>76</v>
      </c>
      <c r="AY137" s="14" t="s">
        <v>113</v>
      </c>
      <c r="BE137" s="146">
        <f t="shared" si="4"/>
        <v>0</v>
      </c>
      <c r="BF137" s="146">
        <f t="shared" si="5"/>
        <v>0</v>
      </c>
      <c r="BG137" s="146">
        <f t="shared" si="6"/>
        <v>0</v>
      </c>
      <c r="BH137" s="146">
        <f t="shared" si="7"/>
        <v>0</v>
      </c>
      <c r="BI137" s="146">
        <f t="shared" si="8"/>
        <v>0</v>
      </c>
      <c r="BJ137" s="14" t="s">
        <v>74</v>
      </c>
      <c r="BK137" s="146">
        <f t="shared" si="9"/>
        <v>0</v>
      </c>
      <c r="BL137" s="14" t="s">
        <v>119</v>
      </c>
      <c r="BM137" s="145" t="s">
        <v>146</v>
      </c>
    </row>
    <row r="138" spans="1:65" s="2" customFormat="1" ht="16.5" customHeight="1">
      <c r="A138" s="26"/>
      <c r="B138" s="133"/>
      <c r="C138" s="134">
        <v>9</v>
      </c>
      <c r="D138" s="134" t="s">
        <v>115</v>
      </c>
      <c r="E138" s="135" t="s">
        <v>149</v>
      </c>
      <c r="F138" s="136" t="s">
        <v>150</v>
      </c>
      <c r="G138" s="137" t="s">
        <v>134</v>
      </c>
      <c r="H138" s="138">
        <v>238.87299999999999</v>
      </c>
      <c r="I138" s="139"/>
      <c r="J138" s="139">
        <f t="shared" si="0"/>
        <v>0</v>
      </c>
      <c r="K138" s="140"/>
      <c r="L138" s="27"/>
      <c r="M138" s="141" t="s">
        <v>1</v>
      </c>
      <c r="N138" s="142" t="s">
        <v>34</v>
      </c>
      <c r="O138" s="143">
        <v>8.9999999999999993E-3</v>
      </c>
      <c r="P138" s="143">
        <f t="shared" si="1"/>
        <v>2.1498569999999999</v>
      </c>
      <c r="Q138" s="143">
        <v>0</v>
      </c>
      <c r="R138" s="143">
        <f t="shared" si="2"/>
        <v>0</v>
      </c>
      <c r="S138" s="143">
        <v>0</v>
      </c>
      <c r="T138" s="144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45" t="s">
        <v>119</v>
      </c>
      <c r="AT138" s="145" t="s">
        <v>115</v>
      </c>
      <c r="AU138" s="145" t="s">
        <v>76</v>
      </c>
      <c r="AY138" s="14" t="s">
        <v>113</v>
      </c>
      <c r="BE138" s="146">
        <f t="shared" si="4"/>
        <v>0</v>
      </c>
      <c r="BF138" s="146">
        <f t="shared" si="5"/>
        <v>0</v>
      </c>
      <c r="BG138" s="146">
        <f t="shared" si="6"/>
        <v>0</v>
      </c>
      <c r="BH138" s="146">
        <f t="shared" si="7"/>
        <v>0</v>
      </c>
      <c r="BI138" s="146">
        <f t="shared" si="8"/>
        <v>0</v>
      </c>
      <c r="BJ138" s="14" t="s">
        <v>74</v>
      </c>
      <c r="BK138" s="146">
        <f t="shared" si="9"/>
        <v>0</v>
      </c>
      <c r="BL138" s="14" t="s">
        <v>119</v>
      </c>
      <c r="BM138" s="145" t="s">
        <v>151</v>
      </c>
    </row>
    <row r="139" spans="1:65" s="2" customFormat="1" ht="24.2" customHeight="1">
      <c r="A139" s="26"/>
      <c r="B139" s="133"/>
      <c r="C139" s="134">
        <v>10</v>
      </c>
      <c r="D139" s="134" t="s">
        <v>115</v>
      </c>
      <c r="E139" s="135" t="s">
        <v>152</v>
      </c>
      <c r="F139" s="136" t="s">
        <v>153</v>
      </c>
      <c r="G139" s="137" t="s">
        <v>134</v>
      </c>
      <c r="H139" s="138">
        <v>28.68</v>
      </c>
      <c r="I139" s="139"/>
      <c r="J139" s="139">
        <f t="shared" si="0"/>
        <v>0</v>
      </c>
      <c r="K139" s="140"/>
      <c r="L139" s="27"/>
      <c r="M139" s="141" t="s">
        <v>1</v>
      </c>
      <c r="N139" s="142" t="s">
        <v>34</v>
      </c>
      <c r="O139" s="143">
        <v>0.32800000000000001</v>
      </c>
      <c r="P139" s="143">
        <f t="shared" si="1"/>
        <v>9.4070400000000003</v>
      </c>
      <c r="Q139" s="143">
        <v>0</v>
      </c>
      <c r="R139" s="143">
        <f t="shared" si="2"/>
        <v>0</v>
      </c>
      <c r="S139" s="143">
        <v>0</v>
      </c>
      <c r="T139" s="144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45" t="s">
        <v>119</v>
      </c>
      <c r="AT139" s="145" t="s">
        <v>115</v>
      </c>
      <c r="AU139" s="145" t="s">
        <v>76</v>
      </c>
      <c r="AY139" s="14" t="s">
        <v>113</v>
      </c>
      <c r="BE139" s="146">
        <f t="shared" si="4"/>
        <v>0</v>
      </c>
      <c r="BF139" s="146">
        <f t="shared" si="5"/>
        <v>0</v>
      </c>
      <c r="BG139" s="146">
        <f t="shared" si="6"/>
        <v>0</v>
      </c>
      <c r="BH139" s="146">
        <f t="shared" si="7"/>
        <v>0</v>
      </c>
      <c r="BI139" s="146">
        <f t="shared" si="8"/>
        <v>0</v>
      </c>
      <c r="BJ139" s="14" t="s">
        <v>74</v>
      </c>
      <c r="BK139" s="146">
        <f t="shared" si="9"/>
        <v>0</v>
      </c>
      <c r="BL139" s="14" t="s">
        <v>119</v>
      </c>
      <c r="BM139" s="145" t="s">
        <v>154</v>
      </c>
    </row>
    <row r="140" spans="1:65" s="2" customFormat="1" ht="16.5" customHeight="1">
      <c r="A140" s="26"/>
      <c r="B140" s="133"/>
      <c r="C140" s="147">
        <v>11</v>
      </c>
      <c r="D140" s="147" t="s">
        <v>155</v>
      </c>
      <c r="E140" s="148" t="s">
        <v>156</v>
      </c>
      <c r="F140" s="149" t="s">
        <v>157</v>
      </c>
      <c r="G140" s="150" t="s">
        <v>148</v>
      </c>
      <c r="H140" s="151">
        <v>7.92</v>
      </c>
      <c r="I140" s="152"/>
      <c r="J140" s="152">
        <f t="shared" si="0"/>
        <v>0</v>
      </c>
      <c r="K140" s="153"/>
      <c r="L140" s="154"/>
      <c r="M140" s="155" t="s">
        <v>1</v>
      </c>
      <c r="N140" s="156" t="s">
        <v>34</v>
      </c>
      <c r="O140" s="143">
        <v>0</v>
      </c>
      <c r="P140" s="143">
        <f t="shared" si="1"/>
        <v>0</v>
      </c>
      <c r="Q140" s="143">
        <v>1</v>
      </c>
      <c r="R140" s="143">
        <f t="shared" si="2"/>
        <v>7.92</v>
      </c>
      <c r="S140" s="143">
        <v>0</v>
      </c>
      <c r="T140" s="144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45" t="s">
        <v>144</v>
      </c>
      <c r="AT140" s="145" t="s">
        <v>155</v>
      </c>
      <c r="AU140" s="145" t="s">
        <v>76</v>
      </c>
      <c r="AY140" s="14" t="s">
        <v>113</v>
      </c>
      <c r="BE140" s="146">
        <f t="shared" si="4"/>
        <v>0</v>
      </c>
      <c r="BF140" s="146">
        <f t="shared" si="5"/>
        <v>0</v>
      </c>
      <c r="BG140" s="146">
        <f t="shared" si="6"/>
        <v>0</v>
      </c>
      <c r="BH140" s="146">
        <f t="shared" si="7"/>
        <v>0</v>
      </c>
      <c r="BI140" s="146">
        <f t="shared" si="8"/>
        <v>0</v>
      </c>
      <c r="BJ140" s="14" t="s">
        <v>74</v>
      </c>
      <c r="BK140" s="146">
        <f t="shared" si="9"/>
        <v>0</v>
      </c>
      <c r="BL140" s="14" t="s">
        <v>119</v>
      </c>
      <c r="BM140" s="145" t="s">
        <v>158</v>
      </c>
    </row>
    <row r="141" spans="1:65" s="2" customFormat="1" ht="16.5" customHeight="1">
      <c r="A141" s="26"/>
      <c r="B141" s="133"/>
      <c r="C141" s="147">
        <v>12</v>
      </c>
      <c r="D141" s="147" t="s">
        <v>155</v>
      </c>
      <c r="E141" s="148" t="s">
        <v>159</v>
      </c>
      <c r="F141" s="149" t="s">
        <v>160</v>
      </c>
      <c r="G141" s="150" t="s">
        <v>148</v>
      </c>
      <c r="H141" s="151">
        <v>49.44</v>
      </c>
      <c r="I141" s="152"/>
      <c r="J141" s="152">
        <f t="shared" si="0"/>
        <v>0</v>
      </c>
      <c r="K141" s="153"/>
      <c r="L141" s="154"/>
      <c r="M141" s="155" t="s">
        <v>1</v>
      </c>
      <c r="N141" s="156" t="s">
        <v>34</v>
      </c>
      <c r="O141" s="143">
        <v>0</v>
      </c>
      <c r="P141" s="143">
        <f t="shared" si="1"/>
        <v>0</v>
      </c>
      <c r="Q141" s="143">
        <v>1</v>
      </c>
      <c r="R141" s="143">
        <f t="shared" si="2"/>
        <v>49.44</v>
      </c>
      <c r="S141" s="143">
        <v>0</v>
      </c>
      <c r="T141" s="144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45" t="s">
        <v>144</v>
      </c>
      <c r="AT141" s="145" t="s">
        <v>155</v>
      </c>
      <c r="AU141" s="145" t="s">
        <v>76</v>
      </c>
      <c r="AY141" s="14" t="s">
        <v>113</v>
      </c>
      <c r="BE141" s="146">
        <f t="shared" si="4"/>
        <v>0</v>
      </c>
      <c r="BF141" s="146">
        <f t="shared" si="5"/>
        <v>0</v>
      </c>
      <c r="BG141" s="146">
        <f t="shared" si="6"/>
        <v>0</v>
      </c>
      <c r="BH141" s="146">
        <f t="shared" si="7"/>
        <v>0</v>
      </c>
      <c r="BI141" s="146">
        <f t="shared" si="8"/>
        <v>0</v>
      </c>
      <c r="BJ141" s="14" t="s">
        <v>74</v>
      </c>
      <c r="BK141" s="146">
        <f t="shared" si="9"/>
        <v>0</v>
      </c>
      <c r="BL141" s="14" t="s">
        <v>119</v>
      </c>
      <c r="BM141" s="145" t="s">
        <v>161</v>
      </c>
    </row>
    <row r="142" spans="1:65" s="2" customFormat="1" ht="24.2" customHeight="1">
      <c r="A142" s="26"/>
      <c r="B142" s="133"/>
      <c r="C142" s="134">
        <v>13</v>
      </c>
      <c r="D142" s="134" t="s">
        <v>115</v>
      </c>
      <c r="E142" s="135" t="s">
        <v>162</v>
      </c>
      <c r="F142" s="136" t="s">
        <v>163</v>
      </c>
      <c r="G142" s="137" t="s">
        <v>134</v>
      </c>
      <c r="H142" s="138">
        <v>8.0839999999999996</v>
      </c>
      <c r="I142" s="139"/>
      <c r="J142" s="139">
        <f t="shared" si="0"/>
        <v>0</v>
      </c>
      <c r="K142" s="140"/>
      <c r="L142" s="27"/>
      <c r="M142" s="141" t="s">
        <v>1</v>
      </c>
      <c r="N142" s="142" t="s">
        <v>34</v>
      </c>
      <c r="O142" s="143">
        <v>0.435</v>
      </c>
      <c r="P142" s="143">
        <f t="shared" si="1"/>
        <v>3.51654</v>
      </c>
      <c r="Q142" s="143">
        <v>0</v>
      </c>
      <c r="R142" s="143">
        <f t="shared" si="2"/>
        <v>0</v>
      </c>
      <c r="S142" s="143">
        <v>0</v>
      </c>
      <c r="T142" s="144">
        <f t="shared" si="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45" t="s">
        <v>119</v>
      </c>
      <c r="AT142" s="145" t="s">
        <v>115</v>
      </c>
      <c r="AU142" s="145" t="s">
        <v>76</v>
      </c>
      <c r="AY142" s="14" t="s">
        <v>113</v>
      </c>
      <c r="BE142" s="146">
        <f t="shared" si="4"/>
        <v>0</v>
      </c>
      <c r="BF142" s="146">
        <f t="shared" si="5"/>
        <v>0</v>
      </c>
      <c r="BG142" s="146">
        <f t="shared" si="6"/>
        <v>0</v>
      </c>
      <c r="BH142" s="146">
        <f t="shared" si="7"/>
        <v>0</v>
      </c>
      <c r="BI142" s="146">
        <f t="shared" si="8"/>
        <v>0</v>
      </c>
      <c r="BJ142" s="14" t="s">
        <v>74</v>
      </c>
      <c r="BK142" s="146">
        <f t="shared" si="9"/>
        <v>0</v>
      </c>
      <c r="BL142" s="14" t="s">
        <v>119</v>
      </c>
      <c r="BM142" s="145" t="s">
        <v>164</v>
      </c>
    </row>
    <row r="143" spans="1:65" s="2" customFormat="1" ht="16.5" customHeight="1">
      <c r="A143" s="26"/>
      <c r="B143" s="133"/>
      <c r="C143" s="147">
        <v>14</v>
      </c>
      <c r="D143" s="147" t="s">
        <v>155</v>
      </c>
      <c r="E143" s="148" t="s">
        <v>156</v>
      </c>
      <c r="F143" s="149" t="s">
        <v>157</v>
      </c>
      <c r="G143" s="150" t="s">
        <v>148</v>
      </c>
      <c r="H143" s="151">
        <v>8.8000000000000007</v>
      </c>
      <c r="I143" s="152"/>
      <c r="J143" s="152">
        <f t="shared" si="0"/>
        <v>0</v>
      </c>
      <c r="K143" s="153"/>
      <c r="L143" s="154"/>
      <c r="M143" s="155" t="s">
        <v>1</v>
      </c>
      <c r="N143" s="156" t="s">
        <v>34</v>
      </c>
      <c r="O143" s="143">
        <v>0</v>
      </c>
      <c r="P143" s="143">
        <f t="shared" si="1"/>
        <v>0</v>
      </c>
      <c r="Q143" s="143">
        <v>1</v>
      </c>
      <c r="R143" s="143">
        <f t="shared" si="2"/>
        <v>8.8000000000000007</v>
      </c>
      <c r="S143" s="143">
        <v>0</v>
      </c>
      <c r="T143" s="144">
        <f t="shared" si="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45" t="s">
        <v>144</v>
      </c>
      <c r="AT143" s="145" t="s">
        <v>155</v>
      </c>
      <c r="AU143" s="145" t="s">
        <v>76</v>
      </c>
      <c r="AY143" s="14" t="s">
        <v>113</v>
      </c>
      <c r="BE143" s="146">
        <f t="shared" si="4"/>
        <v>0</v>
      </c>
      <c r="BF143" s="146">
        <f t="shared" si="5"/>
        <v>0</v>
      </c>
      <c r="BG143" s="146">
        <f t="shared" si="6"/>
        <v>0</v>
      </c>
      <c r="BH143" s="146">
        <f t="shared" si="7"/>
        <v>0</v>
      </c>
      <c r="BI143" s="146">
        <f t="shared" si="8"/>
        <v>0</v>
      </c>
      <c r="BJ143" s="14" t="s">
        <v>74</v>
      </c>
      <c r="BK143" s="146">
        <f t="shared" si="9"/>
        <v>0</v>
      </c>
      <c r="BL143" s="14" t="s">
        <v>119</v>
      </c>
      <c r="BM143" s="145" t="s">
        <v>165</v>
      </c>
    </row>
    <row r="144" spans="1:65" s="2" customFormat="1" ht="16.5" customHeight="1">
      <c r="A144" s="26"/>
      <c r="B144" s="133"/>
      <c r="C144" s="147">
        <v>15</v>
      </c>
      <c r="D144" s="147" t="s">
        <v>155</v>
      </c>
      <c r="E144" s="148" t="s">
        <v>166</v>
      </c>
      <c r="F144" s="149" t="s">
        <v>167</v>
      </c>
      <c r="G144" s="150" t="s">
        <v>148</v>
      </c>
      <c r="H144" s="151">
        <v>7.3689999999999998</v>
      </c>
      <c r="I144" s="152"/>
      <c r="J144" s="152">
        <f t="shared" si="0"/>
        <v>0</v>
      </c>
      <c r="K144" s="153"/>
      <c r="L144" s="154"/>
      <c r="M144" s="155" t="s">
        <v>1</v>
      </c>
      <c r="N144" s="156" t="s">
        <v>34</v>
      </c>
      <c r="O144" s="143">
        <v>0</v>
      </c>
      <c r="P144" s="143">
        <f t="shared" si="1"/>
        <v>0</v>
      </c>
      <c r="Q144" s="143">
        <v>1</v>
      </c>
      <c r="R144" s="143">
        <f t="shared" si="2"/>
        <v>7.3689999999999998</v>
      </c>
      <c r="S144" s="143">
        <v>0</v>
      </c>
      <c r="T144" s="144">
        <f t="shared" si="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45" t="s">
        <v>144</v>
      </c>
      <c r="AT144" s="145" t="s">
        <v>155</v>
      </c>
      <c r="AU144" s="145" t="s">
        <v>76</v>
      </c>
      <c r="AY144" s="14" t="s">
        <v>113</v>
      </c>
      <c r="BE144" s="146">
        <f t="shared" si="4"/>
        <v>0</v>
      </c>
      <c r="BF144" s="146">
        <f t="shared" si="5"/>
        <v>0</v>
      </c>
      <c r="BG144" s="146">
        <f t="shared" si="6"/>
        <v>0</v>
      </c>
      <c r="BH144" s="146">
        <f t="shared" si="7"/>
        <v>0</v>
      </c>
      <c r="BI144" s="146">
        <f t="shared" si="8"/>
        <v>0</v>
      </c>
      <c r="BJ144" s="14" t="s">
        <v>74</v>
      </c>
      <c r="BK144" s="146">
        <f t="shared" si="9"/>
        <v>0</v>
      </c>
      <c r="BL144" s="14" t="s">
        <v>119</v>
      </c>
      <c r="BM144" s="145" t="s">
        <v>168</v>
      </c>
    </row>
    <row r="145" spans="1:65" s="2" customFormat="1" ht="24.2" customHeight="1">
      <c r="A145" s="26"/>
      <c r="B145" s="133"/>
      <c r="C145" s="134">
        <v>16</v>
      </c>
      <c r="D145" s="134" t="s">
        <v>115</v>
      </c>
      <c r="E145" s="135" t="s">
        <v>169</v>
      </c>
      <c r="F145" s="136" t="s">
        <v>170</v>
      </c>
      <c r="G145" s="137" t="s">
        <v>118</v>
      </c>
      <c r="H145" s="138">
        <v>3281.5</v>
      </c>
      <c r="I145" s="139"/>
      <c r="J145" s="139">
        <f t="shared" si="0"/>
        <v>0</v>
      </c>
      <c r="K145" s="140"/>
      <c r="L145" s="27"/>
      <c r="M145" s="141" t="s">
        <v>1</v>
      </c>
      <c r="N145" s="142" t="s">
        <v>34</v>
      </c>
      <c r="O145" s="143">
        <v>2.5000000000000001E-2</v>
      </c>
      <c r="P145" s="143">
        <f t="shared" si="1"/>
        <v>82.037500000000009</v>
      </c>
      <c r="Q145" s="143">
        <v>0</v>
      </c>
      <c r="R145" s="143">
        <f t="shared" si="2"/>
        <v>0</v>
      </c>
      <c r="S145" s="143">
        <v>0</v>
      </c>
      <c r="T145" s="144">
        <f t="shared" si="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45" t="s">
        <v>119</v>
      </c>
      <c r="AT145" s="145" t="s">
        <v>115</v>
      </c>
      <c r="AU145" s="145" t="s">
        <v>76</v>
      </c>
      <c r="AY145" s="14" t="s">
        <v>113</v>
      </c>
      <c r="BE145" s="146">
        <f t="shared" si="4"/>
        <v>0</v>
      </c>
      <c r="BF145" s="146">
        <f t="shared" si="5"/>
        <v>0</v>
      </c>
      <c r="BG145" s="146">
        <f t="shared" si="6"/>
        <v>0</v>
      </c>
      <c r="BH145" s="146">
        <f t="shared" si="7"/>
        <v>0</v>
      </c>
      <c r="BI145" s="146">
        <f t="shared" si="8"/>
        <v>0</v>
      </c>
      <c r="BJ145" s="14" t="s">
        <v>74</v>
      </c>
      <c r="BK145" s="146">
        <f t="shared" si="9"/>
        <v>0</v>
      </c>
      <c r="BL145" s="14" t="s">
        <v>119</v>
      </c>
      <c r="BM145" s="145" t="s">
        <v>171</v>
      </c>
    </row>
    <row r="146" spans="1:65" s="12" customFormat="1" ht="22.9" customHeight="1">
      <c r="B146" s="121"/>
      <c r="D146" s="122" t="s">
        <v>68</v>
      </c>
      <c r="E146" s="131" t="s">
        <v>76</v>
      </c>
      <c r="F146" s="131" t="s">
        <v>172</v>
      </c>
      <c r="J146" s="132">
        <f>BK146</f>
        <v>0</v>
      </c>
      <c r="L146" s="121"/>
      <c r="M146" s="125"/>
      <c r="N146" s="126"/>
      <c r="O146" s="126"/>
      <c r="P146" s="127">
        <f>SUM(P147:P154)</f>
        <v>33.11</v>
      </c>
      <c r="Q146" s="126"/>
      <c r="R146" s="127">
        <f>SUM(R147:R154)</f>
        <v>13.0145578</v>
      </c>
      <c r="S146" s="126"/>
      <c r="T146" s="128">
        <f>SUM(T147:T154)</f>
        <v>0</v>
      </c>
      <c r="W146" s="165"/>
      <c r="AR146" s="122" t="s">
        <v>74</v>
      </c>
      <c r="AT146" s="129" t="s">
        <v>68</v>
      </c>
      <c r="AU146" s="129" t="s">
        <v>74</v>
      </c>
      <c r="AY146" s="122" t="s">
        <v>113</v>
      </c>
      <c r="BK146" s="130">
        <f>SUM(BK147:BK154)</f>
        <v>0</v>
      </c>
    </row>
    <row r="147" spans="1:65" s="2" customFormat="1" ht="24.2" customHeight="1">
      <c r="A147" s="26"/>
      <c r="B147" s="133"/>
      <c r="C147" s="134">
        <v>17</v>
      </c>
      <c r="D147" s="134" t="s">
        <v>115</v>
      </c>
      <c r="E147" s="135" t="s">
        <v>173</v>
      </c>
      <c r="F147" s="136" t="s">
        <v>174</v>
      </c>
      <c r="G147" s="137" t="s">
        <v>118</v>
      </c>
      <c r="H147" s="138">
        <v>171.14</v>
      </c>
      <c r="I147" s="139"/>
      <c r="J147" s="139">
        <f>ROUND(I147*H147,2)</f>
        <v>0</v>
      </c>
      <c r="K147" s="140"/>
      <c r="L147" s="27"/>
      <c r="M147" s="141" t="s">
        <v>1</v>
      </c>
      <c r="N147" s="142" t="s">
        <v>34</v>
      </c>
      <c r="O147" s="143">
        <v>7.4999999999999997E-2</v>
      </c>
      <c r="P147" s="143">
        <f>O147*H147</f>
        <v>12.835499999999998</v>
      </c>
      <c r="Q147" s="143">
        <v>1.7000000000000001E-4</v>
      </c>
      <c r="R147" s="143">
        <f>Q147*H147</f>
        <v>2.90938E-2</v>
      </c>
      <c r="S147" s="143">
        <v>0</v>
      </c>
      <c r="T147" s="144">
        <f>S147*H147</f>
        <v>0</v>
      </c>
      <c r="U147" s="26"/>
      <c r="V147" s="146"/>
      <c r="W147" s="26"/>
      <c r="X147" s="26"/>
      <c r="Y147" s="26"/>
      <c r="Z147" s="26"/>
      <c r="AA147" s="26"/>
      <c r="AB147" s="26"/>
      <c r="AC147" s="26"/>
      <c r="AD147" s="26"/>
      <c r="AE147" s="26"/>
      <c r="AR147" s="145" t="s">
        <v>119</v>
      </c>
      <c r="AT147" s="145" t="s">
        <v>115</v>
      </c>
      <c r="AU147" s="145" t="s">
        <v>76</v>
      </c>
      <c r="AY147" s="14" t="s">
        <v>113</v>
      </c>
      <c r="BE147" s="146">
        <f>IF(N147="základní",J147,0)</f>
        <v>0</v>
      </c>
      <c r="BF147" s="146">
        <f>IF(N147="snížená",J147,0)</f>
        <v>0</v>
      </c>
      <c r="BG147" s="146">
        <f>IF(N147="zákl. přenesená",J147,0)</f>
        <v>0</v>
      </c>
      <c r="BH147" s="146">
        <f>IF(N147="sníž. přenesená",J147,0)</f>
        <v>0</v>
      </c>
      <c r="BI147" s="146">
        <f>IF(N147="nulová",J147,0)</f>
        <v>0</v>
      </c>
      <c r="BJ147" s="14" t="s">
        <v>74</v>
      </c>
      <c r="BK147" s="146">
        <f>ROUND(I147*H147,2)</f>
        <v>0</v>
      </c>
      <c r="BL147" s="14" t="s">
        <v>119</v>
      </c>
      <c r="BM147" s="145" t="s">
        <v>175</v>
      </c>
    </row>
    <row r="148" spans="1:65" s="2" customFormat="1" ht="24.2" customHeight="1">
      <c r="A148" s="26"/>
      <c r="B148" s="133"/>
      <c r="C148" s="147">
        <v>18</v>
      </c>
      <c r="D148" s="147" t="s">
        <v>155</v>
      </c>
      <c r="E148" s="148" t="s">
        <v>176</v>
      </c>
      <c r="F148" s="149" t="s">
        <v>177</v>
      </c>
      <c r="G148" s="150" t="s">
        <v>118</v>
      </c>
      <c r="H148" s="151">
        <v>43.23</v>
      </c>
      <c r="I148" s="152"/>
      <c r="J148" s="152">
        <f>ROUND(I148*H148,2)</f>
        <v>0</v>
      </c>
      <c r="K148" s="153"/>
      <c r="L148" s="154"/>
      <c r="M148" s="155" t="s">
        <v>1</v>
      </c>
      <c r="N148" s="156" t="s">
        <v>34</v>
      </c>
      <c r="O148" s="143">
        <v>0</v>
      </c>
      <c r="P148" s="143">
        <f>O148*H148</f>
        <v>0</v>
      </c>
      <c r="Q148" s="143">
        <v>2.9999999999999997E-4</v>
      </c>
      <c r="R148" s="143">
        <f>Q148*H148</f>
        <v>1.2968999999999998E-2</v>
      </c>
      <c r="S148" s="143">
        <v>0</v>
      </c>
      <c r="T148" s="144">
        <f>S148*H148</f>
        <v>0</v>
      </c>
      <c r="U148" s="26"/>
      <c r="V148" s="163"/>
      <c r="W148" s="26"/>
      <c r="X148" s="26"/>
      <c r="Y148" s="26"/>
      <c r="Z148" s="26"/>
      <c r="AA148" s="26"/>
      <c r="AB148" s="26"/>
      <c r="AC148" s="26"/>
      <c r="AD148" s="26"/>
      <c r="AE148" s="26"/>
      <c r="AR148" s="145" t="s">
        <v>144</v>
      </c>
      <c r="AT148" s="145" t="s">
        <v>155</v>
      </c>
      <c r="AU148" s="145" t="s">
        <v>76</v>
      </c>
      <c r="AY148" s="14" t="s">
        <v>113</v>
      </c>
      <c r="BE148" s="146">
        <f>IF(N148="základní",J148,0)</f>
        <v>0</v>
      </c>
      <c r="BF148" s="146">
        <f>IF(N148="snížená",J148,0)</f>
        <v>0</v>
      </c>
      <c r="BG148" s="146">
        <f>IF(N148="zákl. přenesená",J148,0)</f>
        <v>0</v>
      </c>
      <c r="BH148" s="146">
        <f>IF(N148="sníž. přenesená",J148,0)</f>
        <v>0</v>
      </c>
      <c r="BI148" s="146">
        <f>IF(N148="nulová",J148,0)</f>
        <v>0</v>
      </c>
      <c r="BJ148" s="14" t="s">
        <v>74</v>
      </c>
      <c r="BK148" s="146">
        <f>ROUND(I148*H148,2)</f>
        <v>0</v>
      </c>
      <c r="BL148" s="14" t="s">
        <v>119</v>
      </c>
      <c r="BM148" s="145" t="s">
        <v>178</v>
      </c>
    </row>
    <row r="149" spans="1:65" s="2" customFormat="1" ht="16.5" customHeight="1">
      <c r="A149" s="162"/>
      <c r="B149" s="133"/>
      <c r="C149" s="147"/>
      <c r="D149" s="147"/>
      <c r="E149" s="148"/>
      <c r="F149" s="164" t="s">
        <v>350</v>
      </c>
      <c r="G149" s="150"/>
      <c r="H149" s="151"/>
      <c r="I149" s="152"/>
      <c r="J149" s="152"/>
      <c r="K149" s="153"/>
      <c r="L149" s="154"/>
      <c r="M149" s="155"/>
      <c r="N149" s="156"/>
      <c r="O149" s="143"/>
      <c r="P149" s="143"/>
      <c r="Q149" s="143"/>
      <c r="R149" s="143"/>
      <c r="S149" s="143"/>
      <c r="T149" s="144"/>
      <c r="U149" s="162"/>
      <c r="V149" s="163"/>
      <c r="W149" s="162"/>
      <c r="X149" s="162"/>
      <c r="Y149" s="162"/>
      <c r="Z149" s="162"/>
      <c r="AA149" s="162"/>
      <c r="AB149" s="162"/>
      <c r="AC149" s="162"/>
      <c r="AD149" s="162"/>
      <c r="AE149" s="162"/>
      <c r="AR149" s="145"/>
      <c r="AT149" s="145"/>
      <c r="AU149" s="145"/>
      <c r="AY149" s="14"/>
      <c r="BE149" s="146"/>
      <c r="BF149" s="146"/>
      <c r="BG149" s="146"/>
      <c r="BH149" s="146"/>
      <c r="BI149" s="146"/>
      <c r="BJ149" s="14"/>
      <c r="BK149" s="146"/>
      <c r="BL149" s="14"/>
      <c r="BM149" s="145"/>
    </row>
    <row r="150" spans="1:65" s="2" customFormat="1" ht="24.2" customHeight="1">
      <c r="A150" s="26"/>
      <c r="B150" s="133"/>
      <c r="C150" s="147">
        <v>19</v>
      </c>
      <c r="D150" s="147" t="s">
        <v>155</v>
      </c>
      <c r="E150" s="148" t="s">
        <v>179</v>
      </c>
      <c r="F150" s="149" t="s">
        <v>348</v>
      </c>
      <c r="G150" s="150" t="s">
        <v>118</v>
      </c>
      <c r="H150" s="151">
        <v>145.02000000000001</v>
      </c>
      <c r="I150" s="152"/>
      <c r="J150" s="152">
        <f>ROUND(I150*H150,2)</f>
        <v>0</v>
      </c>
      <c r="K150" s="153"/>
      <c r="L150" s="154"/>
      <c r="M150" s="155" t="s">
        <v>1</v>
      </c>
      <c r="N150" s="156" t="s">
        <v>34</v>
      </c>
      <c r="O150" s="143">
        <v>0</v>
      </c>
      <c r="P150" s="143">
        <f>O150*H150</f>
        <v>0</v>
      </c>
      <c r="Q150" s="143">
        <v>4.0000000000000002E-4</v>
      </c>
      <c r="R150" s="143">
        <f>Q150*H150</f>
        <v>5.8008000000000004E-2</v>
      </c>
      <c r="S150" s="143">
        <v>0</v>
      </c>
      <c r="T150" s="144">
        <f>S150*H150</f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45" t="s">
        <v>144</v>
      </c>
      <c r="AT150" s="145" t="s">
        <v>155</v>
      </c>
      <c r="AU150" s="145" t="s">
        <v>76</v>
      </c>
      <c r="AY150" s="14" t="s">
        <v>113</v>
      </c>
      <c r="BE150" s="146">
        <f>IF(N150="základní",J150,0)</f>
        <v>0</v>
      </c>
      <c r="BF150" s="146">
        <f>IF(N150="snížená",J150,0)</f>
        <v>0</v>
      </c>
      <c r="BG150" s="146">
        <f>IF(N150="zákl. přenesená",J150,0)</f>
        <v>0</v>
      </c>
      <c r="BH150" s="146">
        <f>IF(N150="sníž. přenesená",J150,0)</f>
        <v>0</v>
      </c>
      <c r="BI150" s="146">
        <f>IF(N150="nulová",J150,0)</f>
        <v>0</v>
      </c>
      <c r="BJ150" s="14" t="s">
        <v>74</v>
      </c>
      <c r="BK150" s="146">
        <f>ROUND(I150*H150,2)</f>
        <v>0</v>
      </c>
      <c r="BL150" s="14" t="s">
        <v>119</v>
      </c>
      <c r="BM150" s="145" t="s">
        <v>180</v>
      </c>
    </row>
    <row r="151" spans="1:65" s="2" customFormat="1" ht="16.5" customHeight="1">
      <c r="A151" s="162"/>
      <c r="B151" s="133"/>
      <c r="C151" s="147"/>
      <c r="D151" s="147"/>
      <c r="E151" s="148"/>
      <c r="F151" s="164" t="s">
        <v>349</v>
      </c>
      <c r="G151" s="150"/>
      <c r="H151" s="151"/>
      <c r="I151" s="152"/>
      <c r="J151" s="152"/>
      <c r="K151" s="153"/>
      <c r="L151" s="154"/>
      <c r="M151" s="155"/>
      <c r="N151" s="156"/>
      <c r="O151" s="143"/>
      <c r="P151" s="143"/>
      <c r="Q151" s="143"/>
      <c r="R151" s="143"/>
      <c r="S151" s="143"/>
      <c r="T151" s="144"/>
      <c r="U151" s="162"/>
      <c r="V151" s="163"/>
      <c r="W151" s="162"/>
      <c r="X151" s="162"/>
      <c r="Y151" s="162"/>
      <c r="Z151" s="162"/>
      <c r="AA151" s="162"/>
      <c r="AB151" s="162"/>
      <c r="AC151" s="162"/>
      <c r="AD151" s="162"/>
      <c r="AE151" s="162"/>
      <c r="AR151" s="145"/>
      <c r="AT151" s="145"/>
      <c r="AU151" s="145"/>
      <c r="AY151" s="14"/>
      <c r="BE151" s="146"/>
      <c r="BF151" s="146"/>
      <c r="BG151" s="146"/>
      <c r="BH151" s="146"/>
      <c r="BI151" s="146"/>
      <c r="BJ151" s="14"/>
      <c r="BK151" s="146"/>
      <c r="BL151" s="14"/>
      <c r="BM151" s="145"/>
    </row>
    <row r="152" spans="1:65" s="2" customFormat="1" ht="37.9" customHeight="1">
      <c r="A152" s="162"/>
      <c r="B152" s="133"/>
      <c r="C152" s="134">
        <v>20</v>
      </c>
      <c r="D152" s="134" t="s">
        <v>115</v>
      </c>
      <c r="E152" s="135" t="s">
        <v>181</v>
      </c>
      <c r="F152" s="136" t="s">
        <v>182</v>
      </c>
      <c r="G152" s="137" t="s">
        <v>183</v>
      </c>
      <c r="H152" s="138">
        <v>32.75</v>
      </c>
      <c r="I152" s="139"/>
      <c r="J152" s="139">
        <f>ROUND(I152*H152,2)</f>
        <v>0</v>
      </c>
      <c r="K152" s="140"/>
      <c r="L152" s="27"/>
      <c r="M152" s="141" t="s">
        <v>1</v>
      </c>
      <c r="N152" s="142" t="s">
        <v>34</v>
      </c>
      <c r="O152" s="143">
        <v>0.43</v>
      </c>
      <c r="P152" s="143">
        <f>O152*H152</f>
        <v>14.0825</v>
      </c>
      <c r="Q152" s="143">
        <v>0.27378000000000002</v>
      </c>
      <c r="R152" s="143">
        <f>Q152*H152</f>
        <v>8.9662950000000006</v>
      </c>
      <c r="S152" s="143">
        <v>0</v>
      </c>
      <c r="T152" s="144">
        <f>S152*H152</f>
        <v>0</v>
      </c>
      <c r="U152" s="162"/>
      <c r="V152" s="162"/>
      <c r="W152" s="162"/>
      <c r="X152" s="162"/>
      <c r="Y152" s="162"/>
      <c r="Z152" s="162"/>
      <c r="AA152" s="162"/>
      <c r="AB152" s="162"/>
      <c r="AC152" s="162"/>
      <c r="AD152" s="162"/>
      <c r="AE152" s="162"/>
      <c r="AR152" s="145" t="s">
        <v>119</v>
      </c>
      <c r="AT152" s="145" t="s">
        <v>115</v>
      </c>
      <c r="AU152" s="145" t="s">
        <v>76</v>
      </c>
      <c r="AY152" s="14" t="s">
        <v>113</v>
      </c>
      <c r="BE152" s="146">
        <f>IF(N152="základní",J152,0)</f>
        <v>0</v>
      </c>
      <c r="BF152" s="146">
        <f>IF(N152="snížená",J152,0)</f>
        <v>0</v>
      </c>
      <c r="BG152" s="146">
        <f>IF(N152="zákl. přenesená",J152,0)</f>
        <v>0</v>
      </c>
      <c r="BH152" s="146">
        <f>IF(N152="sníž. přenesená",J152,0)</f>
        <v>0</v>
      </c>
      <c r="BI152" s="146">
        <f>IF(N152="nulová",J152,0)</f>
        <v>0</v>
      </c>
      <c r="BJ152" s="14" t="s">
        <v>74</v>
      </c>
      <c r="BK152" s="146">
        <f>ROUND(I152*H152,2)</f>
        <v>0</v>
      </c>
      <c r="BL152" s="14" t="s">
        <v>119</v>
      </c>
      <c r="BM152" s="145" t="s">
        <v>184</v>
      </c>
    </row>
    <row r="153" spans="1:65" s="2" customFormat="1" ht="23.25" customHeight="1">
      <c r="A153" s="162"/>
      <c r="B153" s="133"/>
      <c r="C153" s="134">
        <v>21</v>
      </c>
      <c r="D153" s="134" t="s">
        <v>115</v>
      </c>
      <c r="E153" s="135" t="s">
        <v>352</v>
      </c>
      <c r="F153" s="136" t="s">
        <v>360</v>
      </c>
      <c r="G153" s="137" t="s">
        <v>118</v>
      </c>
      <c r="H153" s="138">
        <v>14.4</v>
      </c>
      <c r="I153" s="139"/>
      <c r="J153" s="139">
        <f>ROUND(I153*H153,2)</f>
        <v>0</v>
      </c>
      <c r="K153" s="140"/>
      <c r="L153" s="27"/>
      <c r="M153" s="141" t="s">
        <v>1</v>
      </c>
      <c r="N153" s="142" t="s">
        <v>34</v>
      </c>
      <c r="O153" s="143">
        <v>0.43</v>
      </c>
      <c r="P153" s="143">
        <f>O153*H153</f>
        <v>6.1920000000000002</v>
      </c>
      <c r="Q153" s="143">
        <v>0.27378000000000002</v>
      </c>
      <c r="R153" s="143">
        <f>Q153*H153</f>
        <v>3.9424320000000006</v>
      </c>
      <c r="S153" s="143">
        <v>0</v>
      </c>
      <c r="T153" s="144">
        <f>S153*H153</f>
        <v>0</v>
      </c>
      <c r="U153" s="162"/>
      <c r="V153" s="162"/>
      <c r="W153" s="162"/>
      <c r="X153" s="162"/>
      <c r="Y153" s="162"/>
      <c r="Z153" s="162"/>
      <c r="AA153" s="162"/>
      <c r="AB153" s="162"/>
      <c r="AC153" s="162"/>
      <c r="AD153" s="162"/>
      <c r="AE153" s="162"/>
      <c r="AR153" s="145" t="s">
        <v>119</v>
      </c>
      <c r="AT153" s="145" t="s">
        <v>115</v>
      </c>
      <c r="AU153" s="145" t="s">
        <v>76</v>
      </c>
      <c r="AY153" s="14" t="s">
        <v>113</v>
      </c>
      <c r="BE153" s="146">
        <f>IF(N153="základní",J153,0)</f>
        <v>0</v>
      </c>
      <c r="BF153" s="146">
        <f>IF(N153="snížená",J153,0)</f>
        <v>0</v>
      </c>
      <c r="BG153" s="146">
        <f>IF(N153="zákl. přenesená",J153,0)</f>
        <v>0</v>
      </c>
      <c r="BH153" s="146">
        <f>IF(N153="sníž. přenesená",J153,0)</f>
        <v>0</v>
      </c>
      <c r="BI153" s="146">
        <f>IF(N153="nulová",J153,0)</f>
        <v>0</v>
      </c>
      <c r="BJ153" s="14" t="s">
        <v>74</v>
      </c>
      <c r="BK153" s="146">
        <f>ROUND(I153*H153,2)</f>
        <v>0</v>
      </c>
      <c r="BL153" s="14" t="s">
        <v>119</v>
      </c>
      <c r="BM153" s="145" t="s">
        <v>184</v>
      </c>
    </row>
    <row r="154" spans="1:65" s="2" customFormat="1" ht="24.2" customHeight="1">
      <c r="A154" s="162"/>
      <c r="B154" s="133"/>
      <c r="C154" s="147">
        <v>22</v>
      </c>
      <c r="D154" s="147" t="s">
        <v>155</v>
      </c>
      <c r="E154" s="148" t="s">
        <v>351</v>
      </c>
      <c r="F154" s="149" t="s">
        <v>353</v>
      </c>
      <c r="G154" s="150" t="s">
        <v>118</v>
      </c>
      <c r="H154" s="151">
        <v>14.4</v>
      </c>
      <c r="I154" s="152"/>
      <c r="J154" s="152">
        <f>ROUND(I154*H154,2)</f>
        <v>0</v>
      </c>
      <c r="K154" s="153"/>
      <c r="L154" s="154"/>
      <c r="M154" s="155" t="s">
        <v>1</v>
      </c>
      <c r="N154" s="156" t="s">
        <v>34</v>
      </c>
      <c r="O154" s="143">
        <v>0</v>
      </c>
      <c r="P154" s="143">
        <f>O154*H154</f>
        <v>0</v>
      </c>
      <c r="Q154" s="143">
        <v>4.0000000000000002E-4</v>
      </c>
      <c r="R154" s="143">
        <f>Q154*H154</f>
        <v>5.7600000000000004E-3</v>
      </c>
      <c r="S154" s="143">
        <v>0</v>
      </c>
      <c r="T154" s="144">
        <f>S154*H154</f>
        <v>0</v>
      </c>
      <c r="U154" s="162"/>
      <c r="V154" s="162"/>
      <c r="W154" s="162"/>
      <c r="X154" s="162"/>
      <c r="Y154" s="162"/>
      <c r="Z154" s="162"/>
      <c r="AA154" s="162"/>
      <c r="AB154" s="162"/>
      <c r="AC154" s="162"/>
      <c r="AD154" s="162"/>
      <c r="AE154" s="162"/>
      <c r="AR154" s="145" t="s">
        <v>144</v>
      </c>
      <c r="AT154" s="145" t="s">
        <v>155</v>
      </c>
      <c r="AU154" s="145" t="s">
        <v>76</v>
      </c>
      <c r="AY154" s="14" t="s">
        <v>113</v>
      </c>
      <c r="BE154" s="146">
        <f>IF(N154="základní",J154,0)</f>
        <v>0</v>
      </c>
      <c r="BF154" s="146">
        <f>IF(N154="snížená",J154,0)</f>
        <v>0</v>
      </c>
      <c r="BG154" s="146">
        <f>IF(N154="zákl. přenesená",J154,0)</f>
        <v>0</v>
      </c>
      <c r="BH154" s="146">
        <f>IF(N154="sníž. přenesená",J154,0)</f>
        <v>0</v>
      </c>
      <c r="BI154" s="146">
        <f>IF(N154="nulová",J154,0)</f>
        <v>0</v>
      </c>
      <c r="BJ154" s="14" t="s">
        <v>74</v>
      </c>
      <c r="BK154" s="146">
        <f>ROUND(I154*H154,2)</f>
        <v>0</v>
      </c>
      <c r="BL154" s="14" t="s">
        <v>119</v>
      </c>
      <c r="BM154" s="145" t="s">
        <v>180</v>
      </c>
    </row>
    <row r="155" spans="1:65" s="12" customFormat="1" ht="22.9" customHeight="1">
      <c r="B155" s="121"/>
      <c r="D155" s="122" t="s">
        <v>68</v>
      </c>
      <c r="E155" s="131" t="s">
        <v>119</v>
      </c>
      <c r="F155" s="131" t="s">
        <v>185</v>
      </c>
      <c r="J155" s="132">
        <f>BK155</f>
        <v>0</v>
      </c>
      <c r="L155" s="121"/>
      <c r="M155" s="125"/>
      <c r="N155" s="126"/>
      <c r="O155" s="126"/>
      <c r="P155" s="127">
        <f>P156</f>
        <v>1.15896</v>
      </c>
      <c r="Q155" s="126"/>
      <c r="R155" s="127">
        <f>R156</f>
        <v>0</v>
      </c>
      <c r="S155" s="126"/>
      <c r="T155" s="128">
        <f>T156</f>
        <v>0</v>
      </c>
      <c r="AR155" s="122" t="s">
        <v>74</v>
      </c>
      <c r="AT155" s="129" t="s">
        <v>68</v>
      </c>
      <c r="AU155" s="129" t="s">
        <v>74</v>
      </c>
      <c r="AY155" s="122" t="s">
        <v>113</v>
      </c>
      <c r="BK155" s="130">
        <f>BK156</f>
        <v>0</v>
      </c>
    </row>
    <row r="156" spans="1:65" s="2" customFormat="1" ht="16.5" customHeight="1">
      <c r="A156" s="26"/>
      <c r="B156" s="133"/>
      <c r="C156" s="134">
        <v>23</v>
      </c>
      <c r="D156" s="134" t="s">
        <v>115</v>
      </c>
      <c r="E156" s="135" t="s">
        <v>186</v>
      </c>
      <c r="F156" s="136" t="s">
        <v>187</v>
      </c>
      <c r="G156" s="137" t="s">
        <v>134</v>
      </c>
      <c r="H156" s="138">
        <v>0.88</v>
      </c>
      <c r="I156" s="139"/>
      <c r="J156" s="139">
        <f>ROUND(I156*H156,2)</f>
        <v>0</v>
      </c>
      <c r="K156" s="140"/>
      <c r="L156" s="27"/>
      <c r="M156" s="141" t="s">
        <v>1</v>
      </c>
      <c r="N156" s="142" t="s">
        <v>34</v>
      </c>
      <c r="O156" s="143">
        <v>1.3169999999999999</v>
      </c>
      <c r="P156" s="143">
        <f>O156*H156</f>
        <v>1.15896</v>
      </c>
      <c r="Q156" s="143">
        <v>0</v>
      </c>
      <c r="R156" s="143">
        <f>Q156*H156</f>
        <v>0</v>
      </c>
      <c r="S156" s="143">
        <v>0</v>
      </c>
      <c r="T156" s="144">
        <f>S156*H156</f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45" t="s">
        <v>119</v>
      </c>
      <c r="AT156" s="145" t="s">
        <v>115</v>
      </c>
      <c r="AU156" s="145" t="s">
        <v>76</v>
      </c>
      <c r="AY156" s="14" t="s">
        <v>113</v>
      </c>
      <c r="BE156" s="146">
        <f>IF(N156="základní",J156,0)</f>
        <v>0</v>
      </c>
      <c r="BF156" s="146">
        <f>IF(N156="snížená",J156,0)</f>
        <v>0</v>
      </c>
      <c r="BG156" s="146">
        <f>IF(N156="zákl. přenesená",J156,0)</f>
        <v>0</v>
      </c>
      <c r="BH156" s="146">
        <f>IF(N156="sníž. přenesená",J156,0)</f>
        <v>0</v>
      </c>
      <c r="BI156" s="146">
        <f>IF(N156="nulová",J156,0)</f>
        <v>0</v>
      </c>
      <c r="BJ156" s="14" t="s">
        <v>74</v>
      </c>
      <c r="BK156" s="146">
        <f>ROUND(I156*H156,2)</f>
        <v>0</v>
      </c>
      <c r="BL156" s="14" t="s">
        <v>119</v>
      </c>
      <c r="BM156" s="145" t="s">
        <v>188</v>
      </c>
    </row>
    <row r="157" spans="1:65" s="12" customFormat="1" ht="22.9" customHeight="1">
      <c r="B157" s="121"/>
      <c r="D157" s="122" t="s">
        <v>68</v>
      </c>
      <c r="E157" s="131" t="s">
        <v>131</v>
      </c>
      <c r="F157" s="131" t="s">
        <v>189</v>
      </c>
      <c r="J157" s="132">
        <f>BK157</f>
        <v>0</v>
      </c>
      <c r="L157" s="121"/>
      <c r="M157" s="125"/>
      <c r="N157" s="126"/>
      <c r="O157" s="126"/>
      <c r="P157" s="127">
        <f>SUM(P158:P166)</f>
        <v>709.00025999999991</v>
      </c>
      <c r="Q157" s="126"/>
      <c r="R157" s="127">
        <f>SUM(R158:R166)</f>
        <v>0</v>
      </c>
      <c r="S157" s="126"/>
      <c r="T157" s="128">
        <f>SUM(T158:T166)</f>
        <v>0</v>
      </c>
      <c r="AR157" s="122" t="s">
        <v>74</v>
      </c>
      <c r="AT157" s="129" t="s">
        <v>68</v>
      </c>
      <c r="AU157" s="129" t="s">
        <v>74</v>
      </c>
      <c r="AY157" s="122" t="s">
        <v>113</v>
      </c>
      <c r="BK157" s="130">
        <f>SUM(BK158:BK166)</f>
        <v>0</v>
      </c>
    </row>
    <row r="158" spans="1:65" s="2" customFormat="1" ht="21.75" customHeight="1">
      <c r="A158" s="26"/>
      <c r="B158" s="133"/>
      <c r="C158" s="134">
        <v>24</v>
      </c>
      <c r="D158" s="134" t="s">
        <v>115</v>
      </c>
      <c r="E158" s="135" t="s">
        <v>190</v>
      </c>
      <c r="F158" s="136" t="s">
        <v>191</v>
      </c>
      <c r="G158" s="137" t="s">
        <v>118</v>
      </c>
      <c r="H158" s="138">
        <v>16.5</v>
      </c>
      <c r="I158" s="139"/>
      <c r="J158" s="139">
        <f t="shared" ref="J158:J166" si="10">ROUND(I158*H158,2)</f>
        <v>0</v>
      </c>
      <c r="K158" s="140"/>
      <c r="L158" s="27"/>
      <c r="M158" s="141" t="s">
        <v>1</v>
      </c>
      <c r="N158" s="142" t="s">
        <v>34</v>
      </c>
      <c r="O158" s="143">
        <v>0.109</v>
      </c>
      <c r="P158" s="143">
        <f t="shared" ref="P158:P166" si="11">O158*H158</f>
        <v>1.7985</v>
      </c>
      <c r="Q158" s="143">
        <v>0</v>
      </c>
      <c r="R158" s="143">
        <f t="shared" ref="R158:R166" si="12">Q158*H158</f>
        <v>0</v>
      </c>
      <c r="S158" s="143">
        <v>0</v>
      </c>
      <c r="T158" s="144">
        <f t="shared" ref="T158:T166" si="13">S158*H158</f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45" t="s">
        <v>119</v>
      </c>
      <c r="AT158" s="145" t="s">
        <v>115</v>
      </c>
      <c r="AU158" s="145" t="s">
        <v>76</v>
      </c>
      <c r="AY158" s="14" t="s">
        <v>113</v>
      </c>
      <c r="BE158" s="146">
        <f t="shared" ref="BE158:BE166" si="14">IF(N158="základní",J158,0)</f>
        <v>0</v>
      </c>
      <c r="BF158" s="146">
        <f t="shared" ref="BF158:BF166" si="15">IF(N158="snížená",J158,0)</f>
        <v>0</v>
      </c>
      <c r="BG158" s="146">
        <f t="shared" ref="BG158:BG166" si="16">IF(N158="zákl. přenesená",J158,0)</f>
        <v>0</v>
      </c>
      <c r="BH158" s="146">
        <f t="shared" ref="BH158:BH166" si="17">IF(N158="sníž. přenesená",J158,0)</f>
        <v>0</v>
      </c>
      <c r="BI158" s="146">
        <f t="shared" ref="BI158:BI166" si="18">IF(N158="nulová",J158,0)</f>
        <v>0</v>
      </c>
      <c r="BJ158" s="14" t="s">
        <v>74</v>
      </c>
      <c r="BK158" s="146">
        <f t="shared" ref="BK158:BK166" si="19">ROUND(I158*H158,2)</f>
        <v>0</v>
      </c>
      <c r="BL158" s="14" t="s">
        <v>119</v>
      </c>
      <c r="BM158" s="145" t="s">
        <v>192</v>
      </c>
    </row>
    <row r="159" spans="1:65" s="2" customFormat="1" ht="24.2" customHeight="1">
      <c r="A159" s="26"/>
      <c r="B159" s="133"/>
      <c r="C159" s="134">
        <v>25</v>
      </c>
      <c r="D159" s="134" t="s">
        <v>115</v>
      </c>
      <c r="E159" s="135" t="s">
        <v>193</v>
      </c>
      <c r="F159" s="136" t="s">
        <v>194</v>
      </c>
      <c r="G159" s="137" t="s">
        <v>118</v>
      </c>
      <c r="H159" s="138">
        <v>3265</v>
      </c>
      <c r="I159" s="139"/>
      <c r="J159" s="139">
        <f t="shared" si="10"/>
        <v>0</v>
      </c>
      <c r="K159" s="140"/>
      <c r="L159" s="27"/>
      <c r="M159" s="141" t="s">
        <v>1</v>
      </c>
      <c r="N159" s="142" t="s">
        <v>34</v>
      </c>
      <c r="O159" s="143">
        <v>2.9000000000000001E-2</v>
      </c>
      <c r="P159" s="143">
        <f t="shared" si="11"/>
        <v>94.685000000000002</v>
      </c>
      <c r="Q159" s="143">
        <v>0</v>
      </c>
      <c r="R159" s="143">
        <f t="shared" si="12"/>
        <v>0</v>
      </c>
      <c r="S159" s="143">
        <v>0</v>
      </c>
      <c r="T159" s="144">
        <f t="shared" si="13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45" t="s">
        <v>119</v>
      </c>
      <c r="AT159" s="145" t="s">
        <v>115</v>
      </c>
      <c r="AU159" s="145" t="s">
        <v>76</v>
      </c>
      <c r="AY159" s="14" t="s">
        <v>113</v>
      </c>
      <c r="BE159" s="146">
        <f t="shared" si="14"/>
        <v>0</v>
      </c>
      <c r="BF159" s="146">
        <f t="shared" si="15"/>
        <v>0</v>
      </c>
      <c r="BG159" s="146">
        <f t="shared" si="16"/>
        <v>0</v>
      </c>
      <c r="BH159" s="146">
        <f t="shared" si="17"/>
        <v>0</v>
      </c>
      <c r="BI159" s="146">
        <f t="shared" si="18"/>
        <v>0</v>
      </c>
      <c r="BJ159" s="14" t="s">
        <v>74</v>
      </c>
      <c r="BK159" s="146">
        <f t="shared" si="19"/>
        <v>0</v>
      </c>
      <c r="BL159" s="14" t="s">
        <v>119</v>
      </c>
      <c r="BM159" s="145" t="s">
        <v>195</v>
      </c>
    </row>
    <row r="160" spans="1:65" s="2" customFormat="1" ht="24.2" customHeight="1">
      <c r="A160" s="26"/>
      <c r="B160" s="133"/>
      <c r="C160" s="134">
        <v>26</v>
      </c>
      <c r="D160" s="134" t="s">
        <v>115</v>
      </c>
      <c r="E160" s="135" t="s">
        <v>196</v>
      </c>
      <c r="F160" s="136" t="s">
        <v>197</v>
      </c>
      <c r="G160" s="137" t="s">
        <v>118</v>
      </c>
      <c r="H160" s="138">
        <v>3265</v>
      </c>
      <c r="I160" s="139"/>
      <c r="J160" s="139">
        <f t="shared" si="10"/>
        <v>0</v>
      </c>
      <c r="K160" s="140"/>
      <c r="L160" s="27"/>
      <c r="M160" s="141" t="s">
        <v>1</v>
      </c>
      <c r="N160" s="142" t="s">
        <v>34</v>
      </c>
      <c r="O160" s="143">
        <v>2.7E-2</v>
      </c>
      <c r="P160" s="143">
        <f t="shared" si="11"/>
        <v>88.155000000000001</v>
      </c>
      <c r="Q160" s="143">
        <v>0</v>
      </c>
      <c r="R160" s="143">
        <f t="shared" si="12"/>
        <v>0</v>
      </c>
      <c r="S160" s="143">
        <v>0</v>
      </c>
      <c r="T160" s="144">
        <f t="shared" si="13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45" t="s">
        <v>119</v>
      </c>
      <c r="AT160" s="145" t="s">
        <v>115</v>
      </c>
      <c r="AU160" s="145" t="s">
        <v>76</v>
      </c>
      <c r="AY160" s="14" t="s">
        <v>113</v>
      </c>
      <c r="BE160" s="146">
        <f t="shared" si="14"/>
        <v>0</v>
      </c>
      <c r="BF160" s="146">
        <f t="shared" si="15"/>
        <v>0</v>
      </c>
      <c r="BG160" s="146">
        <f t="shared" si="16"/>
        <v>0</v>
      </c>
      <c r="BH160" s="146">
        <f t="shared" si="17"/>
        <v>0</v>
      </c>
      <c r="BI160" s="146">
        <f t="shared" si="18"/>
        <v>0</v>
      </c>
      <c r="BJ160" s="14" t="s">
        <v>74</v>
      </c>
      <c r="BK160" s="146">
        <f t="shared" si="19"/>
        <v>0</v>
      </c>
      <c r="BL160" s="14" t="s">
        <v>119</v>
      </c>
      <c r="BM160" s="145" t="s">
        <v>198</v>
      </c>
    </row>
    <row r="161" spans="1:65" s="2" customFormat="1" ht="16.5" customHeight="1">
      <c r="A161" s="26"/>
      <c r="B161" s="133"/>
      <c r="C161" s="134">
        <v>27</v>
      </c>
      <c r="D161" s="134" t="s">
        <v>115</v>
      </c>
      <c r="E161" s="135" t="s">
        <v>199</v>
      </c>
      <c r="F161" s="136" t="s">
        <v>200</v>
      </c>
      <c r="G161" s="137" t="s">
        <v>134</v>
      </c>
      <c r="H161" s="138">
        <v>5.681</v>
      </c>
      <c r="I161" s="139"/>
      <c r="J161" s="139">
        <f t="shared" si="10"/>
        <v>0</v>
      </c>
      <c r="K161" s="140"/>
      <c r="L161" s="27"/>
      <c r="M161" s="141" t="s">
        <v>1</v>
      </c>
      <c r="N161" s="142" t="s">
        <v>34</v>
      </c>
      <c r="O161" s="143">
        <v>0.96</v>
      </c>
      <c r="P161" s="143">
        <f t="shared" si="11"/>
        <v>5.4537599999999999</v>
      </c>
      <c r="Q161" s="143">
        <v>0</v>
      </c>
      <c r="R161" s="143">
        <f t="shared" si="12"/>
        <v>0</v>
      </c>
      <c r="S161" s="143">
        <v>0</v>
      </c>
      <c r="T161" s="144">
        <f t="shared" si="13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45" t="s">
        <v>119</v>
      </c>
      <c r="AT161" s="145" t="s">
        <v>115</v>
      </c>
      <c r="AU161" s="145" t="s">
        <v>76</v>
      </c>
      <c r="AY161" s="14" t="s">
        <v>113</v>
      </c>
      <c r="BE161" s="146">
        <f t="shared" si="14"/>
        <v>0</v>
      </c>
      <c r="BF161" s="146">
        <f t="shared" si="15"/>
        <v>0</v>
      </c>
      <c r="BG161" s="146">
        <f t="shared" si="16"/>
        <v>0</v>
      </c>
      <c r="BH161" s="146">
        <f t="shared" si="17"/>
        <v>0</v>
      </c>
      <c r="BI161" s="146">
        <f t="shared" si="18"/>
        <v>0</v>
      </c>
      <c r="BJ161" s="14" t="s">
        <v>74</v>
      </c>
      <c r="BK161" s="146">
        <f t="shared" si="19"/>
        <v>0</v>
      </c>
      <c r="BL161" s="14" t="s">
        <v>119</v>
      </c>
      <c r="BM161" s="145" t="s">
        <v>201</v>
      </c>
    </row>
    <row r="162" spans="1:65" s="2" customFormat="1" ht="24.2" customHeight="1">
      <c r="A162" s="26"/>
      <c r="B162" s="133"/>
      <c r="C162" s="134">
        <v>28</v>
      </c>
      <c r="D162" s="134" t="s">
        <v>115</v>
      </c>
      <c r="E162" s="135" t="s">
        <v>202</v>
      </c>
      <c r="F162" s="136" t="s">
        <v>203</v>
      </c>
      <c r="G162" s="137" t="s">
        <v>118</v>
      </c>
      <c r="H162" s="138">
        <v>3265</v>
      </c>
      <c r="I162" s="139"/>
      <c r="J162" s="139">
        <f t="shared" si="10"/>
        <v>0</v>
      </c>
      <c r="K162" s="140"/>
      <c r="L162" s="27"/>
      <c r="M162" s="141" t="s">
        <v>1</v>
      </c>
      <c r="N162" s="142" t="s">
        <v>34</v>
      </c>
      <c r="O162" s="143">
        <v>4.0000000000000001E-3</v>
      </c>
      <c r="P162" s="143">
        <f t="shared" si="11"/>
        <v>13.06</v>
      </c>
      <c r="Q162" s="143">
        <v>0</v>
      </c>
      <c r="R162" s="143">
        <f t="shared" si="12"/>
        <v>0</v>
      </c>
      <c r="S162" s="143">
        <v>0</v>
      </c>
      <c r="T162" s="144">
        <f t="shared" si="13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45" t="s">
        <v>119</v>
      </c>
      <c r="AT162" s="145" t="s">
        <v>115</v>
      </c>
      <c r="AU162" s="145" t="s">
        <v>76</v>
      </c>
      <c r="AY162" s="14" t="s">
        <v>113</v>
      </c>
      <c r="BE162" s="146">
        <f t="shared" si="14"/>
        <v>0</v>
      </c>
      <c r="BF162" s="146">
        <f t="shared" si="15"/>
        <v>0</v>
      </c>
      <c r="BG162" s="146">
        <f t="shared" si="16"/>
        <v>0</v>
      </c>
      <c r="BH162" s="146">
        <f t="shared" si="17"/>
        <v>0</v>
      </c>
      <c r="BI162" s="146">
        <f t="shared" si="18"/>
        <v>0</v>
      </c>
      <c r="BJ162" s="14" t="s">
        <v>74</v>
      </c>
      <c r="BK162" s="146">
        <f t="shared" si="19"/>
        <v>0</v>
      </c>
      <c r="BL162" s="14" t="s">
        <v>119</v>
      </c>
      <c r="BM162" s="145" t="s">
        <v>204</v>
      </c>
    </row>
    <row r="163" spans="1:65" s="2" customFormat="1" ht="24.2" customHeight="1">
      <c r="A163" s="26"/>
      <c r="B163" s="133"/>
      <c r="C163" s="134">
        <v>29</v>
      </c>
      <c r="D163" s="134" t="s">
        <v>115</v>
      </c>
      <c r="E163" s="135" t="s">
        <v>205</v>
      </c>
      <c r="F163" s="136" t="s">
        <v>206</v>
      </c>
      <c r="G163" s="137" t="s">
        <v>118</v>
      </c>
      <c r="H163" s="138">
        <v>3265</v>
      </c>
      <c r="I163" s="139"/>
      <c r="J163" s="139">
        <f t="shared" si="10"/>
        <v>0</v>
      </c>
      <c r="K163" s="140"/>
      <c r="L163" s="27"/>
      <c r="M163" s="141" t="s">
        <v>1</v>
      </c>
      <c r="N163" s="142" t="s">
        <v>34</v>
      </c>
      <c r="O163" s="143">
        <v>2E-3</v>
      </c>
      <c r="P163" s="143">
        <f t="shared" si="11"/>
        <v>6.53</v>
      </c>
      <c r="Q163" s="143">
        <v>0</v>
      </c>
      <c r="R163" s="143">
        <f t="shared" si="12"/>
        <v>0</v>
      </c>
      <c r="S163" s="143">
        <v>0</v>
      </c>
      <c r="T163" s="144">
        <f t="shared" si="13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45" t="s">
        <v>119</v>
      </c>
      <c r="AT163" s="145" t="s">
        <v>115</v>
      </c>
      <c r="AU163" s="145" t="s">
        <v>76</v>
      </c>
      <c r="AY163" s="14" t="s">
        <v>113</v>
      </c>
      <c r="BE163" s="146">
        <f t="shared" si="14"/>
        <v>0</v>
      </c>
      <c r="BF163" s="146">
        <f t="shared" si="15"/>
        <v>0</v>
      </c>
      <c r="BG163" s="146">
        <f t="shared" si="16"/>
        <v>0</v>
      </c>
      <c r="BH163" s="146">
        <f t="shared" si="17"/>
        <v>0</v>
      </c>
      <c r="BI163" s="146">
        <f t="shared" si="18"/>
        <v>0</v>
      </c>
      <c r="BJ163" s="14" t="s">
        <v>74</v>
      </c>
      <c r="BK163" s="146">
        <f t="shared" si="19"/>
        <v>0</v>
      </c>
      <c r="BL163" s="14" t="s">
        <v>119</v>
      </c>
      <c r="BM163" s="145" t="s">
        <v>207</v>
      </c>
    </row>
    <row r="164" spans="1:65" s="2" customFormat="1" ht="33" customHeight="1">
      <c r="A164" s="26"/>
      <c r="B164" s="133"/>
      <c r="C164" s="134">
        <v>30</v>
      </c>
      <c r="D164" s="134" t="s">
        <v>115</v>
      </c>
      <c r="E164" s="135" t="s">
        <v>208</v>
      </c>
      <c r="F164" s="136" t="s">
        <v>209</v>
      </c>
      <c r="G164" s="137" t="s">
        <v>118</v>
      </c>
      <c r="H164" s="138">
        <v>3265</v>
      </c>
      <c r="I164" s="139"/>
      <c r="J164" s="139">
        <f t="shared" si="10"/>
        <v>0</v>
      </c>
      <c r="K164" s="140"/>
      <c r="L164" s="27"/>
      <c r="M164" s="141" t="s">
        <v>1</v>
      </c>
      <c r="N164" s="142" t="s">
        <v>34</v>
      </c>
      <c r="O164" s="143">
        <v>7.0999999999999994E-2</v>
      </c>
      <c r="P164" s="143">
        <f t="shared" si="11"/>
        <v>231.81499999999997</v>
      </c>
      <c r="Q164" s="143">
        <v>0</v>
      </c>
      <c r="R164" s="143">
        <f t="shared" si="12"/>
        <v>0</v>
      </c>
      <c r="S164" s="143">
        <v>0</v>
      </c>
      <c r="T164" s="144">
        <f t="shared" si="13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45" t="s">
        <v>119</v>
      </c>
      <c r="AT164" s="145" t="s">
        <v>115</v>
      </c>
      <c r="AU164" s="145" t="s">
        <v>76</v>
      </c>
      <c r="AY164" s="14" t="s">
        <v>113</v>
      </c>
      <c r="BE164" s="146">
        <f t="shared" si="14"/>
        <v>0</v>
      </c>
      <c r="BF164" s="146">
        <f t="shared" si="15"/>
        <v>0</v>
      </c>
      <c r="BG164" s="146">
        <f t="shared" si="16"/>
        <v>0</v>
      </c>
      <c r="BH164" s="146">
        <f t="shared" si="17"/>
        <v>0</v>
      </c>
      <c r="BI164" s="146">
        <f t="shared" si="18"/>
        <v>0</v>
      </c>
      <c r="BJ164" s="14" t="s">
        <v>74</v>
      </c>
      <c r="BK164" s="146">
        <f t="shared" si="19"/>
        <v>0</v>
      </c>
      <c r="BL164" s="14" t="s">
        <v>119</v>
      </c>
      <c r="BM164" s="145" t="s">
        <v>210</v>
      </c>
    </row>
    <row r="165" spans="1:65" s="2" customFormat="1" ht="24.2" customHeight="1">
      <c r="A165" s="26"/>
      <c r="B165" s="133"/>
      <c r="C165" s="134">
        <v>31</v>
      </c>
      <c r="D165" s="134" t="s">
        <v>115</v>
      </c>
      <c r="E165" s="135" t="s">
        <v>211</v>
      </c>
      <c r="F165" s="136" t="s">
        <v>212</v>
      </c>
      <c r="G165" s="137" t="s">
        <v>118</v>
      </c>
      <c r="H165" s="138">
        <v>3265</v>
      </c>
      <c r="I165" s="139"/>
      <c r="J165" s="139">
        <f t="shared" si="10"/>
        <v>0</v>
      </c>
      <c r="K165" s="140"/>
      <c r="L165" s="27"/>
      <c r="M165" s="141" t="s">
        <v>1</v>
      </c>
      <c r="N165" s="142" t="s">
        <v>34</v>
      </c>
      <c r="O165" s="143">
        <v>0.08</v>
      </c>
      <c r="P165" s="143">
        <f t="shared" si="11"/>
        <v>261.2</v>
      </c>
      <c r="Q165" s="143">
        <v>0</v>
      </c>
      <c r="R165" s="143">
        <f t="shared" si="12"/>
        <v>0</v>
      </c>
      <c r="S165" s="143">
        <v>0</v>
      </c>
      <c r="T165" s="144">
        <f t="shared" si="13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45" t="s">
        <v>119</v>
      </c>
      <c r="AT165" s="145" t="s">
        <v>115</v>
      </c>
      <c r="AU165" s="145" t="s">
        <v>76</v>
      </c>
      <c r="AY165" s="14" t="s">
        <v>113</v>
      </c>
      <c r="BE165" s="146">
        <f t="shared" si="14"/>
        <v>0</v>
      </c>
      <c r="BF165" s="146">
        <f t="shared" si="15"/>
        <v>0</v>
      </c>
      <c r="BG165" s="146">
        <f t="shared" si="16"/>
        <v>0</v>
      </c>
      <c r="BH165" s="146">
        <f t="shared" si="17"/>
        <v>0</v>
      </c>
      <c r="BI165" s="146">
        <f t="shared" si="18"/>
        <v>0</v>
      </c>
      <c r="BJ165" s="14" t="s">
        <v>74</v>
      </c>
      <c r="BK165" s="146">
        <f t="shared" si="19"/>
        <v>0</v>
      </c>
      <c r="BL165" s="14" t="s">
        <v>119</v>
      </c>
      <c r="BM165" s="145" t="s">
        <v>213</v>
      </c>
    </row>
    <row r="166" spans="1:65" s="2" customFormat="1" ht="21.75" customHeight="1">
      <c r="A166" s="26"/>
      <c r="B166" s="133"/>
      <c r="C166" s="134">
        <v>32</v>
      </c>
      <c r="D166" s="134" t="s">
        <v>115</v>
      </c>
      <c r="E166" s="135" t="s">
        <v>214</v>
      </c>
      <c r="F166" s="136" t="s">
        <v>215</v>
      </c>
      <c r="G166" s="137" t="s">
        <v>118</v>
      </c>
      <c r="H166" s="138">
        <v>16.5</v>
      </c>
      <c r="I166" s="139"/>
      <c r="J166" s="139">
        <f t="shared" si="10"/>
        <v>0</v>
      </c>
      <c r="K166" s="140"/>
      <c r="L166" s="27"/>
      <c r="M166" s="141" t="s">
        <v>1</v>
      </c>
      <c r="N166" s="142" t="s">
        <v>34</v>
      </c>
      <c r="O166" s="143">
        <v>0.38200000000000001</v>
      </c>
      <c r="P166" s="143">
        <f t="shared" si="11"/>
        <v>6.3029999999999999</v>
      </c>
      <c r="Q166" s="143">
        <v>0</v>
      </c>
      <c r="R166" s="143">
        <f t="shared" si="12"/>
        <v>0</v>
      </c>
      <c r="S166" s="143">
        <v>0</v>
      </c>
      <c r="T166" s="144">
        <f t="shared" si="13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45" t="s">
        <v>119</v>
      </c>
      <c r="AT166" s="145" t="s">
        <v>115</v>
      </c>
      <c r="AU166" s="145" t="s">
        <v>76</v>
      </c>
      <c r="AY166" s="14" t="s">
        <v>113</v>
      </c>
      <c r="BE166" s="146">
        <f t="shared" si="14"/>
        <v>0</v>
      </c>
      <c r="BF166" s="146">
        <f t="shared" si="15"/>
        <v>0</v>
      </c>
      <c r="BG166" s="146">
        <f t="shared" si="16"/>
        <v>0</v>
      </c>
      <c r="BH166" s="146">
        <f t="shared" si="17"/>
        <v>0</v>
      </c>
      <c r="BI166" s="146">
        <f t="shared" si="18"/>
        <v>0</v>
      </c>
      <c r="BJ166" s="14" t="s">
        <v>74</v>
      </c>
      <c r="BK166" s="146">
        <f t="shared" si="19"/>
        <v>0</v>
      </c>
      <c r="BL166" s="14" t="s">
        <v>119</v>
      </c>
      <c r="BM166" s="145" t="s">
        <v>216</v>
      </c>
    </row>
    <row r="167" spans="1:65" s="12" customFormat="1" ht="22.9" customHeight="1">
      <c r="B167" s="121"/>
      <c r="D167" s="122" t="s">
        <v>68</v>
      </c>
      <c r="E167" s="131" t="s">
        <v>144</v>
      </c>
      <c r="F167" s="131" t="s">
        <v>217</v>
      </c>
      <c r="J167" s="132">
        <f>BK167</f>
        <v>0</v>
      </c>
      <c r="L167" s="121"/>
      <c r="M167" s="125"/>
      <c r="N167" s="126"/>
      <c r="O167" s="126"/>
      <c r="P167" s="127">
        <f>SUM(P168:P173)</f>
        <v>2.8380000000000001</v>
      </c>
      <c r="Q167" s="126"/>
      <c r="R167" s="127">
        <f>SUM(R168:R173)</f>
        <v>3.0359999999999998E-2</v>
      </c>
      <c r="S167" s="126"/>
      <c r="T167" s="128">
        <f>SUM(T168:T173)</f>
        <v>0</v>
      </c>
      <c r="AR167" s="122" t="s">
        <v>74</v>
      </c>
      <c r="AT167" s="129" t="s">
        <v>68</v>
      </c>
      <c r="AU167" s="129" t="s">
        <v>74</v>
      </c>
      <c r="AY167" s="122" t="s">
        <v>113</v>
      </c>
      <c r="BK167" s="130">
        <f>SUM(BK168:BK173)</f>
        <v>0</v>
      </c>
    </row>
    <row r="168" spans="1:65" s="2" customFormat="1" ht="16.5" customHeight="1">
      <c r="A168" s="26"/>
      <c r="B168" s="133"/>
      <c r="C168" s="134">
        <v>33</v>
      </c>
      <c r="D168" s="134" t="s">
        <v>115</v>
      </c>
      <c r="E168" s="135" t="s">
        <v>218</v>
      </c>
      <c r="F168" s="136" t="s">
        <v>219</v>
      </c>
      <c r="G168" s="137" t="s">
        <v>344</v>
      </c>
      <c r="H168" s="138">
        <v>3</v>
      </c>
      <c r="I168" s="139"/>
      <c r="J168" s="139">
        <f t="shared" ref="J168:J173" si="20">ROUND(I168*H168,2)</f>
        <v>0</v>
      </c>
      <c r="K168" s="140"/>
      <c r="L168" s="27"/>
      <c r="M168" s="141" t="s">
        <v>1</v>
      </c>
      <c r="N168" s="142" t="s">
        <v>34</v>
      </c>
      <c r="O168" s="143">
        <v>0</v>
      </c>
      <c r="P168" s="143">
        <f>O168*H168</f>
        <v>0</v>
      </c>
      <c r="Q168" s="143">
        <v>0</v>
      </c>
      <c r="R168" s="143">
        <f>Q168*H168</f>
        <v>0</v>
      </c>
      <c r="S168" s="143">
        <v>0</v>
      </c>
      <c r="T168" s="144">
        <f>S168*H168</f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45" t="s">
        <v>119</v>
      </c>
      <c r="AT168" s="145" t="s">
        <v>115</v>
      </c>
      <c r="AU168" s="145" t="s">
        <v>76</v>
      </c>
      <c r="AY168" s="14" t="s">
        <v>113</v>
      </c>
      <c r="BE168" s="146">
        <f>IF(N168="základní",J168,0)</f>
        <v>0</v>
      </c>
      <c r="BF168" s="146">
        <f>IF(N168="snížená",J168,0)</f>
        <v>0</v>
      </c>
      <c r="BG168" s="146">
        <f>IF(N168="zákl. přenesená",J168,0)</f>
        <v>0</v>
      </c>
      <c r="BH168" s="146">
        <f>IF(N168="sníž. přenesená",J168,0)</f>
        <v>0</v>
      </c>
      <c r="BI168" s="146">
        <f>IF(N168="nulová",J168,0)</f>
        <v>0</v>
      </c>
      <c r="BJ168" s="14" t="s">
        <v>74</v>
      </c>
      <c r="BK168" s="146">
        <f t="shared" ref="BK168:BK173" si="21">ROUND(I168*H168,2)</f>
        <v>0</v>
      </c>
      <c r="BL168" s="14" t="s">
        <v>119</v>
      </c>
      <c r="BM168" s="145" t="s">
        <v>221</v>
      </c>
    </row>
    <row r="169" spans="1:65" s="2" customFormat="1" ht="24.2" customHeight="1">
      <c r="A169" s="26"/>
      <c r="B169" s="133"/>
      <c r="C169" s="134">
        <v>34</v>
      </c>
      <c r="D169" s="134" t="s">
        <v>115</v>
      </c>
      <c r="E169" s="135" t="s">
        <v>222</v>
      </c>
      <c r="F169" s="136" t="s">
        <v>223</v>
      </c>
      <c r="G169" s="137" t="s">
        <v>183</v>
      </c>
      <c r="H169" s="138">
        <v>11</v>
      </c>
      <c r="I169" s="139"/>
      <c r="J169" s="139">
        <f t="shared" si="20"/>
        <v>0</v>
      </c>
      <c r="K169" s="140"/>
      <c r="L169" s="27"/>
      <c r="M169" s="141" t="s">
        <v>1</v>
      </c>
      <c r="N169" s="142" t="s">
        <v>34</v>
      </c>
      <c r="O169" s="143">
        <v>0.25800000000000001</v>
      </c>
      <c r="P169" s="143">
        <f>O169*H169</f>
        <v>2.8380000000000001</v>
      </c>
      <c r="Q169" s="143">
        <v>2.7599999999999999E-3</v>
      </c>
      <c r="R169" s="143">
        <f>Q169*H169</f>
        <v>3.0359999999999998E-2</v>
      </c>
      <c r="S169" s="143">
        <v>0</v>
      </c>
      <c r="T169" s="144">
        <f>S169*H169</f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45" t="s">
        <v>119</v>
      </c>
      <c r="AT169" s="145" t="s">
        <v>115</v>
      </c>
      <c r="AU169" s="145" t="s">
        <v>76</v>
      </c>
      <c r="AY169" s="14" t="s">
        <v>113</v>
      </c>
      <c r="BE169" s="146">
        <f>IF(N169="základní",J169,0)</f>
        <v>0</v>
      </c>
      <c r="BF169" s="146">
        <f>IF(N169="snížená",J169,0)</f>
        <v>0</v>
      </c>
      <c r="BG169" s="146">
        <f>IF(N169="zákl. přenesená",J169,0)</f>
        <v>0</v>
      </c>
      <c r="BH169" s="146">
        <f>IF(N169="sníž. přenesená",J169,0)</f>
        <v>0</v>
      </c>
      <c r="BI169" s="146">
        <f>IF(N169="nulová",J169,0)</f>
        <v>0</v>
      </c>
      <c r="BJ169" s="14" t="s">
        <v>74</v>
      </c>
      <c r="BK169" s="146">
        <f t="shared" si="21"/>
        <v>0</v>
      </c>
      <c r="BL169" s="14" t="s">
        <v>119</v>
      </c>
      <c r="BM169" s="145" t="s">
        <v>224</v>
      </c>
    </row>
    <row r="170" spans="1:65" s="2" customFormat="1" ht="24.2" customHeight="1">
      <c r="A170" s="161"/>
      <c r="B170" s="133"/>
      <c r="C170" s="134">
        <v>35</v>
      </c>
      <c r="D170" s="134" t="s">
        <v>115</v>
      </c>
      <c r="E170" s="135" t="s">
        <v>340</v>
      </c>
      <c r="F170" s="136" t="s">
        <v>343</v>
      </c>
      <c r="G170" s="137" t="s">
        <v>344</v>
      </c>
      <c r="H170" s="138">
        <v>8</v>
      </c>
      <c r="I170" s="139"/>
      <c r="J170" s="139">
        <f t="shared" si="20"/>
        <v>0</v>
      </c>
      <c r="K170" s="140"/>
      <c r="L170" s="27"/>
      <c r="M170" s="141"/>
      <c r="N170" s="142"/>
      <c r="O170" s="143"/>
      <c r="P170" s="143"/>
      <c r="Q170" s="143"/>
      <c r="R170" s="143"/>
      <c r="S170" s="143"/>
      <c r="T170" s="144"/>
      <c r="U170" s="161"/>
      <c r="V170" s="161"/>
      <c r="W170" s="161"/>
      <c r="X170" s="161"/>
      <c r="Y170" s="161"/>
      <c r="Z170" s="161"/>
      <c r="AA170" s="161"/>
      <c r="AB170" s="161"/>
      <c r="AC170" s="161"/>
      <c r="AD170" s="161"/>
      <c r="AE170" s="161"/>
      <c r="AR170" s="145"/>
      <c r="AT170" s="145"/>
      <c r="AU170" s="145"/>
      <c r="AY170" s="14"/>
      <c r="BE170" s="146"/>
      <c r="BF170" s="146"/>
      <c r="BG170" s="146"/>
      <c r="BH170" s="146"/>
      <c r="BI170" s="146"/>
      <c r="BJ170" s="14"/>
      <c r="BK170" s="146">
        <f t="shared" si="21"/>
        <v>0</v>
      </c>
      <c r="BL170" s="14"/>
      <c r="BM170" s="145"/>
    </row>
    <row r="171" spans="1:65" s="2" customFormat="1" ht="24.2" customHeight="1">
      <c r="A171" s="161"/>
      <c r="B171" s="133"/>
      <c r="C171" s="134">
        <v>36</v>
      </c>
      <c r="D171" s="134" t="s">
        <v>115</v>
      </c>
      <c r="E171" s="135" t="s">
        <v>341</v>
      </c>
      <c r="F171" s="136" t="s">
        <v>345</v>
      </c>
      <c r="G171" s="137" t="s">
        <v>344</v>
      </c>
      <c r="H171" s="138">
        <v>10</v>
      </c>
      <c r="I171" s="139"/>
      <c r="J171" s="139">
        <f t="shared" si="20"/>
        <v>0</v>
      </c>
      <c r="K171" s="140"/>
      <c r="L171" s="27"/>
      <c r="M171" s="141"/>
      <c r="N171" s="142"/>
      <c r="O171" s="143"/>
      <c r="P171" s="143"/>
      <c r="Q171" s="143"/>
      <c r="R171" s="143"/>
      <c r="S171" s="143"/>
      <c r="T171" s="144"/>
      <c r="U171" s="161"/>
      <c r="V171" s="161"/>
      <c r="W171" s="161"/>
      <c r="X171" s="161"/>
      <c r="Y171" s="161"/>
      <c r="Z171" s="161"/>
      <c r="AA171" s="161"/>
      <c r="AB171" s="161"/>
      <c r="AC171" s="161"/>
      <c r="AD171" s="161"/>
      <c r="AE171" s="161"/>
      <c r="AR171" s="145"/>
      <c r="AT171" s="145"/>
      <c r="AU171" s="145"/>
      <c r="AY171" s="14"/>
      <c r="BE171" s="146"/>
      <c r="BF171" s="146"/>
      <c r="BG171" s="146"/>
      <c r="BH171" s="146"/>
      <c r="BI171" s="146"/>
      <c r="BJ171" s="14"/>
      <c r="BK171" s="146">
        <f t="shared" si="21"/>
        <v>0</v>
      </c>
      <c r="BL171" s="14"/>
      <c r="BM171" s="145"/>
    </row>
    <row r="172" spans="1:65" s="2" customFormat="1" ht="24.2" customHeight="1">
      <c r="A172" s="161"/>
      <c r="B172" s="133"/>
      <c r="C172" s="134">
        <v>37</v>
      </c>
      <c r="D172" s="134" t="s">
        <v>115</v>
      </c>
      <c r="E172" s="135" t="s">
        <v>342</v>
      </c>
      <c r="F172" s="136" t="s">
        <v>346</v>
      </c>
      <c r="G172" s="137" t="s">
        <v>344</v>
      </c>
      <c r="H172" s="138">
        <v>5</v>
      </c>
      <c r="I172" s="139"/>
      <c r="J172" s="139">
        <f t="shared" si="20"/>
        <v>0</v>
      </c>
      <c r="K172" s="140"/>
      <c r="L172" s="27"/>
      <c r="M172" s="141"/>
      <c r="N172" s="142"/>
      <c r="O172" s="143"/>
      <c r="P172" s="143"/>
      <c r="Q172" s="143"/>
      <c r="R172" s="143"/>
      <c r="S172" s="143"/>
      <c r="T172" s="144"/>
      <c r="U172" s="161"/>
      <c r="V172" s="161"/>
      <c r="W172" s="161"/>
      <c r="X172" s="161"/>
      <c r="Y172" s="161"/>
      <c r="Z172" s="161"/>
      <c r="AA172" s="161"/>
      <c r="AB172" s="161"/>
      <c r="AC172" s="161"/>
      <c r="AD172" s="161"/>
      <c r="AE172" s="161"/>
      <c r="AR172" s="145"/>
      <c r="AT172" s="145"/>
      <c r="AU172" s="145"/>
      <c r="AY172" s="14"/>
      <c r="BE172" s="146"/>
      <c r="BF172" s="146"/>
      <c r="BG172" s="146"/>
      <c r="BH172" s="146"/>
      <c r="BI172" s="146"/>
      <c r="BJ172" s="14"/>
      <c r="BK172" s="146">
        <f t="shared" si="21"/>
        <v>0</v>
      </c>
      <c r="BL172" s="14"/>
      <c r="BM172" s="145"/>
    </row>
    <row r="173" spans="1:65" s="2" customFormat="1" ht="24.2" customHeight="1">
      <c r="A173" s="161"/>
      <c r="B173" s="133"/>
      <c r="C173" s="134">
        <v>38</v>
      </c>
      <c r="D173" s="134" t="s">
        <v>115</v>
      </c>
      <c r="E173" s="135" t="s">
        <v>341</v>
      </c>
      <c r="F173" s="136" t="s">
        <v>347</v>
      </c>
      <c r="G173" s="137" t="s">
        <v>344</v>
      </c>
      <c r="H173" s="138">
        <v>9</v>
      </c>
      <c r="I173" s="139"/>
      <c r="J173" s="139">
        <f t="shared" si="20"/>
        <v>0</v>
      </c>
      <c r="K173" s="140"/>
      <c r="L173" s="27"/>
      <c r="M173" s="141"/>
      <c r="N173" s="142"/>
      <c r="O173" s="143"/>
      <c r="P173" s="143"/>
      <c r="Q173" s="143"/>
      <c r="R173" s="143"/>
      <c r="S173" s="143"/>
      <c r="T173" s="144"/>
      <c r="U173" s="161"/>
      <c r="V173" s="146"/>
      <c r="W173" s="161"/>
      <c r="X173" s="161"/>
      <c r="Y173" s="161"/>
      <c r="Z173" s="161"/>
      <c r="AA173" s="161"/>
      <c r="AB173" s="161"/>
      <c r="AC173" s="161"/>
      <c r="AD173" s="161"/>
      <c r="AE173" s="161"/>
      <c r="AR173" s="145"/>
      <c r="AT173" s="145"/>
      <c r="AU173" s="145"/>
      <c r="AY173" s="14"/>
      <c r="BE173" s="146"/>
      <c r="BF173" s="146"/>
      <c r="BG173" s="146"/>
      <c r="BH173" s="146"/>
      <c r="BI173" s="146"/>
      <c r="BJ173" s="14"/>
      <c r="BK173" s="146">
        <f t="shared" si="21"/>
        <v>0</v>
      </c>
      <c r="BL173" s="14"/>
      <c r="BM173" s="145"/>
    </row>
    <row r="174" spans="1:65" s="12" customFormat="1" ht="22.9" customHeight="1">
      <c r="B174" s="121"/>
      <c r="D174" s="122" t="s">
        <v>68</v>
      </c>
      <c r="E174" s="131" t="s">
        <v>147</v>
      </c>
      <c r="F174" s="131" t="s">
        <v>225</v>
      </c>
      <c r="J174" s="132">
        <f>BK174</f>
        <v>0</v>
      </c>
      <c r="L174" s="121"/>
      <c r="M174" s="125"/>
      <c r="N174" s="126"/>
      <c r="O174" s="126"/>
      <c r="P174" s="127">
        <f>SUM(P175:P184)</f>
        <v>56.088700000000003</v>
      </c>
      <c r="Q174" s="126"/>
      <c r="R174" s="127">
        <f>SUM(R175:R184)</f>
        <v>52.896646599999997</v>
      </c>
      <c r="S174" s="126"/>
      <c r="T174" s="128">
        <f>SUM(T175:T184)</f>
        <v>0</v>
      </c>
      <c r="AR174" s="122" t="s">
        <v>74</v>
      </c>
      <c r="AT174" s="129" t="s">
        <v>68</v>
      </c>
      <c r="AU174" s="129" t="s">
        <v>74</v>
      </c>
      <c r="AY174" s="122" t="s">
        <v>113</v>
      </c>
      <c r="BK174" s="130">
        <f>SUM(BK175:BK184)</f>
        <v>0</v>
      </c>
    </row>
    <row r="175" spans="1:65" s="2" customFormat="1" ht="33" customHeight="1">
      <c r="A175" s="26"/>
      <c r="B175" s="133"/>
      <c r="C175" s="134">
        <v>39</v>
      </c>
      <c r="D175" s="134" t="s">
        <v>115</v>
      </c>
      <c r="E175" s="135" t="s">
        <v>226</v>
      </c>
      <c r="F175" s="136" t="s">
        <v>227</v>
      </c>
      <c r="G175" s="137" t="s">
        <v>183</v>
      </c>
      <c r="H175" s="138">
        <v>151.69999999999999</v>
      </c>
      <c r="I175" s="139"/>
      <c r="J175" s="139">
        <f t="shared" ref="J175:J184" si="22">ROUND(I175*H175,2)</f>
        <v>0</v>
      </c>
      <c r="K175" s="140"/>
      <c r="L175" s="27"/>
      <c r="M175" s="141" t="s">
        <v>1</v>
      </c>
      <c r="N175" s="142" t="s">
        <v>34</v>
      </c>
      <c r="O175" s="143">
        <v>0.26800000000000002</v>
      </c>
      <c r="P175" s="143">
        <f t="shared" ref="P175:P184" si="23">O175*H175</f>
        <v>40.6556</v>
      </c>
      <c r="Q175" s="143">
        <v>0.15540000000000001</v>
      </c>
      <c r="R175" s="143">
        <f t="shared" ref="R175:R184" si="24">Q175*H175</f>
        <v>23.574179999999998</v>
      </c>
      <c r="S175" s="143">
        <v>0</v>
      </c>
      <c r="T175" s="144">
        <f t="shared" ref="T175:T184" si="25">S175*H175</f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45" t="s">
        <v>119</v>
      </c>
      <c r="AT175" s="145" t="s">
        <v>115</v>
      </c>
      <c r="AU175" s="145" t="s">
        <v>76</v>
      </c>
      <c r="AY175" s="14" t="s">
        <v>113</v>
      </c>
      <c r="BE175" s="146">
        <f t="shared" ref="BE175:BE184" si="26">IF(N175="základní",J175,0)</f>
        <v>0</v>
      </c>
      <c r="BF175" s="146">
        <f t="shared" ref="BF175:BF184" si="27">IF(N175="snížená",J175,0)</f>
        <v>0</v>
      </c>
      <c r="BG175" s="146">
        <f t="shared" ref="BG175:BG184" si="28">IF(N175="zákl. přenesená",J175,0)</f>
        <v>0</v>
      </c>
      <c r="BH175" s="146">
        <f t="shared" ref="BH175:BH184" si="29">IF(N175="sníž. přenesená",J175,0)</f>
        <v>0</v>
      </c>
      <c r="BI175" s="146">
        <f t="shared" ref="BI175:BI184" si="30">IF(N175="nulová",J175,0)</f>
        <v>0</v>
      </c>
      <c r="BJ175" s="14" t="s">
        <v>74</v>
      </c>
      <c r="BK175" s="146">
        <f t="shared" ref="BK175:BK184" si="31">ROUND(I175*H175,2)</f>
        <v>0</v>
      </c>
      <c r="BL175" s="14" t="s">
        <v>119</v>
      </c>
      <c r="BM175" s="145" t="s">
        <v>228</v>
      </c>
    </row>
    <row r="176" spans="1:65" s="2" customFormat="1" ht="16.5" customHeight="1">
      <c r="A176" s="26"/>
      <c r="B176" s="133"/>
      <c r="C176" s="147">
        <v>40</v>
      </c>
      <c r="D176" s="147" t="s">
        <v>155</v>
      </c>
      <c r="E176" s="148" t="s">
        <v>229</v>
      </c>
      <c r="F176" s="149" t="s">
        <v>230</v>
      </c>
      <c r="G176" s="150" t="s">
        <v>183</v>
      </c>
      <c r="H176" s="151">
        <v>34.1</v>
      </c>
      <c r="I176" s="152"/>
      <c r="J176" s="152">
        <f t="shared" si="22"/>
        <v>0</v>
      </c>
      <c r="K176" s="153"/>
      <c r="L176" s="154"/>
      <c r="M176" s="155" t="s">
        <v>1</v>
      </c>
      <c r="N176" s="156" t="s">
        <v>34</v>
      </c>
      <c r="O176" s="143">
        <v>0</v>
      </c>
      <c r="P176" s="143">
        <f t="shared" si="23"/>
        <v>0</v>
      </c>
      <c r="Q176" s="143">
        <v>5.5E-2</v>
      </c>
      <c r="R176" s="143">
        <f t="shared" si="24"/>
        <v>1.8755000000000002</v>
      </c>
      <c r="S176" s="143">
        <v>0</v>
      </c>
      <c r="T176" s="144">
        <f t="shared" si="25"/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45" t="s">
        <v>144</v>
      </c>
      <c r="AT176" s="145" t="s">
        <v>155</v>
      </c>
      <c r="AU176" s="145" t="s">
        <v>76</v>
      </c>
      <c r="AY176" s="14" t="s">
        <v>113</v>
      </c>
      <c r="BE176" s="146">
        <f t="shared" si="26"/>
        <v>0</v>
      </c>
      <c r="BF176" s="146">
        <f t="shared" si="27"/>
        <v>0</v>
      </c>
      <c r="BG176" s="146">
        <f t="shared" si="28"/>
        <v>0</v>
      </c>
      <c r="BH176" s="146">
        <f t="shared" si="29"/>
        <v>0</v>
      </c>
      <c r="BI176" s="146">
        <f t="shared" si="30"/>
        <v>0</v>
      </c>
      <c r="BJ176" s="14" t="s">
        <v>74</v>
      </c>
      <c r="BK176" s="146">
        <f t="shared" si="31"/>
        <v>0</v>
      </c>
      <c r="BL176" s="14" t="s">
        <v>119</v>
      </c>
      <c r="BM176" s="145" t="s">
        <v>231</v>
      </c>
    </row>
    <row r="177" spans="1:65" s="2" customFormat="1" ht="16.5" customHeight="1">
      <c r="A177" s="26"/>
      <c r="B177" s="133"/>
      <c r="C177" s="147">
        <v>41</v>
      </c>
      <c r="D177" s="147" t="s">
        <v>155</v>
      </c>
      <c r="E177" s="148" t="s">
        <v>232</v>
      </c>
      <c r="F177" s="149" t="s">
        <v>233</v>
      </c>
      <c r="G177" s="150" t="s">
        <v>183</v>
      </c>
      <c r="H177" s="151">
        <v>112.09</v>
      </c>
      <c r="I177" s="152"/>
      <c r="J177" s="152">
        <f t="shared" si="22"/>
        <v>0</v>
      </c>
      <c r="K177" s="153"/>
      <c r="L177" s="154"/>
      <c r="M177" s="155" t="s">
        <v>1</v>
      </c>
      <c r="N177" s="156" t="s">
        <v>34</v>
      </c>
      <c r="O177" s="143">
        <v>0</v>
      </c>
      <c r="P177" s="143">
        <f t="shared" si="23"/>
        <v>0</v>
      </c>
      <c r="Q177" s="143">
        <v>0.08</v>
      </c>
      <c r="R177" s="143">
        <f t="shared" si="24"/>
        <v>8.9672000000000001</v>
      </c>
      <c r="S177" s="143">
        <v>0</v>
      </c>
      <c r="T177" s="144">
        <f t="shared" si="25"/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45" t="s">
        <v>144</v>
      </c>
      <c r="AT177" s="145" t="s">
        <v>155</v>
      </c>
      <c r="AU177" s="145" t="s">
        <v>76</v>
      </c>
      <c r="AY177" s="14" t="s">
        <v>113</v>
      </c>
      <c r="BE177" s="146">
        <f t="shared" si="26"/>
        <v>0</v>
      </c>
      <c r="BF177" s="146">
        <f t="shared" si="27"/>
        <v>0</v>
      </c>
      <c r="BG177" s="146">
        <f t="shared" si="28"/>
        <v>0</v>
      </c>
      <c r="BH177" s="146">
        <f t="shared" si="29"/>
        <v>0</v>
      </c>
      <c r="BI177" s="146">
        <f t="shared" si="30"/>
        <v>0</v>
      </c>
      <c r="BJ177" s="14" t="s">
        <v>74</v>
      </c>
      <c r="BK177" s="146">
        <f t="shared" si="31"/>
        <v>0</v>
      </c>
      <c r="BL177" s="14" t="s">
        <v>119</v>
      </c>
      <c r="BM177" s="145" t="s">
        <v>234</v>
      </c>
    </row>
    <row r="178" spans="1:65" s="2" customFormat="1" ht="16.5" customHeight="1">
      <c r="A178" s="26"/>
      <c r="B178" s="133"/>
      <c r="C178" s="147">
        <v>42</v>
      </c>
      <c r="D178" s="147" t="s">
        <v>155</v>
      </c>
      <c r="E178" s="148" t="s">
        <v>235</v>
      </c>
      <c r="F178" s="149" t="s">
        <v>236</v>
      </c>
      <c r="G178" s="150" t="s">
        <v>183</v>
      </c>
      <c r="H178" s="151">
        <v>20.68</v>
      </c>
      <c r="I178" s="152"/>
      <c r="J178" s="152">
        <f t="shared" si="22"/>
        <v>0</v>
      </c>
      <c r="K178" s="153"/>
      <c r="L178" s="154"/>
      <c r="M178" s="155" t="s">
        <v>1</v>
      </c>
      <c r="N178" s="156" t="s">
        <v>34</v>
      </c>
      <c r="O178" s="143">
        <v>0</v>
      </c>
      <c r="P178" s="143">
        <f t="shared" si="23"/>
        <v>0</v>
      </c>
      <c r="Q178" s="143">
        <v>5.6120000000000003E-2</v>
      </c>
      <c r="R178" s="143">
        <f t="shared" si="24"/>
        <v>1.1605616000000001</v>
      </c>
      <c r="S178" s="143">
        <v>0</v>
      </c>
      <c r="T178" s="144">
        <f t="shared" si="25"/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45" t="s">
        <v>144</v>
      </c>
      <c r="AT178" s="145" t="s">
        <v>155</v>
      </c>
      <c r="AU178" s="145" t="s">
        <v>76</v>
      </c>
      <c r="AY178" s="14" t="s">
        <v>113</v>
      </c>
      <c r="BE178" s="146">
        <f t="shared" si="26"/>
        <v>0</v>
      </c>
      <c r="BF178" s="146">
        <f t="shared" si="27"/>
        <v>0</v>
      </c>
      <c r="BG178" s="146">
        <f t="shared" si="28"/>
        <v>0</v>
      </c>
      <c r="BH178" s="146">
        <f t="shared" si="29"/>
        <v>0</v>
      </c>
      <c r="BI178" s="146">
        <f t="shared" si="30"/>
        <v>0</v>
      </c>
      <c r="BJ178" s="14" t="s">
        <v>74</v>
      </c>
      <c r="BK178" s="146">
        <f t="shared" si="31"/>
        <v>0</v>
      </c>
      <c r="BL178" s="14" t="s">
        <v>119</v>
      </c>
      <c r="BM178" s="145" t="s">
        <v>237</v>
      </c>
    </row>
    <row r="179" spans="1:65" s="2" customFormat="1" ht="24.2" customHeight="1">
      <c r="A179" s="26"/>
      <c r="B179" s="133"/>
      <c r="C179" s="134">
        <v>43</v>
      </c>
      <c r="D179" s="134" t="s">
        <v>115</v>
      </c>
      <c r="E179" s="135" t="s">
        <v>238</v>
      </c>
      <c r="F179" s="136" t="s">
        <v>239</v>
      </c>
      <c r="G179" s="137" t="s">
        <v>118</v>
      </c>
      <c r="H179" s="138">
        <v>16.5</v>
      </c>
      <c r="I179" s="139"/>
      <c r="J179" s="139">
        <f t="shared" si="22"/>
        <v>0</v>
      </c>
      <c r="K179" s="140"/>
      <c r="L179" s="27"/>
      <c r="M179" s="141" t="s">
        <v>1</v>
      </c>
      <c r="N179" s="142" t="s">
        <v>34</v>
      </c>
      <c r="O179" s="143">
        <v>0.08</v>
      </c>
      <c r="P179" s="143">
        <f t="shared" si="23"/>
        <v>1.32</v>
      </c>
      <c r="Q179" s="143">
        <v>6.8999999999999997E-4</v>
      </c>
      <c r="R179" s="143">
        <f t="shared" si="24"/>
        <v>1.1384999999999999E-2</v>
      </c>
      <c r="S179" s="143">
        <v>0</v>
      </c>
      <c r="T179" s="144">
        <f t="shared" si="25"/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45" t="s">
        <v>119</v>
      </c>
      <c r="AT179" s="145" t="s">
        <v>115</v>
      </c>
      <c r="AU179" s="145" t="s">
        <v>76</v>
      </c>
      <c r="AY179" s="14" t="s">
        <v>113</v>
      </c>
      <c r="BE179" s="146">
        <f t="shared" si="26"/>
        <v>0</v>
      </c>
      <c r="BF179" s="146">
        <f t="shared" si="27"/>
        <v>0</v>
      </c>
      <c r="BG179" s="146">
        <f t="shared" si="28"/>
        <v>0</v>
      </c>
      <c r="BH179" s="146">
        <f t="shared" si="29"/>
        <v>0</v>
      </c>
      <c r="BI179" s="146">
        <f t="shared" si="30"/>
        <v>0</v>
      </c>
      <c r="BJ179" s="14" t="s">
        <v>74</v>
      </c>
      <c r="BK179" s="146">
        <f t="shared" si="31"/>
        <v>0</v>
      </c>
      <c r="BL179" s="14" t="s">
        <v>119</v>
      </c>
      <c r="BM179" s="145" t="s">
        <v>240</v>
      </c>
    </row>
    <row r="180" spans="1:65" s="2" customFormat="1" ht="24.2" customHeight="1">
      <c r="A180" s="26"/>
      <c r="B180" s="133"/>
      <c r="C180" s="134">
        <v>44</v>
      </c>
      <c r="D180" s="134" t="s">
        <v>115</v>
      </c>
      <c r="E180" s="135" t="s">
        <v>241</v>
      </c>
      <c r="F180" s="136" t="s">
        <v>242</v>
      </c>
      <c r="G180" s="137" t="s">
        <v>183</v>
      </c>
      <c r="H180" s="138">
        <v>37.9</v>
      </c>
      <c r="I180" s="139"/>
      <c r="J180" s="139">
        <f t="shared" si="22"/>
        <v>0</v>
      </c>
      <c r="K180" s="140"/>
      <c r="L180" s="27"/>
      <c r="M180" s="141" t="s">
        <v>1</v>
      </c>
      <c r="N180" s="142" t="s">
        <v>34</v>
      </c>
      <c r="O180" s="143">
        <v>0.32900000000000001</v>
      </c>
      <c r="P180" s="143">
        <f t="shared" si="23"/>
        <v>12.469100000000001</v>
      </c>
      <c r="Q180" s="143">
        <v>0.43540000000000001</v>
      </c>
      <c r="R180" s="143">
        <f t="shared" si="24"/>
        <v>16.501660000000001</v>
      </c>
      <c r="S180" s="143">
        <v>0</v>
      </c>
      <c r="T180" s="144">
        <f t="shared" si="25"/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45" t="s">
        <v>119</v>
      </c>
      <c r="AT180" s="145" t="s">
        <v>115</v>
      </c>
      <c r="AU180" s="145" t="s">
        <v>76</v>
      </c>
      <c r="AY180" s="14" t="s">
        <v>113</v>
      </c>
      <c r="BE180" s="146">
        <f t="shared" si="26"/>
        <v>0</v>
      </c>
      <c r="BF180" s="146">
        <f t="shared" si="27"/>
        <v>0</v>
      </c>
      <c r="BG180" s="146">
        <f t="shared" si="28"/>
        <v>0</v>
      </c>
      <c r="BH180" s="146">
        <f t="shared" si="29"/>
        <v>0</v>
      </c>
      <c r="BI180" s="146">
        <f t="shared" si="30"/>
        <v>0</v>
      </c>
      <c r="BJ180" s="14" t="s">
        <v>74</v>
      </c>
      <c r="BK180" s="146">
        <f t="shared" si="31"/>
        <v>0</v>
      </c>
      <c r="BL180" s="14" t="s">
        <v>119</v>
      </c>
      <c r="BM180" s="145" t="s">
        <v>243</v>
      </c>
    </row>
    <row r="181" spans="1:65" s="2" customFormat="1" ht="24.2" customHeight="1">
      <c r="A181" s="26"/>
      <c r="B181" s="133"/>
      <c r="C181" s="134">
        <v>45</v>
      </c>
      <c r="D181" s="134" t="s">
        <v>115</v>
      </c>
      <c r="E181" s="135" t="s">
        <v>244</v>
      </c>
      <c r="F181" s="136" t="s">
        <v>245</v>
      </c>
      <c r="G181" s="137" t="s">
        <v>246</v>
      </c>
      <c r="H181" s="138">
        <v>3</v>
      </c>
      <c r="I181" s="139"/>
      <c r="J181" s="139">
        <f t="shared" si="22"/>
        <v>0</v>
      </c>
      <c r="K181" s="140"/>
      <c r="L181" s="27"/>
      <c r="M181" s="141" t="s">
        <v>1</v>
      </c>
      <c r="N181" s="142" t="s">
        <v>34</v>
      </c>
      <c r="O181" s="143">
        <v>0.32900000000000001</v>
      </c>
      <c r="P181" s="143">
        <f t="shared" si="23"/>
        <v>0.9870000000000001</v>
      </c>
      <c r="Q181" s="143">
        <v>0.24457999999999999</v>
      </c>
      <c r="R181" s="143">
        <f t="shared" si="24"/>
        <v>0.73373999999999995</v>
      </c>
      <c r="S181" s="143">
        <v>0</v>
      </c>
      <c r="T181" s="144">
        <f t="shared" si="25"/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45" t="s">
        <v>119</v>
      </c>
      <c r="AT181" s="145" t="s">
        <v>115</v>
      </c>
      <c r="AU181" s="145" t="s">
        <v>76</v>
      </c>
      <c r="AY181" s="14" t="s">
        <v>113</v>
      </c>
      <c r="BE181" s="146">
        <f t="shared" si="26"/>
        <v>0</v>
      </c>
      <c r="BF181" s="146">
        <f t="shared" si="27"/>
        <v>0</v>
      </c>
      <c r="BG181" s="146">
        <f t="shared" si="28"/>
        <v>0</v>
      </c>
      <c r="BH181" s="146">
        <f t="shared" si="29"/>
        <v>0</v>
      </c>
      <c r="BI181" s="146">
        <f t="shared" si="30"/>
        <v>0</v>
      </c>
      <c r="BJ181" s="14" t="s">
        <v>74</v>
      </c>
      <c r="BK181" s="146">
        <f t="shared" si="31"/>
        <v>0</v>
      </c>
      <c r="BL181" s="14" t="s">
        <v>119</v>
      </c>
      <c r="BM181" s="145" t="s">
        <v>247</v>
      </c>
    </row>
    <row r="182" spans="1:65" s="2" customFormat="1" ht="24.2" customHeight="1">
      <c r="A182" s="26"/>
      <c r="B182" s="133"/>
      <c r="C182" s="134">
        <v>46</v>
      </c>
      <c r="D182" s="134" t="s">
        <v>115</v>
      </c>
      <c r="E182" s="135" t="s">
        <v>248</v>
      </c>
      <c r="F182" s="136" t="s">
        <v>249</v>
      </c>
      <c r="G182" s="137" t="s">
        <v>246</v>
      </c>
      <c r="H182" s="138">
        <v>3</v>
      </c>
      <c r="I182" s="139"/>
      <c r="J182" s="139">
        <f t="shared" si="22"/>
        <v>0</v>
      </c>
      <c r="K182" s="140"/>
      <c r="L182" s="27"/>
      <c r="M182" s="141" t="s">
        <v>1</v>
      </c>
      <c r="N182" s="142" t="s">
        <v>34</v>
      </c>
      <c r="O182" s="143">
        <v>5.2999999999999999E-2</v>
      </c>
      <c r="P182" s="143">
        <f t="shared" si="23"/>
        <v>0.159</v>
      </c>
      <c r="Q182" s="143">
        <v>2.1999999999999999E-2</v>
      </c>
      <c r="R182" s="143">
        <f t="shared" si="24"/>
        <v>6.6000000000000003E-2</v>
      </c>
      <c r="S182" s="143">
        <v>0</v>
      </c>
      <c r="T182" s="144">
        <f t="shared" si="25"/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45" t="s">
        <v>119</v>
      </c>
      <c r="AT182" s="145" t="s">
        <v>115</v>
      </c>
      <c r="AU182" s="145" t="s">
        <v>76</v>
      </c>
      <c r="AY182" s="14" t="s">
        <v>113</v>
      </c>
      <c r="BE182" s="146">
        <f t="shared" si="26"/>
        <v>0</v>
      </c>
      <c r="BF182" s="146">
        <f t="shared" si="27"/>
        <v>0</v>
      </c>
      <c r="BG182" s="146">
        <f t="shared" si="28"/>
        <v>0</v>
      </c>
      <c r="BH182" s="146">
        <f t="shared" si="29"/>
        <v>0</v>
      </c>
      <c r="BI182" s="146">
        <f t="shared" si="30"/>
        <v>0</v>
      </c>
      <c r="BJ182" s="14" t="s">
        <v>74</v>
      </c>
      <c r="BK182" s="146">
        <f t="shared" si="31"/>
        <v>0</v>
      </c>
      <c r="BL182" s="14" t="s">
        <v>119</v>
      </c>
      <c r="BM182" s="145" t="s">
        <v>250</v>
      </c>
    </row>
    <row r="183" spans="1:65" s="2" customFormat="1" ht="24.2" customHeight="1">
      <c r="A183" s="26"/>
      <c r="B183" s="133"/>
      <c r="C183" s="134">
        <v>47</v>
      </c>
      <c r="D183" s="134" t="s">
        <v>115</v>
      </c>
      <c r="E183" s="135" t="s">
        <v>251</v>
      </c>
      <c r="F183" s="136" t="s">
        <v>252</v>
      </c>
      <c r="G183" s="137" t="s">
        <v>246</v>
      </c>
      <c r="H183" s="138">
        <v>3</v>
      </c>
      <c r="I183" s="139"/>
      <c r="J183" s="139">
        <f t="shared" si="22"/>
        <v>0</v>
      </c>
      <c r="K183" s="140"/>
      <c r="L183" s="27"/>
      <c r="M183" s="141" t="s">
        <v>1</v>
      </c>
      <c r="N183" s="142" t="s">
        <v>34</v>
      </c>
      <c r="O183" s="143">
        <v>8.3000000000000004E-2</v>
      </c>
      <c r="P183" s="143">
        <f t="shared" si="23"/>
        <v>0.249</v>
      </c>
      <c r="Q183" s="143">
        <v>1.3999999999999999E-4</v>
      </c>
      <c r="R183" s="143">
        <f t="shared" si="24"/>
        <v>4.1999999999999996E-4</v>
      </c>
      <c r="S183" s="143">
        <v>0</v>
      </c>
      <c r="T183" s="144">
        <f t="shared" si="25"/>
        <v>0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45" t="s">
        <v>119</v>
      </c>
      <c r="AT183" s="145" t="s">
        <v>115</v>
      </c>
      <c r="AU183" s="145" t="s">
        <v>76</v>
      </c>
      <c r="AY183" s="14" t="s">
        <v>113</v>
      </c>
      <c r="BE183" s="146">
        <f t="shared" si="26"/>
        <v>0</v>
      </c>
      <c r="BF183" s="146">
        <f t="shared" si="27"/>
        <v>0</v>
      </c>
      <c r="BG183" s="146">
        <f t="shared" si="28"/>
        <v>0</v>
      </c>
      <c r="BH183" s="146">
        <f t="shared" si="29"/>
        <v>0</v>
      </c>
      <c r="BI183" s="146">
        <f t="shared" si="30"/>
        <v>0</v>
      </c>
      <c r="BJ183" s="14" t="s">
        <v>74</v>
      </c>
      <c r="BK183" s="146">
        <f t="shared" si="31"/>
        <v>0</v>
      </c>
      <c r="BL183" s="14" t="s">
        <v>119</v>
      </c>
      <c r="BM183" s="145" t="s">
        <v>253</v>
      </c>
    </row>
    <row r="184" spans="1:65" s="2" customFormat="1" ht="24.2" customHeight="1">
      <c r="A184" s="26"/>
      <c r="B184" s="133"/>
      <c r="C184" s="134">
        <v>48</v>
      </c>
      <c r="D184" s="134" t="s">
        <v>115</v>
      </c>
      <c r="E184" s="135" t="s">
        <v>254</v>
      </c>
      <c r="F184" s="136" t="s">
        <v>255</v>
      </c>
      <c r="G184" s="137" t="s">
        <v>246</v>
      </c>
      <c r="H184" s="138">
        <v>3</v>
      </c>
      <c r="I184" s="139"/>
      <c r="J184" s="139">
        <f t="shared" si="22"/>
        <v>0</v>
      </c>
      <c r="K184" s="140"/>
      <c r="L184" s="27"/>
      <c r="M184" s="141" t="s">
        <v>1</v>
      </c>
      <c r="N184" s="142" t="s">
        <v>34</v>
      </c>
      <c r="O184" s="143">
        <v>8.3000000000000004E-2</v>
      </c>
      <c r="P184" s="143">
        <f t="shared" si="23"/>
        <v>0.249</v>
      </c>
      <c r="Q184" s="143">
        <v>2E-3</v>
      </c>
      <c r="R184" s="143">
        <f t="shared" si="24"/>
        <v>6.0000000000000001E-3</v>
      </c>
      <c r="S184" s="143">
        <v>0</v>
      </c>
      <c r="T184" s="144">
        <f t="shared" si="25"/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45" t="s">
        <v>119</v>
      </c>
      <c r="AT184" s="145" t="s">
        <v>115</v>
      </c>
      <c r="AU184" s="145" t="s">
        <v>76</v>
      </c>
      <c r="AY184" s="14" t="s">
        <v>113</v>
      </c>
      <c r="BE184" s="146">
        <f t="shared" si="26"/>
        <v>0</v>
      </c>
      <c r="BF184" s="146">
        <f t="shared" si="27"/>
        <v>0</v>
      </c>
      <c r="BG184" s="146">
        <f t="shared" si="28"/>
        <v>0</v>
      </c>
      <c r="BH184" s="146">
        <f t="shared" si="29"/>
        <v>0</v>
      </c>
      <c r="BI184" s="146">
        <f t="shared" si="30"/>
        <v>0</v>
      </c>
      <c r="BJ184" s="14" t="s">
        <v>74</v>
      </c>
      <c r="BK184" s="146">
        <f t="shared" si="31"/>
        <v>0</v>
      </c>
      <c r="BL184" s="14" t="s">
        <v>119</v>
      </c>
      <c r="BM184" s="145" t="s">
        <v>256</v>
      </c>
    </row>
    <row r="185" spans="1:65" s="12" customFormat="1" ht="22.9" customHeight="1">
      <c r="B185" s="121"/>
      <c r="D185" s="122" t="s">
        <v>68</v>
      </c>
      <c r="E185" s="131" t="s">
        <v>257</v>
      </c>
      <c r="F185" s="131" t="s">
        <v>258</v>
      </c>
      <c r="J185" s="132">
        <f>BK185</f>
        <v>0</v>
      </c>
      <c r="L185" s="121"/>
      <c r="M185" s="125"/>
      <c r="N185" s="126"/>
      <c r="O185" s="126"/>
      <c r="P185" s="127">
        <f>SUM(P186:P192)</f>
        <v>1.1208670000000001</v>
      </c>
      <c r="Q185" s="126"/>
      <c r="R185" s="127">
        <f>SUM(R186:R192)</f>
        <v>0</v>
      </c>
      <c r="S185" s="126"/>
      <c r="T185" s="128">
        <f>SUM(T186:T192)</f>
        <v>0</v>
      </c>
      <c r="AR185" s="122" t="s">
        <v>74</v>
      </c>
      <c r="AT185" s="129" t="s">
        <v>68</v>
      </c>
      <c r="AU185" s="129" t="s">
        <v>74</v>
      </c>
      <c r="AY185" s="122" t="s">
        <v>113</v>
      </c>
      <c r="BK185" s="130">
        <f>SUM(BK186:BK192)</f>
        <v>0</v>
      </c>
    </row>
    <row r="186" spans="1:65" s="2" customFormat="1" ht="26.25" customHeight="1">
      <c r="A186" s="26"/>
      <c r="B186" s="133"/>
      <c r="C186" s="134">
        <v>49</v>
      </c>
      <c r="D186" s="134" t="s">
        <v>115</v>
      </c>
      <c r="E186" s="135" t="s">
        <v>259</v>
      </c>
      <c r="F186" s="136" t="s">
        <v>355</v>
      </c>
      <c r="G186" s="137" t="s">
        <v>148</v>
      </c>
      <c r="H186" s="138">
        <v>5.3630000000000004</v>
      </c>
      <c r="I186" s="139"/>
      <c r="J186" s="139">
        <f t="shared" ref="J186:J192" si="32">ROUND(I186*H186,2)</f>
        <v>0</v>
      </c>
      <c r="K186" s="140"/>
      <c r="L186" s="27"/>
      <c r="M186" s="141" t="s">
        <v>1</v>
      </c>
      <c r="N186" s="142" t="s">
        <v>34</v>
      </c>
      <c r="O186" s="143">
        <v>0.03</v>
      </c>
      <c r="P186" s="143">
        <f t="shared" ref="P186:P192" si="33">O186*H186</f>
        <v>0.16089000000000001</v>
      </c>
      <c r="Q186" s="143">
        <v>0</v>
      </c>
      <c r="R186" s="143">
        <f t="shared" ref="R186:R192" si="34">Q186*H186</f>
        <v>0</v>
      </c>
      <c r="S186" s="143">
        <v>0</v>
      </c>
      <c r="T186" s="144">
        <f t="shared" ref="T186:T192" si="35">S186*H186</f>
        <v>0</v>
      </c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45" t="s">
        <v>119</v>
      </c>
      <c r="AT186" s="145" t="s">
        <v>115</v>
      </c>
      <c r="AU186" s="145" t="s">
        <v>76</v>
      </c>
      <c r="AY186" s="14" t="s">
        <v>113</v>
      </c>
      <c r="BE186" s="146">
        <f t="shared" ref="BE186:BE192" si="36">IF(N186="základní",J186,0)</f>
        <v>0</v>
      </c>
      <c r="BF186" s="146">
        <f t="shared" ref="BF186:BF192" si="37">IF(N186="snížená",J186,0)</f>
        <v>0</v>
      </c>
      <c r="BG186" s="146">
        <f t="shared" ref="BG186:BG192" si="38">IF(N186="zákl. přenesená",J186,0)</f>
        <v>0</v>
      </c>
      <c r="BH186" s="146">
        <f t="shared" ref="BH186:BH192" si="39">IF(N186="sníž. přenesená",J186,0)</f>
        <v>0</v>
      </c>
      <c r="BI186" s="146">
        <f t="shared" ref="BI186:BI192" si="40">IF(N186="nulová",J186,0)</f>
        <v>0</v>
      </c>
      <c r="BJ186" s="14" t="s">
        <v>74</v>
      </c>
      <c r="BK186" s="146">
        <f t="shared" ref="BK186:BK192" si="41">ROUND(I186*H186,2)</f>
        <v>0</v>
      </c>
      <c r="BL186" s="14" t="s">
        <v>119</v>
      </c>
      <c r="BM186" s="145" t="s">
        <v>260</v>
      </c>
    </row>
    <row r="187" spans="1:65" s="2" customFormat="1" ht="24.2" customHeight="1">
      <c r="A187" s="26"/>
      <c r="B187" s="133"/>
      <c r="C187" s="134">
        <v>50</v>
      </c>
      <c r="D187" s="134" t="s">
        <v>115</v>
      </c>
      <c r="E187" s="135" t="s">
        <v>261</v>
      </c>
      <c r="F187" s="136" t="s">
        <v>356</v>
      </c>
      <c r="G187" s="137" t="s">
        <v>148</v>
      </c>
      <c r="H187" s="138">
        <v>53.63</v>
      </c>
      <c r="I187" s="139"/>
      <c r="J187" s="139">
        <f t="shared" si="32"/>
        <v>0</v>
      </c>
      <c r="K187" s="140"/>
      <c r="L187" s="27"/>
      <c r="M187" s="141" t="s">
        <v>1</v>
      </c>
      <c r="N187" s="142" t="s">
        <v>34</v>
      </c>
      <c r="O187" s="143">
        <v>2E-3</v>
      </c>
      <c r="P187" s="143">
        <f t="shared" si="33"/>
        <v>0.10726000000000001</v>
      </c>
      <c r="Q187" s="143">
        <v>0</v>
      </c>
      <c r="R187" s="143">
        <f t="shared" si="34"/>
        <v>0</v>
      </c>
      <c r="S187" s="143">
        <v>0</v>
      </c>
      <c r="T187" s="144">
        <f t="shared" si="35"/>
        <v>0</v>
      </c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45" t="s">
        <v>119</v>
      </c>
      <c r="AT187" s="145" t="s">
        <v>115</v>
      </c>
      <c r="AU187" s="145" t="s">
        <v>76</v>
      </c>
      <c r="AY187" s="14" t="s">
        <v>113</v>
      </c>
      <c r="BE187" s="146">
        <f t="shared" si="36"/>
        <v>0</v>
      </c>
      <c r="BF187" s="146">
        <f t="shared" si="37"/>
        <v>0</v>
      </c>
      <c r="BG187" s="146">
        <f t="shared" si="38"/>
        <v>0</v>
      </c>
      <c r="BH187" s="146">
        <f t="shared" si="39"/>
        <v>0</v>
      </c>
      <c r="BI187" s="146">
        <f t="shared" si="40"/>
        <v>0</v>
      </c>
      <c r="BJ187" s="14" t="s">
        <v>74</v>
      </c>
      <c r="BK187" s="146">
        <f t="shared" si="41"/>
        <v>0</v>
      </c>
      <c r="BL187" s="14" t="s">
        <v>119</v>
      </c>
      <c r="BM187" s="145" t="s">
        <v>262</v>
      </c>
    </row>
    <row r="188" spans="1:65" s="2" customFormat="1" ht="24.2" customHeight="1">
      <c r="A188" s="26"/>
      <c r="B188" s="133"/>
      <c r="C188" s="134">
        <v>51</v>
      </c>
      <c r="D188" s="134" t="s">
        <v>115</v>
      </c>
      <c r="E188" s="135" t="s">
        <v>263</v>
      </c>
      <c r="F188" s="136" t="s">
        <v>264</v>
      </c>
      <c r="G188" s="137" t="s">
        <v>148</v>
      </c>
      <c r="H188" s="138">
        <v>5.3630000000000004</v>
      </c>
      <c r="I188" s="139"/>
      <c r="J188" s="139">
        <f t="shared" si="32"/>
        <v>0</v>
      </c>
      <c r="K188" s="140"/>
      <c r="L188" s="27"/>
      <c r="M188" s="141" t="s">
        <v>1</v>
      </c>
      <c r="N188" s="142" t="s">
        <v>34</v>
      </c>
      <c r="O188" s="143">
        <v>0.159</v>
      </c>
      <c r="P188" s="143">
        <f t="shared" si="33"/>
        <v>0.85271700000000006</v>
      </c>
      <c r="Q188" s="143">
        <v>0</v>
      </c>
      <c r="R188" s="143">
        <f t="shared" si="34"/>
        <v>0</v>
      </c>
      <c r="S188" s="143">
        <v>0</v>
      </c>
      <c r="T188" s="144">
        <f t="shared" si="35"/>
        <v>0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45" t="s">
        <v>119</v>
      </c>
      <c r="AT188" s="145" t="s">
        <v>115</v>
      </c>
      <c r="AU188" s="145" t="s">
        <v>76</v>
      </c>
      <c r="AY188" s="14" t="s">
        <v>113</v>
      </c>
      <c r="BE188" s="146">
        <f t="shared" si="36"/>
        <v>0</v>
      </c>
      <c r="BF188" s="146">
        <f t="shared" si="37"/>
        <v>0</v>
      </c>
      <c r="BG188" s="146">
        <f t="shared" si="38"/>
        <v>0</v>
      </c>
      <c r="BH188" s="146">
        <f t="shared" si="39"/>
        <v>0</v>
      </c>
      <c r="BI188" s="146">
        <f t="shared" si="40"/>
        <v>0</v>
      </c>
      <c r="BJ188" s="14" t="s">
        <v>74</v>
      </c>
      <c r="BK188" s="146">
        <f t="shared" si="41"/>
        <v>0</v>
      </c>
      <c r="BL188" s="14" t="s">
        <v>119</v>
      </c>
      <c r="BM188" s="145" t="s">
        <v>265</v>
      </c>
    </row>
    <row r="189" spans="1:65" s="2" customFormat="1" ht="33" customHeight="1">
      <c r="A189" s="26"/>
      <c r="B189" s="133"/>
      <c r="C189" s="134">
        <v>52</v>
      </c>
      <c r="D189" s="134" t="s">
        <v>115</v>
      </c>
      <c r="E189" s="135" t="s">
        <v>266</v>
      </c>
      <c r="F189" s="136" t="s">
        <v>267</v>
      </c>
      <c r="G189" s="137" t="s">
        <v>148</v>
      </c>
      <c r="H189" s="138">
        <v>5.3630000000000004</v>
      </c>
      <c r="I189" s="139"/>
      <c r="J189" s="139">
        <f t="shared" si="32"/>
        <v>0</v>
      </c>
      <c r="K189" s="140"/>
      <c r="L189" s="27"/>
      <c r="M189" s="141" t="s">
        <v>1</v>
      </c>
      <c r="N189" s="142" t="s">
        <v>34</v>
      </c>
      <c r="O189" s="143">
        <v>0</v>
      </c>
      <c r="P189" s="143">
        <f t="shared" si="33"/>
        <v>0</v>
      </c>
      <c r="Q189" s="143">
        <v>0</v>
      </c>
      <c r="R189" s="143">
        <f t="shared" si="34"/>
        <v>0</v>
      </c>
      <c r="S189" s="143">
        <v>0</v>
      </c>
      <c r="T189" s="144">
        <f t="shared" si="35"/>
        <v>0</v>
      </c>
      <c r="U189" s="26"/>
      <c r="V189" s="146"/>
      <c r="W189" s="26"/>
      <c r="X189" s="26"/>
      <c r="Y189" s="26"/>
      <c r="Z189" s="26"/>
      <c r="AA189" s="26"/>
      <c r="AB189" s="26"/>
      <c r="AC189" s="26"/>
      <c r="AD189" s="26"/>
      <c r="AE189" s="26"/>
      <c r="AR189" s="145" t="s">
        <v>119</v>
      </c>
      <c r="AT189" s="145" t="s">
        <v>115</v>
      </c>
      <c r="AU189" s="145" t="s">
        <v>76</v>
      </c>
      <c r="AY189" s="14" t="s">
        <v>113</v>
      </c>
      <c r="BE189" s="146">
        <f t="shared" si="36"/>
        <v>0</v>
      </c>
      <c r="BF189" s="146">
        <f t="shared" si="37"/>
        <v>0</v>
      </c>
      <c r="BG189" s="146">
        <f t="shared" si="38"/>
        <v>0</v>
      </c>
      <c r="BH189" s="146">
        <f t="shared" si="39"/>
        <v>0</v>
      </c>
      <c r="BI189" s="146">
        <f t="shared" si="40"/>
        <v>0</v>
      </c>
      <c r="BJ189" s="14" t="s">
        <v>74</v>
      </c>
      <c r="BK189" s="146">
        <f t="shared" si="41"/>
        <v>0</v>
      </c>
      <c r="BL189" s="14" t="s">
        <v>119</v>
      </c>
      <c r="BM189" s="145" t="s">
        <v>268</v>
      </c>
    </row>
    <row r="190" spans="1:65" s="2" customFormat="1" ht="41.25" customHeight="1">
      <c r="A190" s="162"/>
      <c r="B190" s="133"/>
      <c r="C190" s="134">
        <v>53</v>
      </c>
      <c r="D190" s="134" t="s">
        <v>115</v>
      </c>
      <c r="E190" s="135" t="s">
        <v>259</v>
      </c>
      <c r="F190" s="136" t="s">
        <v>357</v>
      </c>
      <c r="G190" s="137" t="s">
        <v>148</v>
      </c>
      <c r="H190" s="138">
        <v>2388.4</v>
      </c>
      <c r="I190" s="139"/>
      <c r="J190" s="139">
        <f t="shared" si="32"/>
        <v>0</v>
      </c>
      <c r="K190" s="140"/>
      <c r="L190" s="27"/>
      <c r="M190" s="141"/>
      <c r="N190" s="142"/>
      <c r="O190" s="143"/>
      <c r="P190" s="143"/>
      <c r="Q190" s="143"/>
      <c r="R190" s="143"/>
      <c r="S190" s="143"/>
      <c r="T190" s="144"/>
      <c r="U190" s="162"/>
      <c r="V190" s="162"/>
      <c r="W190" s="162"/>
      <c r="X190" s="162"/>
      <c r="Y190" s="162"/>
      <c r="Z190" s="162"/>
      <c r="AA190" s="162"/>
      <c r="AB190" s="162"/>
      <c r="AC190" s="162"/>
      <c r="AD190" s="162"/>
      <c r="AE190" s="162"/>
      <c r="AR190" s="145"/>
      <c r="AT190" s="145"/>
      <c r="AU190" s="145"/>
      <c r="AY190" s="14"/>
      <c r="BE190" s="146"/>
      <c r="BF190" s="146"/>
      <c r="BG190" s="146"/>
      <c r="BH190" s="146"/>
      <c r="BI190" s="146"/>
      <c r="BJ190" s="14"/>
      <c r="BK190" s="146">
        <f t="shared" si="41"/>
        <v>0</v>
      </c>
      <c r="BL190" s="14"/>
      <c r="BM190" s="145"/>
    </row>
    <row r="191" spans="1:65" s="2" customFormat="1" ht="33" customHeight="1">
      <c r="A191" s="162"/>
      <c r="B191" s="133"/>
      <c r="C191" s="134">
        <v>54</v>
      </c>
      <c r="D191" s="134" t="s">
        <v>115</v>
      </c>
      <c r="E191" s="135" t="s">
        <v>261</v>
      </c>
      <c r="F191" s="136" t="s">
        <v>358</v>
      </c>
      <c r="G191" s="137" t="s">
        <v>148</v>
      </c>
      <c r="H191" s="138">
        <v>11942</v>
      </c>
      <c r="I191" s="139"/>
      <c r="J191" s="139">
        <f t="shared" si="32"/>
        <v>0</v>
      </c>
      <c r="K191" s="140"/>
      <c r="L191" s="27"/>
      <c r="M191" s="141"/>
      <c r="N191" s="142"/>
      <c r="O191" s="143"/>
      <c r="P191" s="143"/>
      <c r="Q191" s="143"/>
      <c r="R191" s="143"/>
      <c r="S191" s="143"/>
      <c r="T191" s="144"/>
      <c r="U191" s="162"/>
      <c r="V191" s="162"/>
      <c r="W191" s="162"/>
      <c r="X191" s="162"/>
      <c r="Y191" s="162"/>
      <c r="Z191" s="162"/>
      <c r="AA191" s="162"/>
      <c r="AB191" s="162"/>
      <c r="AC191" s="162"/>
      <c r="AD191" s="162"/>
      <c r="AE191" s="162"/>
      <c r="AR191" s="145"/>
      <c r="AT191" s="145"/>
      <c r="AU191" s="145"/>
      <c r="AY191" s="14"/>
      <c r="BE191" s="146"/>
      <c r="BF191" s="146"/>
      <c r="BG191" s="146"/>
      <c r="BH191" s="146"/>
      <c r="BI191" s="146"/>
      <c r="BJ191" s="14"/>
      <c r="BK191" s="146">
        <f t="shared" si="41"/>
        <v>0</v>
      </c>
      <c r="BL191" s="14"/>
      <c r="BM191" s="145"/>
    </row>
    <row r="192" spans="1:65" s="2" customFormat="1" ht="33" customHeight="1">
      <c r="A192" s="26"/>
      <c r="B192" s="133"/>
      <c r="C192" s="134">
        <v>55</v>
      </c>
      <c r="D192" s="134" t="s">
        <v>115</v>
      </c>
      <c r="E192" s="135" t="s">
        <v>263</v>
      </c>
      <c r="F192" s="136" t="s">
        <v>264</v>
      </c>
      <c r="G192" s="137" t="s">
        <v>148</v>
      </c>
      <c r="H192" s="138">
        <v>2388.4</v>
      </c>
      <c r="I192" s="139"/>
      <c r="J192" s="139">
        <f t="shared" si="32"/>
        <v>0</v>
      </c>
      <c r="K192" s="140"/>
      <c r="L192" s="27"/>
      <c r="M192" s="141" t="s">
        <v>1</v>
      </c>
      <c r="N192" s="142" t="s">
        <v>34</v>
      </c>
      <c r="O192" s="143">
        <v>0</v>
      </c>
      <c r="P192" s="143">
        <f t="shared" si="33"/>
        <v>0</v>
      </c>
      <c r="Q192" s="143">
        <v>0</v>
      </c>
      <c r="R192" s="143">
        <f t="shared" si="34"/>
        <v>0</v>
      </c>
      <c r="S192" s="143">
        <v>0</v>
      </c>
      <c r="T192" s="144">
        <f t="shared" si="35"/>
        <v>0</v>
      </c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R192" s="145" t="s">
        <v>119</v>
      </c>
      <c r="AT192" s="145" t="s">
        <v>115</v>
      </c>
      <c r="AU192" s="145" t="s">
        <v>76</v>
      </c>
      <c r="AY192" s="14" t="s">
        <v>113</v>
      </c>
      <c r="BE192" s="146">
        <f t="shared" si="36"/>
        <v>0</v>
      </c>
      <c r="BF192" s="146">
        <f t="shared" si="37"/>
        <v>0</v>
      </c>
      <c r="BG192" s="146">
        <f t="shared" si="38"/>
        <v>0</v>
      </c>
      <c r="BH192" s="146">
        <f t="shared" si="39"/>
        <v>0</v>
      </c>
      <c r="BI192" s="146">
        <f t="shared" si="40"/>
        <v>0</v>
      </c>
      <c r="BJ192" s="14" t="s">
        <v>74</v>
      </c>
      <c r="BK192" s="146">
        <f t="shared" si="41"/>
        <v>0</v>
      </c>
      <c r="BL192" s="14" t="s">
        <v>119</v>
      </c>
      <c r="BM192" s="145" t="s">
        <v>269</v>
      </c>
    </row>
    <row r="193" spans="1:65" s="12" customFormat="1" ht="22.9" customHeight="1">
      <c r="B193" s="121"/>
      <c r="D193" s="122" t="s">
        <v>68</v>
      </c>
      <c r="E193" s="131" t="s">
        <v>270</v>
      </c>
      <c r="F193" s="131" t="s">
        <v>271</v>
      </c>
      <c r="J193" s="132">
        <f>BK193</f>
        <v>0</v>
      </c>
      <c r="L193" s="121"/>
      <c r="M193" s="125"/>
      <c r="N193" s="126"/>
      <c r="O193" s="126"/>
      <c r="P193" s="127">
        <f>P194</f>
        <v>8.9653740000000006</v>
      </c>
      <c r="Q193" s="126"/>
      <c r="R193" s="127">
        <f>R194</f>
        <v>0</v>
      </c>
      <c r="S193" s="126"/>
      <c r="T193" s="128">
        <f>T194</f>
        <v>0</v>
      </c>
      <c r="AR193" s="122" t="s">
        <v>74</v>
      </c>
      <c r="AT193" s="129" t="s">
        <v>68</v>
      </c>
      <c r="AU193" s="129" t="s">
        <v>74</v>
      </c>
      <c r="AY193" s="122" t="s">
        <v>113</v>
      </c>
      <c r="BK193" s="130">
        <f>BK194</f>
        <v>0</v>
      </c>
    </row>
    <row r="194" spans="1:65" s="2" customFormat="1" ht="33" customHeight="1">
      <c r="A194" s="26"/>
      <c r="B194" s="133"/>
      <c r="C194" s="134">
        <v>56</v>
      </c>
      <c r="D194" s="134" t="s">
        <v>115</v>
      </c>
      <c r="E194" s="135" t="s">
        <v>272</v>
      </c>
      <c r="F194" s="136" t="s">
        <v>273</v>
      </c>
      <c r="G194" s="137" t="s">
        <v>148</v>
      </c>
      <c r="H194" s="138">
        <v>135.839</v>
      </c>
      <c r="I194" s="139"/>
      <c r="J194" s="139">
        <f>ROUND(I194*H194,2)</f>
        <v>0</v>
      </c>
      <c r="K194" s="140"/>
      <c r="L194" s="27"/>
      <c r="M194" s="141" t="s">
        <v>1</v>
      </c>
      <c r="N194" s="142" t="s">
        <v>34</v>
      </c>
      <c r="O194" s="143">
        <v>6.6000000000000003E-2</v>
      </c>
      <c r="P194" s="143">
        <f>O194*H194</f>
        <v>8.9653740000000006</v>
      </c>
      <c r="Q194" s="143">
        <v>0</v>
      </c>
      <c r="R194" s="143">
        <f>Q194*H194</f>
        <v>0</v>
      </c>
      <c r="S194" s="143">
        <v>0</v>
      </c>
      <c r="T194" s="144">
        <f>S194*H194</f>
        <v>0</v>
      </c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R194" s="145" t="s">
        <v>119</v>
      </c>
      <c r="AT194" s="145" t="s">
        <v>115</v>
      </c>
      <c r="AU194" s="145" t="s">
        <v>76</v>
      </c>
      <c r="AY194" s="14" t="s">
        <v>113</v>
      </c>
      <c r="BE194" s="146">
        <f>IF(N194="základní",J194,0)</f>
        <v>0</v>
      </c>
      <c r="BF194" s="146">
        <f>IF(N194="snížená",J194,0)</f>
        <v>0</v>
      </c>
      <c r="BG194" s="146">
        <f>IF(N194="zákl. přenesená",J194,0)</f>
        <v>0</v>
      </c>
      <c r="BH194" s="146">
        <f>IF(N194="sníž. přenesená",J194,0)</f>
        <v>0</v>
      </c>
      <c r="BI194" s="146">
        <f>IF(N194="nulová",J194,0)</f>
        <v>0</v>
      </c>
      <c r="BJ194" s="14" t="s">
        <v>74</v>
      </c>
      <c r="BK194" s="146">
        <f>ROUND(I194*H194,2)</f>
        <v>0</v>
      </c>
      <c r="BL194" s="14" t="s">
        <v>119</v>
      </c>
      <c r="BM194" s="145" t="s">
        <v>274</v>
      </c>
    </row>
    <row r="195" spans="1:65" s="12" customFormat="1" ht="25.9" customHeight="1">
      <c r="B195" s="121"/>
      <c r="D195" s="122" t="s">
        <v>68</v>
      </c>
      <c r="E195" s="123" t="s">
        <v>275</v>
      </c>
      <c r="F195" s="123" t="s">
        <v>276</v>
      </c>
      <c r="J195" s="124">
        <f>BK195</f>
        <v>0</v>
      </c>
      <c r="L195" s="121"/>
      <c r="M195" s="125"/>
      <c r="N195" s="126"/>
      <c r="O195" s="126"/>
      <c r="P195" s="127">
        <f>P196+SUM(P197:P199)+P201+P205+P209+P216</f>
        <v>0</v>
      </c>
      <c r="Q195" s="126"/>
      <c r="R195" s="127">
        <f>R196+SUM(R197:R199)+R201+R205+R209+R216</f>
        <v>0</v>
      </c>
      <c r="S195" s="126"/>
      <c r="T195" s="128">
        <f>T196+SUM(T197:T199)+T201+T205+T209+T216</f>
        <v>0</v>
      </c>
      <c r="AR195" s="122" t="s">
        <v>131</v>
      </c>
      <c r="AT195" s="129" t="s">
        <v>68</v>
      </c>
      <c r="AU195" s="129" t="s">
        <v>69</v>
      </c>
      <c r="AY195" s="122" t="s">
        <v>113</v>
      </c>
      <c r="BK195" s="130">
        <f>BK196+SUM(BK197:BK199)+BK201+BK205+BK209+BK216</f>
        <v>0</v>
      </c>
    </row>
    <row r="196" spans="1:65" s="2" customFormat="1" ht="24.2" customHeight="1">
      <c r="A196" s="26"/>
      <c r="B196" s="133"/>
      <c r="C196" s="134">
        <v>57</v>
      </c>
      <c r="D196" s="134" t="s">
        <v>115</v>
      </c>
      <c r="E196" s="135" t="s">
        <v>277</v>
      </c>
      <c r="F196" s="136" t="s">
        <v>278</v>
      </c>
      <c r="G196" s="137" t="s">
        <v>220</v>
      </c>
      <c r="H196" s="138">
        <v>1</v>
      </c>
      <c r="I196" s="139"/>
      <c r="J196" s="139">
        <f>ROUND(I196*H196,2)</f>
        <v>0</v>
      </c>
      <c r="K196" s="140"/>
      <c r="L196" s="27"/>
      <c r="M196" s="141" t="s">
        <v>1</v>
      </c>
      <c r="N196" s="142" t="s">
        <v>34</v>
      </c>
      <c r="O196" s="143">
        <v>0</v>
      </c>
      <c r="P196" s="143">
        <f>O196*H196</f>
        <v>0</v>
      </c>
      <c r="Q196" s="143">
        <v>0</v>
      </c>
      <c r="R196" s="143">
        <f>Q196*H196</f>
        <v>0</v>
      </c>
      <c r="S196" s="143">
        <v>0</v>
      </c>
      <c r="T196" s="144">
        <f>S196*H196</f>
        <v>0</v>
      </c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R196" s="145" t="s">
        <v>119</v>
      </c>
      <c r="AT196" s="145" t="s">
        <v>115</v>
      </c>
      <c r="AU196" s="145" t="s">
        <v>74</v>
      </c>
      <c r="AY196" s="14" t="s">
        <v>113</v>
      </c>
      <c r="BE196" s="146">
        <f>IF(N196="základní",J196,0)</f>
        <v>0</v>
      </c>
      <c r="BF196" s="146">
        <f>IF(N196="snížená",J196,0)</f>
        <v>0</v>
      </c>
      <c r="BG196" s="146">
        <f>IF(N196="zákl. přenesená",J196,0)</f>
        <v>0</v>
      </c>
      <c r="BH196" s="146">
        <f>IF(N196="sníž. přenesená",J196,0)</f>
        <v>0</v>
      </c>
      <c r="BI196" s="146">
        <f>IF(N196="nulová",J196,0)</f>
        <v>0</v>
      </c>
      <c r="BJ196" s="14" t="s">
        <v>74</v>
      </c>
      <c r="BK196" s="146">
        <f>ROUND(I196*H196,2)</f>
        <v>0</v>
      </c>
      <c r="BL196" s="14" t="s">
        <v>119</v>
      </c>
      <c r="BM196" s="145" t="s">
        <v>279</v>
      </c>
    </row>
    <row r="197" spans="1:65" s="2" customFormat="1" ht="16.5" customHeight="1">
      <c r="A197" s="26"/>
      <c r="B197" s="133"/>
      <c r="C197" s="134">
        <v>58</v>
      </c>
      <c r="D197" s="134" t="s">
        <v>115</v>
      </c>
      <c r="E197" s="135" t="s">
        <v>280</v>
      </c>
      <c r="F197" s="136" t="s">
        <v>281</v>
      </c>
      <c r="G197" s="137" t="s">
        <v>220</v>
      </c>
      <c r="H197" s="138">
        <v>1</v>
      </c>
      <c r="I197" s="139"/>
      <c r="J197" s="139">
        <f>ROUND(I197*H197,2)</f>
        <v>0</v>
      </c>
      <c r="K197" s="140"/>
      <c r="L197" s="27"/>
      <c r="M197" s="141" t="s">
        <v>1</v>
      </c>
      <c r="N197" s="142" t="s">
        <v>34</v>
      </c>
      <c r="O197" s="143">
        <v>0</v>
      </c>
      <c r="P197" s="143">
        <f>O197*H197</f>
        <v>0</v>
      </c>
      <c r="Q197" s="143">
        <v>0</v>
      </c>
      <c r="R197" s="143">
        <f>Q197*H197</f>
        <v>0</v>
      </c>
      <c r="S197" s="143">
        <v>0</v>
      </c>
      <c r="T197" s="144">
        <f>S197*H197</f>
        <v>0</v>
      </c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R197" s="145" t="s">
        <v>119</v>
      </c>
      <c r="AT197" s="145" t="s">
        <v>115</v>
      </c>
      <c r="AU197" s="145" t="s">
        <v>74</v>
      </c>
      <c r="AY197" s="14" t="s">
        <v>113</v>
      </c>
      <c r="BE197" s="146">
        <f>IF(N197="základní",J197,0)</f>
        <v>0</v>
      </c>
      <c r="BF197" s="146">
        <f>IF(N197="snížená",J197,0)</f>
        <v>0</v>
      </c>
      <c r="BG197" s="146">
        <f>IF(N197="zákl. přenesená",J197,0)</f>
        <v>0</v>
      </c>
      <c r="BH197" s="146">
        <f>IF(N197="sníž. přenesená",J197,0)</f>
        <v>0</v>
      </c>
      <c r="BI197" s="146">
        <f>IF(N197="nulová",J197,0)</f>
        <v>0</v>
      </c>
      <c r="BJ197" s="14" t="s">
        <v>74</v>
      </c>
      <c r="BK197" s="146">
        <f>ROUND(I197*H197,2)</f>
        <v>0</v>
      </c>
      <c r="BL197" s="14" t="s">
        <v>119</v>
      </c>
      <c r="BM197" s="145" t="s">
        <v>282</v>
      </c>
    </row>
    <row r="198" spans="1:65" s="2" customFormat="1" ht="16.5" customHeight="1">
      <c r="A198" s="26"/>
      <c r="B198" s="133"/>
      <c r="C198" s="134">
        <v>59</v>
      </c>
      <c r="D198" s="134" t="s">
        <v>115</v>
      </c>
      <c r="E198" s="135" t="s">
        <v>283</v>
      </c>
      <c r="F198" s="136" t="s">
        <v>284</v>
      </c>
      <c r="G198" s="137" t="s">
        <v>220</v>
      </c>
      <c r="H198" s="138">
        <v>1</v>
      </c>
      <c r="I198" s="139"/>
      <c r="J198" s="139">
        <f>ROUND(I198*H198,2)</f>
        <v>0</v>
      </c>
      <c r="K198" s="140"/>
      <c r="L198" s="27"/>
      <c r="M198" s="141" t="s">
        <v>1</v>
      </c>
      <c r="N198" s="142" t="s">
        <v>34</v>
      </c>
      <c r="O198" s="143">
        <v>0</v>
      </c>
      <c r="P198" s="143">
        <f>O198*H198</f>
        <v>0</v>
      </c>
      <c r="Q198" s="143">
        <v>0</v>
      </c>
      <c r="R198" s="143">
        <f>Q198*H198</f>
        <v>0</v>
      </c>
      <c r="S198" s="143">
        <v>0</v>
      </c>
      <c r="T198" s="144">
        <f>S198*H198</f>
        <v>0</v>
      </c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R198" s="145" t="s">
        <v>119</v>
      </c>
      <c r="AT198" s="145" t="s">
        <v>115</v>
      </c>
      <c r="AU198" s="145" t="s">
        <v>74</v>
      </c>
      <c r="AY198" s="14" t="s">
        <v>113</v>
      </c>
      <c r="BE198" s="146">
        <f>IF(N198="základní",J198,0)</f>
        <v>0</v>
      </c>
      <c r="BF198" s="146">
        <f>IF(N198="snížená",J198,0)</f>
        <v>0</v>
      </c>
      <c r="BG198" s="146">
        <f>IF(N198="zákl. přenesená",J198,0)</f>
        <v>0</v>
      </c>
      <c r="BH198" s="146">
        <f>IF(N198="sníž. přenesená",J198,0)</f>
        <v>0</v>
      </c>
      <c r="BI198" s="146">
        <f>IF(N198="nulová",J198,0)</f>
        <v>0</v>
      </c>
      <c r="BJ198" s="14" t="s">
        <v>74</v>
      </c>
      <c r="BK198" s="146">
        <f>ROUND(I198*H198,2)</f>
        <v>0</v>
      </c>
      <c r="BL198" s="14" t="s">
        <v>119</v>
      </c>
      <c r="BM198" s="145" t="s">
        <v>285</v>
      </c>
    </row>
    <row r="199" spans="1:65" s="12" customFormat="1" ht="22.9" customHeight="1">
      <c r="B199" s="121"/>
      <c r="D199" s="122" t="s">
        <v>68</v>
      </c>
      <c r="E199" s="131" t="s">
        <v>286</v>
      </c>
      <c r="F199" s="131" t="s">
        <v>287</v>
      </c>
      <c r="J199" s="132">
        <f>BK199</f>
        <v>0</v>
      </c>
      <c r="L199" s="121"/>
      <c r="M199" s="125"/>
      <c r="N199" s="126"/>
      <c r="O199" s="126"/>
      <c r="P199" s="127">
        <f>P200</f>
        <v>0</v>
      </c>
      <c r="Q199" s="126"/>
      <c r="R199" s="127">
        <f>R200</f>
        <v>0</v>
      </c>
      <c r="S199" s="126"/>
      <c r="T199" s="128">
        <f>T200</f>
        <v>0</v>
      </c>
      <c r="AR199" s="122" t="s">
        <v>131</v>
      </c>
      <c r="AT199" s="129" t="s">
        <v>68</v>
      </c>
      <c r="AU199" s="129" t="s">
        <v>74</v>
      </c>
      <c r="AY199" s="122" t="s">
        <v>113</v>
      </c>
      <c r="BK199" s="130">
        <f>BK200</f>
        <v>0</v>
      </c>
    </row>
    <row r="200" spans="1:65" s="2" customFormat="1" ht="16.5" customHeight="1">
      <c r="A200" s="26"/>
      <c r="B200" s="133"/>
      <c r="C200" s="134">
        <v>60</v>
      </c>
      <c r="D200" s="134" t="s">
        <v>115</v>
      </c>
      <c r="E200" s="135" t="s">
        <v>288</v>
      </c>
      <c r="F200" s="136" t="s">
        <v>289</v>
      </c>
      <c r="G200" s="137" t="s">
        <v>220</v>
      </c>
      <c r="H200" s="138">
        <v>1</v>
      </c>
      <c r="I200" s="139"/>
      <c r="J200" s="139">
        <f>ROUND(I200*H200,2)</f>
        <v>0</v>
      </c>
      <c r="K200" s="140"/>
      <c r="L200" s="27"/>
      <c r="M200" s="141" t="s">
        <v>1</v>
      </c>
      <c r="N200" s="142" t="s">
        <v>34</v>
      </c>
      <c r="O200" s="143">
        <v>0</v>
      </c>
      <c r="P200" s="143">
        <f>O200*H200</f>
        <v>0</v>
      </c>
      <c r="Q200" s="143">
        <v>0</v>
      </c>
      <c r="R200" s="143">
        <f>Q200*H200</f>
        <v>0</v>
      </c>
      <c r="S200" s="143">
        <v>0</v>
      </c>
      <c r="T200" s="144">
        <f>S200*H200</f>
        <v>0</v>
      </c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R200" s="145" t="s">
        <v>290</v>
      </c>
      <c r="AT200" s="145" t="s">
        <v>115</v>
      </c>
      <c r="AU200" s="145" t="s">
        <v>76</v>
      </c>
      <c r="AY200" s="14" t="s">
        <v>113</v>
      </c>
      <c r="BE200" s="146">
        <f>IF(N200="základní",J200,0)</f>
        <v>0</v>
      </c>
      <c r="BF200" s="146">
        <f>IF(N200="snížená",J200,0)</f>
        <v>0</v>
      </c>
      <c r="BG200" s="146">
        <f>IF(N200="zákl. přenesená",J200,0)</f>
        <v>0</v>
      </c>
      <c r="BH200" s="146">
        <f>IF(N200="sníž. přenesená",J200,0)</f>
        <v>0</v>
      </c>
      <c r="BI200" s="146">
        <f>IF(N200="nulová",J200,0)</f>
        <v>0</v>
      </c>
      <c r="BJ200" s="14" t="s">
        <v>74</v>
      </c>
      <c r="BK200" s="146">
        <f>ROUND(I200*H200,2)</f>
        <v>0</v>
      </c>
      <c r="BL200" s="14" t="s">
        <v>290</v>
      </c>
      <c r="BM200" s="145" t="s">
        <v>291</v>
      </c>
    </row>
    <row r="201" spans="1:65" s="12" customFormat="1" ht="22.9" customHeight="1">
      <c r="B201" s="121"/>
      <c r="D201" s="122" t="s">
        <v>68</v>
      </c>
      <c r="E201" s="131" t="s">
        <v>292</v>
      </c>
      <c r="F201" s="131" t="s">
        <v>293</v>
      </c>
      <c r="J201" s="132">
        <f>BK201</f>
        <v>0</v>
      </c>
      <c r="L201" s="121"/>
      <c r="M201" s="125"/>
      <c r="N201" s="126"/>
      <c r="O201" s="126"/>
      <c r="P201" s="127">
        <f>SUM(P202:P204)</f>
        <v>0</v>
      </c>
      <c r="Q201" s="126"/>
      <c r="R201" s="127">
        <f>SUM(R202:R204)</f>
        <v>0</v>
      </c>
      <c r="S201" s="126"/>
      <c r="T201" s="128">
        <f>SUM(T202:T204)</f>
        <v>0</v>
      </c>
      <c r="AR201" s="122" t="s">
        <v>131</v>
      </c>
      <c r="AT201" s="129" t="s">
        <v>68</v>
      </c>
      <c r="AU201" s="129" t="s">
        <v>74</v>
      </c>
      <c r="AY201" s="122" t="s">
        <v>113</v>
      </c>
      <c r="BK201" s="130">
        <f>SUM(BK202:BK204)</f>
        <v>0</v>
      </c>
    </row>
    <row r="202" spans="1:65" s="2" customFormat="1" ht="16.5" customHeight="1">
      <c r="A202" s="26"/>
      <c r="B202" s="133"/>
      <c r="C202" s="134">
        <v>61</v>
      </c>
      <c r="D202" s="134" t="s">
        <v>115</v>
      </c>
      <c r="E202" s="135" t="s">
        <v>294</v>
      </c>
      <c r="F202" s="136" t="s">
        <v>295</v>
      </c>
      <c r="G202" s="137" t="s">
        <v>220</v>
      </c>
      <c r="H202" s="138">
        <v>1</v>
      </c>
      <c r="I202" s="139"/>
      <c r="J202" s="139">
        <f>ROUND(I202*H202,2)</f>
        <v>0</v>
      </c>
      <c r="K202" s="140"/>
      <c r="L202" s="27"/>
      <c r="M202" s="141" t="s">
        <v>1</v>
      </c>
      <c r="N202" s="142" t="s">
        <v>34</v>
      </c>
      <c r="O202" s="143">
        <v>0</v>
      </c>
      <c r="P202" s="143">
        <f>O202*H202</f>
        <v>0</v>
      </c>
      <c r="Q202" s="143">
        <v>0</v>
      </c>
      <c r="R202" s="143">
        <f>Q202*H202</f>
        <v>0</v>
      </c>
      <c r="S202" s="143">
        <v>0</v>
      </c>
      <c r="T202" s="144">
        <f>S202*H202</f>
        <v>0</v>
      </c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R202" s="145" t="s">
        <v>119</v>
      </c>
      <c r="AT202" s="145" t="s">
        <v>115</v>
      </c>
      <c r="AU202" s="145" t="s">
        <v>76</v>
      </c>
      <c r="AY202" s="14" t="s">
        <v>113</v>
      </c>
      <c r="BE202" s="146">
        <f>IF(N202="základní",J202,0)</f>
        <v>0</v>
      </c>
      <c r="BF202" s="146">
        <f>IF(N202="snížená",J202,0)</f>
        <v>0</v>
      </c>
      <c r="BG202" s="146">
        <f>IF(N202="zákl. přenesená",J202,0)</f>
        <v>0</v>
      </c>
      <c r="BH202" s="146">
        <f>IF(N202="sníž. přenesená",J202,0)</f>
        <v>0</v>
      </c>
      <c r="BI202" s="146">
        <f>IF(N202="nulová",J202,0)</f>
        <v>0</v>
      </c>
      <c r="BJ202" s="14" t="s">
        <v>74</v>
      </c>
      <c r="BK202" s="146">
        <f>ROUND(I202*H202,2)</f>
        <v>0</v>
      </c>
      <c r="BL202" s="14" t="s">
        <v>119</v>
      </c>
      <c r="BM202" s="145" t="s">
        <v>296</v>
      </c>
    </row>
    <row r="203" spans="1:65" s="2" customFormat="1" ht="16.5" customHeight="1">
      <c r="A203" s="26"/>
      <c r="B203" s="133"/>
      <c r="C203" s="134">
        <v>62</v>
      </c>
      <c r="D203" s="134" t="s">
        <v>115</v>
      </c>
      <c r="E203" s="135" t="s">
        <v>297</v>
      </c>
      <c r="F203" s="136" t="s">
        <v>298</v>
      </c>
      <c r="G203" s="137" t="s">
        <v>220</v>
      </c>
      <c r="H203" s="138">
        <v>1</v>
      </c>
      <c r="I203" s="139"/>
      <c r="J203" s="139">
        <f>ROUND(I203*H203,2)</f>
        <v>0</v>
      </c>
      <c r="K203" s="140"/>
      <c r="L203" s="27"/>
      <c r="M203" s="141" t="s">
        <v>1</v>
      </c>
      <c r="N203" s="142" t="s">
        <v>34</v>
      </c>
      <c r="O203" s="143">
        <v>0</v>
      </c>
      <c r="P203" s="143">
        <f>O203*H203</f>
        <v>0</v>
      </c>
      <c r="Q203" s="143">
        <v>0</v>
      </c>
      <c r="R203" s="143">
        <f>Q203*H203</f>
        <v>0</v>
      </c>
      <c r="S203" s="143">
        <v>0</v>
      </c>
      <c r="T203" s="144">
        <f>S203*H203</f>
        <v>0</v>
      </c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R203" s="145" t="s">
        <v>119</v>
      </c>
      <c r="AT203" s="145" t="s">
        <v>115</v>
      </c>
      <c r="AU203" s="145" t="s">
        <v>76</v>
      </c>
      <c r="AY203" s="14" t="s">
        <v>113</v>
      </c>
      <c r="BE203" s="146">
        <f>IF(N203="základní",J203,0)</f>
        <v>0</v>
      </c>
      <c r="BF203" s="146">
        <f>IF(N203="snížená",J203,0)</f>
        <v>0</v>
      </c>
      <c r="BG203" s="146">
        <f>IF(N203="zákl. přenesená",J203,0)</f>
        <v>0</v>
      </c>
      <c r="BH203" s="146">
        <f>IF(N203="sníž. přenesená",J203,0)</f>
        <v>0</v>
      </c>
      <c r="BI203" s="146">
        <f>IF(N203="nulová",J203,0)</f>
        <v>0</v>
      </c>
      <c r="BJ203" s="14" t="s">
        <v>74</v>
      </c>
      <c r="BK203" s="146">
        <f>ROUND(I203*H203,2)</f>
        <v>0</v>
      </c>
      <c r="BL203" s="14" t="s">
        <v>119</v>
      </c>
      <c r="BM203" s="145" t="s">
        <v>299</v>
      </c>
    </row>
    <row r="204" spans="1:65" s="2" customFormat="1" ht="16.5" customHeight="1">
      <c r="A204" s="26"/>
      <c r="B204" s="133"/>
      <c r="C204" s="134">
        <v>63</v>
      </c>
      <c r="D204" s="134" t="s">
        <v>115</v>
      </c>
      <c r="E204" s="135" t="s">
        <v>300</v>
      </c>
      <c r="F204" s="136" t="s">
        <v>301</v>
      </c>
      <c r="G204" s="137" t="s">
        <v>220</v>
      </c>
      <c r="H204" s="138">
        <v>1</v>
      </c>
      <c r="I204" s="139"/>
      <c r="J204" s="139">
        <f>ROUND(I204*H204,2)</f>
        <v>0</v>
      </c>
      <c r="K204" s="140"/>
      <c r="L204" s="27"/>
      <c r="M204" s="141" t="s">
        <v>1</v>
      </c>
      <c r="N204" s="142" t="s">
        <v>34</v>
      </c>
      <c r="O204" s="143">
        <v>0</v>
      </c>
      <c r="P204" s="143">
        <f>O204*H204</f>
        <v>0</v>
      </c>
      <c r="Q204" s="143">
        <v>0</v>
      </c>
      <c r="R204" s="143">
        <f>Q204*H204</f>
        <v>0</v>
      </c>
      <c r="S204" s="143">
        <v>0</v>
      </c>
      <c r="T204" s="144">
        <f>S204*H204</f>
        <v>0</v>
      </c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R204" s="145" t="s">
        <v>119</v>
      </c>
      <c r="AT204" s="145" t="s">
        <v>115</v>
      </c>
      <c r="AU204" s="145" t="s">
        <v>76</v>
      </c>
      <c r="AY204" s="14" t="s">
        <v>113</v>
      </c>
      <c r="BE204" s="146">
        <f>IF(N204="základní",J204,0)</f>
        <v>0</v>
      </c>
      <c r="BF204" s="146">
        <f>IF(N204="snížená",J204,0)</f>
        <v>0</v>
      </c>
      <c r="BG204" s="146">
        <f>IF(N204="zákl. přenesená",J204,0)</f>
        <v>0</v>
      </c>
      <c r="BH204" s="146">
        <f>IF(N204="sníž. přenesená",J204,0)</f>
        <v>0</v>
      </c>
      <c r="BI204" s="146">
        <f>IF(N204="nulová",J204,0)</f>
        <v>0</v>
      </c>
      <c r="BJ204" s="14" t="s">
        <v>74</v>
      </c>
      <c r="BK204" s="146">
        <f>ROUND(I204*H204,2)</f>
        <v>0</v>
      </c>
      <c r="BL204" s="14" t="s">
        <v>119</v>
      </c>
      <c r="BM204" s="145" t="s">
        <v>302</v>
      </c>
    </row>
    <row r="205" spans="1:65" s="12" customFormat="1" ht="22.9" customHeight="1">
      <c r="B205" s="121"/>
      <c r="D205" s="122" t="s">
        <v>68</v>
      </c>
      <c r="E205" s="131" t="s">
        <v>303</v>
      </c>
      <c r="F205" s="131" t="s">
        <v>304</v>
      </c>
      <c r="J205" s="132">
        <f>BK205</f>
        <v>0</v>
      </c>
      <c r="L205" s="121"/>
      <c r="M205" s="125"/>
      <c r="N205" s="126"/>
      <c r="O205" s="126"/>
      <c r="P205" s="127">
        <f>SUM(P206:P208)</f>
        <v>0</v>
      </c>
      <c r="Q205" s="126"/>
      <c r="R205" s="127">
        <f>SUM(R206:R208)</f>
        <v>0</v>
      </c>
      <c r="S205" s="126"/>
      <c r="T205" s="128">
        <f>SUM(T206:T208)</f>
        <v>0</v>
      </c>
      <c r="AR205" s="122" t="s">
        <v>131</v>
      </c>
      <c r="AT205" s="129" t="s">
        <v>68</v>
      </c>
      <c r="AU205" s="129" t="s">
        <v>74</v>
      </c>
      <c r="AY205" s="122" t="s">
        <v>113</v>
      </c>
      <c r="BK205" s="130">
        <f>SUM(BK206:BK208)</f>
        <v>0</v>
      </c>
    </row>
    <row r="206" spans="1:65" s="2" customFormat="1" ht="16.5" customHeight="1">
      <c r="A206" s="26"/>
      <c r="B206" s="133"/>
      <c r="C206" s="134">
        <v>64</v>
      </c>
      <c r="D206" s="134" t="s">
        <v>115</v>
      </c>
      <c r="E206" s="135" t="s">
        <v>305</v>
      </c>
      <c r="F206" s="136" t="s">
        <v>306</v>
      </c>
      <c r="G206" s="137" t="s">
        <v>220</v>
      </c>
      <c r="H206" s="138">
        <v>1</v>
      </c>
      <c r="I206" s="139"/>
      <c r="J206" s="139">
        <f>ROUND(I206*H206,2)</f>
        <v>0</v>
      </c>
      <c r="K206" s="140"/>
      <c r="L206" s="27"/>
      <c r="M206" s="141" t="s">
        <v>1</v>
      </c>
      <c r="N206" s="142" t="s">
        <v>34</v>
      </c>
      <c r="O206" s="143">
        <v>0</v>
      </c>
      <c r="P206" s="143">
        <f>O206*H206</f>
        <v>0</v>
      </c>
      <c r="Q206" s="143">
        <v>0</v>
      </c>
      <c r="R206" s="143">
        <f>Q206*H206</f>
        <v>0</v>
      </c>
      <c r="S206" s="143">
        <v>0</v>
      </c>
      <c r="T206" s="144">
        <f>S206*H206</f>
        <v>0</v>
      </c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R206" s="145" t="s">
        <v>290</v>
      </c>
      <c r="AT206" s="145" t="s">
        <v>115</v>
      </c>
      <c r="AU206" s="145" t="s">
        <v>76</v>
      </c>
      <c r="AY206" s="14" t="s">
        <v>113</v>
      </c>
      <c r="BE206" s="146">
        <f>IF(N206="základní",J206,0)</f>
        <v>0</v>
      </c>
      <c r="BF206" s="146">
        <f>IF(N206="snížená",J206,0)</f>
        <v>0</v>
      </c>
      <c r="BG206" s="146">
        <f>IF(N206="zákl. přenesená",J206,0)</f>
        <v>0</v>
      </c>
      <c r="BH206" s="146">
        <f>IF(N206="sníž. přenesená",J206,0)</f>
        <v>0</v>
      </c>
      <c r="BI206" s="146">
        <f>IF(N206="nulová",J206,0)</f>
        <v>0</v>
      </c>
      <c r="BJ206" s="14" t="s">
        <v>74</v>
      </c>
      <c r="BK206" s="146">
        <f>ROUND(I206*H206,2)</f>
        <v>0</v>
      </c>
      <c r="BL206" s="14" t="s">
        <v>290</v>
      </c>
      <c r="BM206" s="145" t="s">
        <v>307</v>
      </c>
    </row>
    <row r="207" spans="1:65" s="2" customFormat="1" ht="16.5" customHeight="1">
      <c r="A207" s="26"/>
      <c r="B207" s="133"/>
      <c r="C207" s="134">
        <v>65</v>
      </c>
      <c r="D207" s="134" t="s">
        <v>115</v>
      </c>
      <c r="E207" s="135" t="s">
        <v>308</v>
      </c>
      <c r="F207" s="136" t="s">
        <v>309</v>
      </c>
      <c r="G207" s="137" t="s">
        <v>220</v>
      </c>
      <c r="H207" s="138">
        <v>1</v>
      </c>
      <c r="I207" s="139"/>
      <c r="J207" s="139">
        <f>ROUND(I207*H207,2)</f>
        <v>0</v>
      </c>
      <c r="K207" s="140"/>
      <c r="L207" s="27"/>
      <c r="M207" s="141" t="s">
        <v>1</v>
      </c>
      <c r="N207" s="142" t="s">
        <v>34</v>
      </c>
      <c r="O207" s="143">
        <v>0</v>
      </c>
      <c r="P207" s="143">
        <f>O207*H207</f>
        <v>0</v>
      </c>
      <c r="Q207" s="143">
        <v>0</v>
      </c>
      <c r="R207" s="143">
        <f>Q207*H207</f>
        <v>0</v>
      </c>
      <c r="S207" s="143">
        <v>0</v>
      </c>
      <c r="T207" s="144">
        <f>S207*H207</f>
        <v>0</v>
      </c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R207" s="145" t="s">
        <v>290</v>
      </c>
      <c r="AT207" s="145" t="s">
        <v>115</v>
      </c>
      <c r="AU207" s="145" t="s">
        <v>76</v>
      </c>
      <c r="AY207" s="14" t="s">
        <v>113</v>
      </c>
      <c r="BE207" s="146">
        <f>IF(N207="základní",J207,0)</f>
        <v>0</v>
      </c>
      <c r="BF207" s="146">
        <f>IF(N207="snížená",J207,0)</f>
        <v>0</v>
      </c>
      <c r="BG207" s="146">
        <f>IF(N207="zákl. přenesená",J207,0)</f>
        <v>0</v>
      </c>
      <c r="BH207" s="146">
        <f>IF(N207="sníž. přenesená",J207,0)</f>
        <v>0</v>
      </c>
      <c r="BI207" s="146">
        <f>IF(N207="nulová",J207,0)</f>
        <v>0</v>
      </c>
      <c r="BJ207" s="14" t="s">
        <v>74</v>
      </c>
      <c r="BK207" s="146">
        <f>ROUND(I207*H207,2)</f>
        <v>0</v>
      </c>
      <c r="BL207" s="14" t="s">
        <v>290</v>
      </c>
      <c r="BM207" s="145" t="s">
        <v>310</v>
      </c>
    </row>
    <row r="208" spans="1:65" s="2" customFormat="1" ht="16.5" customHeight="1">
      <c r="A208" s="26"/>
      <c r="B208" s="133"/>
      <c r="C208" s="134">
        <v>66</v>
      </c>
      <c r="D208" s="134" t="s">
        <v>115</v>
      </c>
      <c r="E208" s="135" t="s">
        <v>311</v>
      </c>
      <c r="F208" s="136" t="s">
        <v>312</v>
      </c>
      <c r="G208" s="137" t="s">
        <v>313</v>
      </c>
      <c r="H208" s="138">
        <v>1</v>
      </c>
      <c r="I208" s="139"/>
      <c r="J208" s="139">
        <f>ROUND(I208*H208,2)</f>
        <v>0</v>
      </c>
      <c r="K208" s="140"/>
      <c r="L208" s="27"/>
      <c r="M208" s="141" t="s">
        <v>1</v>
      </c>
      <c r="N208" s="142" t="s">
        <v>34</v>
      </c>
      <c r="O208" s="143">
        <v>0</v>
      </c>
      <c r="P208" s="143">
        <f>O208*H208</f>
        <v>0</v>
      </c>
      <c r="Q208" s="143">
        <v>0</v>
      </c>
      <c r="R208" s="143">
        <f>Q208*H208</f>
        <v>0</v>
      </c>
      <c r="S208" s="143">
        <v>0</v>
      </c>
      <c r="T208" s="144">
        <f>S208*H208</f>
        <v>0</v>
      </c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R208" s="145" t="s">
        <v>290</v>
      </c>
      <c r="AT208" s="145" t="s">
        <v>115</v>
      </c>
      <c r="AU208" s="145" t="s">
        <v>76</v>
      </c>
      <c r="AY208" s="14" t="s">
        <v>113</v>
      </c>
      <c r="BE208" s="146">
        <f>IF(N208="základní",J208,0)</f>
        <v>0</v>
      </c>
      <c r="BF208" s="146">
        <f>IF(N208="snížená",J208,0)</f>
        <v>0</v>
      </c>
      <c r="BG208" s="146">
        <f>IF(N208="zákl. přenesená",J208,0)</f>
        <v>0</v>
      </c>
      <c r="BH208" s="146">
        <f>IF(N208="sníž. přenesená",J208,0)</f>
        <v>0</v>
      </c>
      <c r="BI208" s="146">
        <f>IF(N208="nulová",J208,0)</f>
        <v>0</v>
      </c>
      <c r="BJ208" s="14" t="s">
        <v>74</v>
      </c>
      <c r="BK208" s="146">
        <f>ROUND(I208*H208,2)</f>
        <v>0</v>
      </c>
      <c r="BL208" s="14" t="s">
        <v>290</v>
      </c>
      <c r="BM208" s="145" t="s">
        <v>314</v>
      </c>
    </row>
    <row r="209" spans="1:65" s="12" customFormat="1" ht="22.9" customHeight="1">
      <c r="B209" s="121"/>
      <c r="D209" s="122" t="s">
        <v>68</v>
      </c>
      <c r="E209" s="131" t="s">
        <v>315</v>
      </c>
      <c r="F209" s="131" t="s">
        <v>316</v>
      </c>
      <c r="J209" s="132">
        <f>BK209</f>
        <v>0</v>
      </c>
      <c r="L209" s="121"/>
      <c r="M209" s="125"/>
      <c r="N209" s="126"/>
      <c r="O209" s="126"/>
      <c r="P209" s="127">
        <f>SUM(P210:P215)</f>
        <v>0</v>
      </c>
      <c r="Q209" s="126"/>
      <c r="R209" s="127">
        <f>SUM(R210:R215)</f>
        <v>0</v>
      </c>
      <c r="S209" s="126"/>
      <c r="T209" s="128">
        <f>SUM(T210:T215)</f>
        <v>0</v>
      </c>
      <c r="AR209" s="122" t="s">
        <v>131</v>
      </c>
      <c r="AT209" s="129" t="s">
        <v>68</v>
      </c>
      <c r="AU209" s="129" t="s">
        <v>74</v>
      </c>
      <c r="AY209" s="122" t="s">
        <v>113</v>
      </c>
      <c r="BK209" s="130">
        <f>SUM(BK210:BK215)</f>
        <v>0</v>
      </c>
    </row>
    <row r="210" spans="1:65" s="2" customFormat="1" ht="16.5" customHeight="1">
      <c r="A210" s="26"/>
      <c r="B210" s="133"/>
      <c r="C210" s="134">
        <v>67</v>
      </c>
      <c r="D210" s="134" t="s">
        <v>115</v>
      </c>
      <c r="E210" s="135" t="s">
        <v>317</v>
      </c>
      <c r="F210" s="136" t="s">
        <v>318</v>
      </c>
      <c r="G210" s="137" t="s">
        <v>220</v>
      </c>
      <c r="H210" s="138">
        <v>1</v>
      </c>
      <c r="I210" s="139"/>
      <c r="J210" s="139">
        <f t="shared" ref="J210:J215" si="42">ROUND(I210*H210,2)</f>
        <v>0</v>
      </c>
      <c r="K210" s="140"/>
      <c r="L210" s="27"/>
      <c r="M210" s="141" t="s">
        <v>1</v>
      </c>
      <c r="N210" s="142" t="s">
        <v>34</v>
      </c>
      <c r="O210" s="143">
        <v>0</v>
      </c>
      <c r="P210" s="143">
        <f t="shared" ref="P210:P215" si="43">O210*H210</f>
        <v>0</v>
      </c>
      <c r="Q210" s="143">
        <v>0</v>
      </c>
      <c r="R210" s="143">
        <f t="shared" ref="R210:R215" si="44">Q210*H210</f>
        <v>0</v>
      </c>
      <c r="S210" s="143">
        <v>0</v>
      </c>
      <c r="T210" s="144">
        <f t="shared" ref="T210:T215" si="45">S210*H210</f>
        <v>0</v>
      </c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R210" s="145" t="s">
        <v>119</v>
      </c>
      <c r="AT210" s="145" t="s">
        <v>115</v>
      </c>
      <c r="AU210" s="145" t="s">
        <v>76</v>
      </c>
      <c r="AY210" s="14" t="s">
        <v>113</v>
      </c>
      <c r="BE210" s="146">
        <f t="shared" ref="BE210:BE215" si="46">IF(N210="základní",J210,0)</f>
        <v>0</v>
      </c>
      <c r="BF210" s="146">
        <f t="shared" ref="BF210:BF215" si="47">IF(N210="snížená",J210,0)</f>
        <v>0</v>
      </c>
      <c r="BG210" s="146">
        <f t="shared" ref="BG210:BG215" si="48">IF(N210="zákl. přenesená",J210,0)</f>
        <v>0</v>
      </c>
      <c r="BH210" s="146">
        <f t="shared" ref="BH210:BH215" si="49">IF(N210="sníž. přenesená",J210,0)</f>
        <v>0</v>
      </c>
      <c r="BI210" s="146">
        <f t="shared" ref="BI210:BI215" si="50">IF(N210="nulová",J210,0)</f>
        <v>0</v>
      </c>
      <c r="BJ210" s="14" t="s">
        <v>74</v>
      </c>
      <c r="BK210" s="146">
        <f t="shared" ref="BK210:BK215" si="51">ROUND(I210*H210,2)</f>
        <v>0</v>
      </c>
      <c r="BL210" s="14" t="s">
        <v>119</v>
      </c>
      <c r="BM210" s="145" t="s">
        <v>319</v>
      </c>
    </row>
    <row r="211" spans="1:65" s="2" customFormat="1" ht="16.5" customHeight="1">
      <c r="A211" s="26"/>
      <c r="B211" s="133"/>
      <c r="C211" s="134">
        <v>68</v>
      </c>
      <c r="D211" s="134" t="s">
        <v>115</v>
      </c>
      <c r="E211" s="135" t="s">
        <v>320</v>
      </c>
      <c r="F211" s="136" t="s">
        <v>321</v>
      </c>
      <c r="G211" s="137" t="s">
        <v>220</v>
      </c>
      <c r="H211" s="138">
        <v>1</v>
      </c>
      <c r="I211" s="139"/>
      <c r="J211" s="139">
        <f t="shared" si="42"/>
        <v>0</v>
      </c>
      <c r="K211" s="140"/>
      <c r="L211" s="27"/>
      <c r="M211" s="141" t="s">
        <v>1</v>
      </c>
      <c r="N211" s="142" t="s">
        <v>34</v>
      </c>
      <c r="O211" s="143">
        <v>0</v>
      </c>
      <c r="P211" s="143">
        <f t="shared" si="43"/>
        <v>0</v>
      </c>
      <c r="Q211" s="143">
        <v>0</v>
      </c>
      <c r="R211" s="143">
        <f t="shared" si="44"/>
        <v>0</v>
      </c>
      <c r="S211" s="143">
        <v>0</v>
      </c>
      <c r="T211" s="144">
        <f t="shared" si="45"/>
        <v>0</v>
      </c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R211" s="145" t="s">
        <v>119</v>
      </c>
      <c r="AT211" s="145" t="s">
        <v>115</v>
      </c>
      <c r="AU211" s="145" t="s">
        <v>76</v>
      </c>
      <c r="AY211" s="14" t="s">
        <v>113</v>
      </c>
      <c r="BE211" s="146">
        <f t="shared" si="46"/>
        <v>0</v>
      </c>
      <c r="BF211" s="146">
        <f t="shared" si="47"/>
        <v>0</v>
      </c>
      <c r="BG211" s="146">
        <f t="shared" si="48"/>
        <v>0</v>
      </c>
      <c r="BH211" s="146">
        <f t="shared" si="49"/>
        <v>0</v>
      </c>
      <c r="BI211" s="146">
        <f t="shared" si="50"/>
        <v>0</v>
      </c>
      <c r="BJ211" s="14" t="s">
        <v>74</v>
      </c>
      <c r="BK211" s="146">
        <f t="shared" si="51"/>
        <v>0</v>
      </c>
      <c r="BL211" s="14" t="s">
        <v>119</v>
      </c>
      <c r="BM211" s="145" t="s">
        <v>322</v>
      </c>
    </row>
    <row r="212" spans="1:65" s="2" customFormat="1" ht="16.5" customHeight="1">
      <c r="A212" s="26"/>
      <c r="B212" s="133"/>
      <c r="C212" s="134">
        <v>69</v>
      </c>
      <c r="D212" s="134" t="s">
        <v>115</v>
      </c>
      <c r="E212" s="135" t="s">
        <v>323</v>
      </c>
      <c r="F212" s="136" t="s">
        <v>324</v>
      </c>
      <c r="G212" s="137" t="s">
        <v>220</v>
      </c>
      <c r="H212" s="138">
        <v>1</v>
      </c>
      <c r="I212" s="139"/>
      <c r="J212" s="139">
        <f t="shared" si="42"/>
        <v>0</v>
      </c>
      <c r="K212" s="140"/>
      <c r="L212" s="27"/>
      <c r="M212" s="141" t="s">
        <v>1</v>
      </c>
      <c r="N212" s="142" t="s">
        <v>34</v>
      </c>
      <c r="O212" s="143">
        <v>0</v>
      </c>
      <c r="P212" s="143">
        <f t="shared" si="43"/>
        <v>0</v>
      </c>
      <c r="Q212" s="143">
        <v>0</v>
      </c>
      <c r="R212" s="143">
        <f t="shared" si="44"/>
        <v>0</v>
      </c>
      <c r="S212" s="143">
        <v>0</v>
      </c>
      <c r="T212" s="144">
        <f t="shared" si="45"/>
        <v>0</v>
      </c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R212" s="145" t="s">
        <v>119</v>
      </c>
      <c r="AT212" s="145" t="s">
        <v>115</v>
      </c>
      <c r="AU212" s="145" t="s">
        <v>76</v>
      </c>
      <c r="AY212" s="14" t="s">
        <v>113</v>
      </c>
      <c r="BE212" s="146">
        <f t="shared" si="46"/>
        <v>0</v>
      </c>
      <c r="BF212" s="146">
        <f t="shared" si="47"/>
        <v>0</v>
      </c>
      <c r="BG212" s="146">
        <f t="shared" si="48"/>
        <v>0</v>
      </c>
      <c r="BH212" s="146">
        <f t="shared" si="49"/>
        <v>0</v>
      </c>
      <c r="BI212" s="146">
        <f t="shared" si="50"/>
        <v>0</v>
      </c>
      <c r="BJ212" s="14" t="s">
        <v>74</v>
      </c>
      <c r="BK212" s="146">
        <f t="shared" si="51"/>
        <v>0</v>
      </c>
      <c r="BL212" s="14" t="s">
        <v>119</v>
      </c>
      <c r="BM212" s="145" t="s">
        <v>325</v>
      </c>
    </row>
    <row r="213" spans="1:65" s="2" customFormat="1" ht="16.5" customHeight="1">
      <c r="A213" s="26"/>
      <c r="B213" s="133"/>
      <c r="C213" s="134">
        <v>70</v>
      </c>
      <c r="D213" s="134" t="s">
        <v>115</v>
      </c>
      <c r="E213" s="135" t="s">
        <v>326</v>
      </c>
      <c r="F213" s="136" t="s">
        <v>327</v>
      </c>
      <c r="G213" s="137" t="s">
        <v>220</v>
      </c>
      <c r="H213" s="138">
        <v>1</v>
      </c>
      <c r="I213" s="139"/>
      <c r="J213" s="139">
        <f t="shared" si="42"/>
        <v>0</v>
      </c>
      <c r="K213" s="140"/>
      <c r="L213" s="27"/>
      <c r="M213" s="141" t="s">
        <v>1</v>
      </c>
      <c r="N213" s="142" t="s">
        <v>34</v>
      </c>
      <c r="O213" s="143">
        <v>0</v>
      </c>
      <c r="P213" s="143">
        <f t="shared" si="43"/>
        <v>0</v>
      </c>
      <c r="Q213" s="143">
        <v>0</v>
      </c>
      <c r="R213" s="143">
        <f t="shared" si="44"/>
        <v>0</v>
      </c>
      <c r="S213" s="143">
        <v>0</v>
      </c>
      <c r="T213" s="144">
        <f t="shared" si="45"/>
        <v>0</v>
      </c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R213" s="145" t="s">
        <v>119</v>
      </c>
      <c r="AT213" s="145" t="s">
        <v>115</v>
      </c>
      <c r="AU213" s="145" t="s">
        <v>76</v>
      </c>
      <c r="AY213" s="14" t="s">
        <v>113</v>
      </c>
      <c r="BE213" s="146">
        <f t="shared" si="46"/>
        <v>0</v>
      </c>
      <c r="BF213" s="146">
        <f t="shared" si="47"/>
        <v>0</v>
      </c>
      <c r="BG213" s="146">
        <f t="shared" si="48"/>
        <v>0</v>
      </c>
      <c r="BH213" s="146">
        <f t="shared" si="49"/>
        <v>0</v>
      </c>
      <c r="BI213" s="146">
        <f t="shared" si="50"/>
        <v>0</v>
      </c>
      <c r="BJ213" s="14" t="s">
        <v>74</v>
      </c>
      <c r="BK213" s="146">
        <f t="shared" si="51"/>
        <v>0</v>
      </c>
      <c r="BL213" s="14" t="s">
        <v>119</v>
      </c>
      <c r="BM213" s="145" t="s">
        <v>328</v>
      </c>
    </row>
    <row r="214" spans="1:65" s="2" customFormat="1" ht="16.5" customHeight="1">
      <c r="A214" s="26"/>
      <c r="B214" s="133"/>
      <c r="C214" s="134">
        <v>71</v>
      </c>
      <c r="D214" s="134" t="s">
        <v>115</v>
      </c>
      <c r="E214" s="135" t="s">
        <v>329</v>
      </c>
      <c r="F214" s="136" t="s">
        <v>330</v>
      </c>
      <c r="G214" s="137" t="s">
        <v>220</v>
      </c>
      <c r="H214" s="138">
        <v>15</v>
      </c>
      <c r="I214" s="139"/>
      <c r="J214" s="139">
        <f t="shared" si="42"/>
        <v>0</v>
      </c>
      <c r="K214" s="140"/>
      <c r="L214" s="27"/>
      <c r="M214" s="141" t="s">
        <v>1</v>
      </c>
      <c r="N214" s="142" t="s">
        <v>34</v>
      </c>
      <c r="O214" s="143">
        <v>0</v>
      </c>
      <c r="P214" s="143">
        <f t="shared" si="43"/>
        <v>0</v>
      </c>
      <c r="Q214" s="143">
        <v>0</v>
      </c>
      <c r="R214" s="143">
        <f t="shared" si="44"/>
        <v>0</v>
      </c>
      <c r="S214" s="143">
        <v>0</v>
      </c>
      <c r="T214" s="144">
        <f t="shared" si="45"/>
        <v>0</v>
      </c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R214" s="145" t="s">
        <v>119</v>
      </c>
      <c r="AT214" s="145" t="s">
        <v>115</v>
      </c>
      <c r="AU214" s="145" t="s">
        <v>76</v>
      </c>
      <c r="AY214" s="14" t="s">
        <v>113</v>
      </c>
      <c r="BE214" s="146">
        <f t="shared" si="46"/>
        <v>0</v>
      </c>
      <c r="BF214" s="146">
        <f t="shared" si="47"/>
        <v>0</v>
      </c>
      <c r="BG214" s="146">
        <f t="shared" si="48"/>
        <v>0</v>
      </c>
      <c r="BH214" s="146">
        <f t="shared" si="49"/>
        <v>0</v>
      </c>
      <c r="BI214" s="146">
        <f t="shared" si="50"/>
        <v>0</v>
      </c>
      <c r="BJ214" s="14" t="s">
        <v>74</v>
      </c>
      <c r="BK214" s="146">
        <f t="shared" si="51"/>
        <v>0</v>
      </c>
      <c r="BL214" s="14" t="s">
        <v>119</v>
      </c>
      <c r="BM214" s="145" t="s">
        <v>331</v>
      </c>
    </row>
    <row r="215" spans="1:65" s="2" customFormat="1" ht="33" customHeight="1">
      <c r="A215" s="26"/>
      <c r="B215" s="133"/>
      <c r="C215" s="134">
        <v>72</v>
      </c>
      <c r="D215" s="134" t="s">
        <v>115</v>
      </c>
      <c r="E215" s="135" t="s">
        <v>332</v>
      </c>
      <c r="F215" s="136" t="s">
        <v>333</v>
      </c>
      <c r="G215" s="137" t="s">
        <v>220</v>
      </c>
      <c r="H215" s="138">
        <v>1</v>
      </c>
      <c r="I215" s="139"/>
      <c r="J215" s="139">
        <f t="shared" si="42"/>
        <v>0</v>
      </c>
      <c r="K215" s="140"/>
      <c r="L215" s="27"/>
      <c r="M215" s="141" t="s">
        <v>1</v>
      </c>
      <c r="N215" s="142" t="s">
        <v>34</v>
      </c>
      <c r="O215" s="143">
        <v>0</v>
      </c>
      <c r="P215" s="143">
        <f t="shared" si="43"/>
        <v>0</v>
      </c>
      <c r="Q215" s="143">
        <v>0</v>
      </c>
      <c r="R215" s="143">
        <f t="shared" si="44"/>
        <v>0</v>
      </c>
      <c r="S215" s="143">
        <v>0</v>
      </c>
      <c r="T215" s="144">
        <f t="shared" si="45"/>
        <v>0</v>
      </c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R215" s="145" t="s">
        <v>119</v>
      </c>
      <c r="AT215" s="145" t="s">
        <v>115</v>
      </c>
      <c r="AU215" s="145" t="s">
        <v>76</v>
      </c>
      <c r="AY215" s="14" t="s">
        <v>113</v>
      </c>
      <c r="BE215" s="146">
        <f t="shared" si="46"/>
        <v>0</v>
      </c>
      <c r="BF215" s="146">
        <f t="shared" si="47"/>
        <v>0</v>
      </c>
      <c r="BG215" s="146">
        <f t="shared" si="48"/>
        <v>0</v>
      </c>
      <c r="BH215" s="146">
        <f t="shared" si="49"/>
        <v>0</v>
      </c>
      <c r="BI215" s="146">
        <f t="shared" si="50"/>
        <v>0</v>
      </c>
      <c r="BJ215" s="14" t="s">
        <v>74</v>
      </c>
      <c r="BK215" s="146">
        <f t="shared" si="51"/>
        <v>0</v>
      </c>
      <c r="BL215" s="14" t="s">
        <v>119</v>
      </c>
      <c r="BM215" s="145" t="s">
        <v>334</v>
      </c>
    </row>
    <row r="216" spans="1:65" s="12" customFormat="1" ht="22.9" customHeight="1">
      <c r="B216" s="121"/>
      <c r="D216" s="122" t="s">
        <v>68</v>
      </c>
      <c r="E216" s="131" t="s">
        <v>335</v>
      </c>
      <c r="F216" s="131" t="s">
        <v>316</v>
      </c>
      <c r="J216" s="132">
        <f>BK216</f>
        <v>0</v>
      </c>
      <c r="L216" s="121"/>
      <c r="M216" s="125"/>
      <c r="N216" s="126"/>
      <c r="O216" s="126"/>
      <c r="P216" s="127">
        <f>P217</f>
        <v>0</v>
      </c>
      <c r="Q216" s="126"/>
      <c r="R216" s="127">
        <f>R217</f>
        <v>0</v>
      </c>
      <c r="S216" s="126"/>
      <c r="T216" s="128">
        <f>T217</f>
        <v>0</v>
      </c>
      <c r="AR216" s="122" t="s">
        <v>131</v>
      </c>
      <c r="AT216" s="129" t="s">
        <v>68</v>
      </c>
      <c r="AU216" s="129" t="s">
        <v>74</v>
      </c>
      <c r="AY216" s="122" t="s">
        <v>113</v>
      </c>
      <c r="BK216" s="130">
        <f>BK217</f>
        <v>0</v>
      </c>
    </row>
    <row r="217" spans="1:65" s="2" customFormat="1" ht="16.5" customHeight="1">
      <c r="A217" s="26"/>
      <c r="B217" s="133"/>
      <c r="C217" s="134">
        <v>73</v>
      </c>
      <c r="D217" s="134" t="s">
        <v>115</v>
      </c>
      <c r="E217" s="135" t="s">
        <v>336</v>
      </c>
      <c r="F217" s="136" t="s">
        <v>337</v>
      </c>
      <c r="G217" s="137" t="s">
        <v>220</v>
      </c>
      <c r="H217" s="138">
        <v>1</v>
      </c>
      <c r="I217" s="139"/>
      <c r="J217" s="139">
        <f>ROUND(I217*H217,2)</f>
        <v>0</v>
      </c>
      <c r="K217" s="140"/>
      <c r="L217" s="27"/>
      <c r="M217" s="157" t="s">
        <v>1</v>
      </c>
      <c r="N217" s="158" t="s">
        <v>34</v>
      </c>
      <c r="O217" s="159">
        <v>0</v>
      </c>
      <c r="P217" s="159">
        <f>O217*H217</f>
        <v>0</v>
      </c>
      <c r="Q217" s="159">
        <v>0</v>
      </c>
      <c r="R217" s="159">
        <f>Q217*H217</f>
        <v>0</v>
      </c>
      <c r="S217" s="159">
        <v>0</v>
      </c>
      <c r="T217" s="160">
        <f>S217*H217</f>
        <v>0</v>
      </c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R217" s="145" t="s">
        <v>290</v>
      </c>
      <c r="AT217" s="145" t="s">
        <v>115</v>
      </c>
      <c r="AU217" s="145" t="s">
        <v>76</v>
      </c>
      <c r="AY217" s="14" t="s">
        <v>113</v>
      </c>
      <c r="BE217" s="146">
        <f>IF(N217="základní",J217,0)</f>
        <v>0</v>
      </c>
      <c r="BF217" s="146">
        <f>IF(N217="snížená",J217,0)</f>
        <v>0</v>
      </c>
      <c r="BG217" s="146">
        <f>IF(N217="zákl. přenesená",J217,0)</f>
        <v>0</v>
      </c>
      <c r="BH217" s="146">
        <f>IF(N217="sníž. přenesená",J217,0)</f>
        <v>0</v>
      </c>
      <c r="BI217" s="146">
        <f>IF(N217="nulová",J217,0)</f>
        <v>0</v>
      </c>
      <c r="BJ217" s="14" t="s">
        <v>74</v>
      </c>
      <c r="BK217" s="146">
        <f>ROUND(I217*H217,2)</f>
        <v>0</v>
      </c>
      <c r="BL217" s="14" t="s">
        <v>290</v>
      </c>
      <c r="BM217" s="145" t="s">
        <v>338</v>
      </c>
    </row>
    <row r="218" spans="1:65" s="2" customFormat="1" ht="6.95" customHeight="1">
      <c r="A218" s="26"/>
      <c r="B218" s="41"/>
      <c r="C218" s="42"/>
      <c r="D218" s="42"/>
      <c r="E218" s="42"/>
      <c r="F218" s="42"/>
      <c r="G218" s="42"/>
      <c r="H218" s="42"/>
      <c r="I218" s="42"/>
      <c r="J218" s="42"/>
      <c r="K218" s="42"/>
      <c r="L218" s="27"/>
      <c r="M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</row>
  </sheetData>
  <autoFilter ref="C126:K217"/>
  <mergeCells count="6">
    <mergeCell ref="E119:H119"/>
    <mergeCell ref="L2:V2"/>
    <mergeCell ref="E7:H7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22POC601 - Úštěk - Oprava...</vt:lpstr>
      <vt:lpstr>'22POC601 - Úštěk - Oprava...'!Názvy_tisku</vt:lpstr>
      <vt:lpstr>'Rekapitulace stavby'!Názvy_tisku</vt:lpstr>
      <vt:lpstr>'22POC601 - Úštěk - Oprava...'!Oblast_tisku</vt:lpstr>
      <vt:lpstr>'Rekapitulace stavby'!Oblast_tisku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Bažant František</dc:creator>
  <cp:lastModifiedBy>Ing. Lukáš Počík</cp:lastModifiedBy>
  <dcterms:created xsi:type="dcterms:W3CDTF">2022-07-07T12:53:44Z</dcterms:created>
  <dcterms:modified xsi:type="dcterms:W3CDTF">2022-07-26T13:27:09Z</dcterms:modified>
</cp:coreProperties>
</file>