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Z:\Zakázky 2024\24026 AVČR optická laboratoř\08_Expedice dokumentace\24026-DPS\Rozpočet a VV\"/>
    </mc:Choice>
  </mc:AlternateContent>
  <xr:revisionPtr revIDLastSave="0" documentId="13_ncr:1_{9A87A0F7-6060-4C17-A882-754C99CC6CDC}" xr6:coauthVersionLast="47" xr6:coauthVersionMax="47" xr10:uidLastSave="{00000000-0000-0000-0000-000000000000}"/>
  <bookViews>
    <workbookView xWindow="-28920" yWindow="-120" windowWidth="29040" windowHeight="15720" firstSheet="1" activeTab="1" xr2:uid="{00000000-000D-0000-FFFF-FFFF00000000}"/>
  </bookViews>
  <sheets>
    <sheet name="Rekapitulace stavby" sheetId="1" r:id="rId1"/>
    <sheet name="SO 01-D.1.1 - Architekton..." sheetId="2" r:id="rId2"/>
    <sheet name="D.1.2.2-SO 01 - Zdravotec..." sheetId="3" r:id="rId3"/>
    <sheet name="D.1.2.4_1 - Vytápění" sheetId="4" r:id="rId4"/>
    <sheet name="1 - Ostatní" sheetId="5" r:id="rId5"/>
    <sheet name="2 - Z.Č.1 - VĚTRÁNÍ MÍSTN..." sheetId="6" r:id="rId6"/>
    <sheet name="3 - Z.Č.2 - CHLAZENÍ m.č...." sheetId="7" r:id="rId7"/>
    <sheet name="4 - Z.Č.3 - CHLAZENÍ m.č...." sheetId="8" r:id="rId8"/>
    <sheet name="5 - Z.Č.4 - CHLAZENÍ m.č...." sheetId="9" r:id="rId9"/>
    <sheet name="6 - Z.Č.5 - CHLAZENÍ m.č...." sheetId="10" r:id="rId10"/>
    <sheet name="D.1.2.4_3 - Vodní chlazení" sheetId="11" r:id="rId11"/>
    <sheet name="D.1.2.5-SO 01 - Silnoprou..." sheetId="12" r:id="rId12"/>
    <sheet name="SO 01-D.2 - Technické plyny" sheetId="13" r:id="rId13"/>
    <sheet name="SO 01-D.3 - Stavebně tech..." sheetId="14" r:id="rId14"/>
    <sheet name="SO 01-D.4 - Požárně bezpe..." sheetId="15" r:id="rId15"/>
    <sheet name="VON - Vedlejší a ostatní ..." sheetId="16" r:id="rId16"/>
  </sheets>
  <definedNames>
    <definedName name="_xlnm._FilterDatabase" localSheetId="4" hidden="1">'1 - Ostatní'!$C$123:$K$132</definedName>
    <definedName name="_xlnm._FilterDatabase" localSheetId="5" hidden="1">'2 - Z.Č.1 - VĚTRÁNÍ MÍSTN...'!$C$124:$K$155</definedName>
    <definedName name="_xlnm._FilterDatabase" localSheetId="6" hidden="1">'3 - Z.Č.2 - CHLAZENÍ m.č....'!$C$124:$K$139</definedName>
    <definedName name="_xlnm._FilterDatabase" localSheetId="7" hidden="1">'4 - Z.Č.3 - CHLAZENÍ m.č....'!$C$124:$K$139</definedName>
    <definedName name="_xlnm._FilterDatabase" localSheetId="8" hidden="1">'5 - Z.Č.4 - CHLAZENÍ m.č....'!$C$124:$K$139</definedName>
    <definedName name="_xlnm._FilterDatabase" localSheetId="9" hidden="1">'6 - Z.Č.5 - CHLAZENÍ m.č....'!$C$124:$K$139</definedName>
    <definedName name="_xlnm._FilterDatabase" localSheetId="2" hidden="1">'D.1.2.2-SO 01 - Zdravotec...'!$C$123:$K$214</definedName>
    <definedName name="_xlnm._FilterDatabase" localSheetId="3" hidden="1">'D.1.2.4_1 - Vytápění'!$C$121:$K$139</definedName>
    <definedName name="_xlnm._FilterDatabase" localSheetId="10" hidden="1">'D.1.2.4_3 - Vodní chlazení'!$C$127:$K$253</definedName>
    <definedName name="_xlnm._FilterDatabase" localSheetId="11" hidden="1">'D.1.2.5-SO 01 - Silnoprou...'!$C$124:$K$201</definedName>
    <definedName name="_xlnm._FilterDatabase" localSheetId="1" hidden="1">'SO 01-D.1.1 - Architekton...'!$C$142:$K$514</definedName>
    <definedName name="_xlnm._FilterDatabase" localSheetId="12" hidden="1">'SO 01-D.2 - Technické plyny'!$C$117:$K$159</definedName>
    <definedName name="_xlnm._FilterDatabase" localSheetId="13" hidden="1">'SO 01-D.3 - Stavebně tech...'!$C$117:$K$123</definedName>
    <definedName name="_xlnm._FilterDatabase" localSheetId="14" hidden="1">'SO 01-D.4 - Požárně bezpe...'!$C$117:$K$124</definedName>
    <definedName name="_xlnm._FilterDatabase" localSheetId="15" hidden="1">'VON - Vedlejší a ostatní ...'!$C$122:$K$150</definedName>
    <definedName name="_xlnm.Print_Titles" localSheetId="4">'1 - Ostatní'!$123:$123</definedName>
    <definedName name="_xlnm.Print_Titles" localSheetId="5">'2 - Z.Č.1 - VĚTRÁNÍ MÍSTN...'!$124:$124</definedName>
    <definedName name="_xlnm.Print_Titles" localSheetId="6">'3 - Z.Č.2 - CHLAZENÍ m.č....'!$124:$124</definedName>
    <definedName name="_xlnm.Print_Titles" localSheetId="7">'4 - Z.Č.3 - CHLAZENÍ m.č....'!$124:$124</definedName>
    <definedName name="_xlnm.Print_Titles" localSheetId="8">'5 - Z.Č.4 - CHLAZENÍ m.č....'!$124:$124</definedName>
    <definedName name="_xlnm.Print_Titles" localSheetId="9">'6 - Z.Č.5 - CHLAZENÍ m.č....'!$124:$124</definedName>
    <definedName name="_xlnm.Print_Titles" localSheetId="2">'D.1.2.2-SO 01 - Zdravotec...'!$123:$123</definedName>
    <definedName name="_xlnm.Print_Titles" localSheetId="3">'D.1.2.4_1 - Vytápění'!$121:$121</definedName>
    <definedName name="_xlnm.Print_Titles" localSheetId="10">'D.1.2.4_3 - Vodní chlazení'!$127:$127</definedName>
    <definedName name="_xlnm.Print_Titles" localSheetId="11">'D.1.2.5-SO 01 - Silnoprou...'!$124:$124</definedName>
    <definedName name="_xlnm.Print_Titles" localSheetId="0">'Rekapitulace stavby'!$92:$92</definedName>
    <definedName name="_xlnm.Print_Titles" localSheetId="1">'SO 01-D.1.1 - Architekton...'!$142:$142</definedName>
    <definedName name="_xlnm.Print_Titles" localSheetId="12">'SO 01-D.2 - Technické plyny'!$117:$117</definedName>
    <definedName name="_xlnm.Print_Titles" localSheetId="13">'SO 01-D.3 - Stavebně tech...'!$117:$117</definedName>
    <definedName name="_xlnm.Print_Titles" localSheetId="14">'SO 01-D.4 - Požárně bezpe...'!$117:$117</definedName>
    <definedName name="_xlnm.Print_Titles" localSheetId="15">'VON - Vedlejší a ostatní ...'!$122:$122</definedName>
    <definedName name="_xlnm.Print_Area" localSheetId="4">'1 - Ostatní'!$C$4:$J$43,'1 - Ostatní'!$C$50:$J$76,'1 - Ostatní'!$C$82:$J$101,'1 - Ostatní'!$C$107:$K$132</definedName>
    <definedName name="_xlnm.Print_Area" localSheetId="5">'2 - Z.Č.1 - VĚTRÁNÍ MÍSTN...'!$C$4:$J$43,'2 - Z.Č.1 - VĚTRÁNÍ MÍSTN...'!$C$50:$J$76,'2 - Z.Č.1 - VĚTRÁNÍ MÍSTN...'!$C$82:$J$102,'2 - Z.Č.1 - VĚTRÁNÍ MÍSTN...'!$C$108:$K$155</definedName>
    <definedName name="_xlnm.Print_Area" localSheetId="6">'3 - Z.Č.2 - CHLAZENÍ m.č....'!$C$4:$J$43,'3 - Z.Č.2 - CHLAZENÍ m.č....'!$C$50:$J$76,'3 - Z.Č.2 - CHLAZENÍ m.č....'!$C$82:$J$102,'3 - Z.Č.2 - CHLAZENÍ m.č....'!$C$108:$K$139</definedName>
    <definedName name="_xlnm.Print_Area" localSheetId="7">'4 - Z.Č.3 - CHLAZENÍ m.č....'!$C$4:$J$43,'4 - Z.Č.3 - CHLAZENÍ m.č....'!$C$50:$J$76,'4 - Z.Č.3 - CHLAZENÍ m.č....'!$C$82:$J$102,'4 - Z.Č.3 - CHLAZENÍ m.č....'!$C$108:$K$139</definedName>
    <definedName name="_xlnm.Print_Area" localSheetId="8">'5 - Z.Č.4 - CHLAZENÍ m.č....'!$C$4:$J$43,'5 - Z.Č.4 - CHLAZENÍ m.č....'!$C$50:$J$76,'5 - Z.Č.4 - CHLAZENÍ m.č....'!$C$82:$J$102,'5 - Z.Č.4 - CHLAZENÍ m.č....'!$C$108:$K$139</definedName>
    <definedName name="_xlnm.Print_Area" localSheetId="9">'6 - Z.Č.5 - CHLAZENÍ m.č....'!$C$4:$J$43,'6 - Z.Č.5 - CHLAZENÍ m.č....'!$C$50:$J$76,'6 - Z.Č.5 - CHLAZENÍ m.č....'!$C$82:$J$102,'6 - Z.Č.5 - CHLAZENÍ m.č....'!$C$108:$K$139</definedName>
    <definedName name="_xlnm.Print_Area" localSheetId="2">'D.1.2.2-SO 01 - Zdravotec...'!$C$4:$J$39,'D.1.2.2-SO 01 - Zdravotec...'!$C$50:$J$76,'D.1.2.2-SO 01 - Zdravotec...'!$C$82:$J$105,'D.1.2.2-SO 01 - Zdravotec...'!$C$111:$K$214</definedName>
    <definedName name="_xlnm.Print_Area" localSheetId="3">'D.1.2.4_1 - Vytápění'!$C$4:$J$41,'D.1.2.4_1 - Vytápění'!$C$50:$J$76,'D.1.2.4_1 - Vytápění'!$C$82:$J$101,'D.1.2.4_1 - Vytápění'!$C$107:$K$139</definedName>
    <definedName name="_xlnm.Print_Area" localSheetId="10">'D.1.2.4_3 - Vodní chlazení'!$C$4:$J$41,'D.1.2.4_3 - Vodní chlazení'!$C$50:$J$76,'D.1.2.4_3 - Vodní chlazení'!$C$82:$J$107,'D.1.2.4_3 - Vodní chlazení'!$C$113:$K$253</definedName>
    <definedName name="_xlnm.Print_Area" localSheetId="11">'D.1.2.5-SO 01 - Silnoprou...'!$C$4:$J$39,'D.1.2.5-SO 01 - Silnoprou...'!$C$50:$J$76,'D.1.2.5-SO 01 - Silnoprou...'!$C$82:$J$106,'D.1.2.5-SO 01 - Silnoprou...'!$C$112:$K$201</definedName>
    <definedName name="_xlnm.Print_Area" localSheetId="0">'Rekapitulace stavby'!$D$4:$AO$76,'Rekapitulace stavby'!$C$82:$AQ$112</definedName>
    <definedName name="_xlnm.Print_Area" localSheetId="1">'SO 01-D.1.1 - Architekton...'!$C$4:$J$39,'SO 01-D.1.1 - Architekton...'!$C$50:$J$76,'SO 01-D.1.1 - Architekton...'!$C$82:$J$124,'SO 01-D.1.1 - Architekton...'!$C$130:$K$514</definedName>
    <definedName name="_xlnm.Print_Area" localSheetId="12">'SO 01-D.2 - Technické plyny'!$C$4:$J$39,'SO 01-D.2 - Technické plyny'!$C$50:$J$76,'SO 01-D.2 - Technické plyny'!$C$82:$J$99,'SO 01-D.2 - Technické plyny'!$C$105:$K$159</definedName>
    <definedName name="_xlnm.Print_Area" localSheetId="13">'SO 01-D.3 - Stavebně tech...'!$C$4:$J$39,'SO 01-D.3 - Stavebně tech...'!$C$50:$J$76,'SO 01-D.3 - Stavebně tech...'!$C$82:$J$99,'SO 01-D.3 - Stavebně tech...'!$C$105:$K$123</definedName>
    <definedName name="_xlnm.Print_Area" localSheetId="14">'SO 01-D.4 - Požárně bezpe...'!$C$4:$J$39,'SO 01-D.4 - Požárně bezpe...'!$C$50:$J$76,'SO 01-D.4 - Požárně bezpe...'!$C$82:$J$99,'SO 01-D.4 - Požárně bezpe...'!$C$105:$K$124</definedName>
    <definedName name="_xlnm.Print_Area" localSheetId="15">'VON - Vedlejší a ostatní ...'!$C$4:$J$39,'VON - Vedlejší a ostatní ...'!$C$50:$J$76,'VON - Vedlejší a ostatní ...'!$C$82:$J$104,'VON - Vedlejší a ostatní ...'!$C$110:$K$150</definedName>
  </definedNames>
  <calcPr calcId="181029"/>
</workbook>
</file>

<file path=xl/calcChain.xml><?xml version="1.0" encoding="utf-8"?>
<calcChain xmlns="http://schemas.openxmlformats.org/spreadsheetml/2006/main">
  <c r="J37" i="16" l="1"/>
  <c r="J36" i="16"/>
  <c r="AY111" i="1"/>
  <c r="J35" i="16"/>
  <c r="AX111" i="1" s="1"/>
  <c r="BI149" i="16"/>
  <c r="BH149" i="16"/>
  <c r="BG149" i="16"/>
  <c r="BF149" i="16"/>
  <c r="T149" i="16"/>
  <c r="T148" i="16" s="1"/>
  <c r="R149" i="16"/>
  <c r="R148" i="16" s="1"/>
  <c r="P149" i="16"/>
  <c r="P148" i="16" s="1"/>
  <c r="BI146" i="16"/>
  <c r="BH146" i="16"/>
  <c r="BG146" i="16"/>
  <c r="BF146" i="16"/>
  <c r="T146" i="16"/>
  <c r="T145" i="16" s="1"/>
  <c r="R146" i="16"/>
  <c r="R145" i="16"/>
  <c r="P146" i="16"/>
  <c r="P145" i="16"/>
  <c r="BI143" i="16"/>
  <c r="BH143" i="16"/>
  <c r="BG143" i="16"/>
  <c r="BF143" i="16"/>
  <c r="T143" i="16"/>
  <c r="R143" i="16"/>
  <c r="P143" i="16"/>
  <c r="BI141" i="16"/>
  <c r="BH141" i="16"/>
  <c r="BG141" i="16"/>
  <c r="BF141" i="16"/>
  <c r="T141" i="16"/>
  <c r="R141" i="16"/>
  <c r="P141" i="16"/>
  <c r="BI138" i="16"/>
  <c r="BH138" i="16"/>
  <c r="BG138" i="16"/>
  <c r="BF138" i="16"/>
  <c r="T138" i="16"/>
  <c r="R138" i="16"/>
  <c r="P138" i="16"/>
  <c r="BI136" i="16"/>
  <c r="BH136" i="16"/>
  <c r="BG136" i="16"/>
  <c r="BF136" i="16"/>
  <c r="T136" i="16"/>
  <c r="R136" i="16"/>
  <c r="P136" i="16"/>
  <c r="BI134" i="16"/>
  <c r="BH134" i="16"/>
  <c r="BG134" i="16"/>
  <c r="BF134" i="16"/>
  <c r="T134" i="16"/>
  <c r="R134" i="16"/>
  <c r="P134" i="16"/>
  <c r="BI131" i="16"/>
  <c r="BH131" i="16"/>
  <c r="BG131" i="16"/>
  <c r="BF131" i="16"/>
  <c r="T131" i="16"/>
  <c r="T130" i="16" s="1"/>
  <c r="R131" i="16"/>
  <c r="R130" i="16" s="1"/>
  <c r="P131" i="16"/>
  <c r="P130" i="16" s="1"/>
  <c r="BI128" i="16"/>
  <c r="BH128" i="16"/>
  <c r="BG128" i="16"/>
  <c r="BF128" i="16"/>
  <c r="T128" i="16"/>
  <c r="R128" i="16"/>
  <c r="P128" i="16"/>
  <c r="BI126" i="16"/>
  <c r="BH126" i="16"/>
  <c r="BG126" i="16"/>
  <c r="BF126" i="16"/>
  <c r="T126" i="16"/>
  <c r="R126" i="16"/>
  <c r="P126" i="16"/>
  <c r="J119" i="16"/>
  <c r="F119" i="16"/>
  <c r="F117" i="16"/>
  <c r="E115" i="16"/>
  <c r="J91" i="16"/>
  <c r="F91" i="16"/>
  <c r="F89" i="16"/>
  <c r="E87" i="16"/>
  <c r="J24" i="16"/>
  <c r="E24" i="16"/>
  <c r="J92" i="16" s="1"/>
  <c r="J23" i="16"/>
  <c r="J18" i="16"/>
  <c r="E18" i="16"/>
  <c r="F92" i="16" s="1"/>
  <c r="J17" i="16"/>
  <c r="J12" i="16"/>
  <c r="J89" i="16"/>
  <c r="E7" i="16"/>
  <c r="E113" i="16" s="1"/>
  <c r="J37" i="15"/>
  <c r="J36" i="15"/>
  <c r="AY110" i="1"/>
  <c r="J35" i="15"/>
  <c r="AX110" i="1" s="1"/>
  <c r="BI124" i="15"/>
  <c r="BH124" i="15"/>
  <c r="BG124" i="15"/>
  <c r="BF124" i="15"/>
  <c r="T124" i="15"/>
  <c r="R124" i="15"/>
  <c r="P124" i="15"/>
  <c r="BI123" i="15"/>
  <c r="BH123" i="15"/>
  <c r="BG123" i="15"/>
  <c r="BF123" i="15"/>
  <c r="T123" i="15"/>
  <c r="R123" i="15"/>
  <c r="P123" i="15"/>
  <c r="BI122" i="15"/>
  <c r="BH122" i="15"/>
  <c r="BG122" i="15"/>
  <c r="BF122" i="15"/>
  <c r="T122" i="15"/>
  <c r="R122" i="15"/>
  <c r="P122" i="15"/>
  <c r="BI121" i="15"/>
  <c r="BH121" i="15"/>
  <c r="BG121" i="15"/>
  <c r="BF121" i="15"/>
  <c r="T121" i="15"/>
  <c r="R121" i="15"/>
  <c r="P121" i="15"/>
  <c r="J114" i="15"/>
  <c r="F114" i="15"/>
  <c r="F112" i="15"/>
  <c r="E110" i="15"/>
  <c r="J91" i="15"/>
  <c r="F91" i="15"/>
  <c r="F89" i="15"/>
  <c r="E87" i="15"/>
  <c r="J24" i="15"/>
  <c r="E24" i="15"/>
  <c r="J115" i="15" s="1"/>
  <c r="J23" i="15"/>
  <c r="J18" i="15"/>
  <c r="E18" i="15"/>
  <c r="F115" i="15" s="1"/>
  <c r="J17" i="15"/>
  <c r="J12" i="15"/>
  <c r="J112" i="15"/>
  <c r="E7" i="15"/>
  <c r="E85" i="15"/>
  <c r="J37" i="14"/>
  <c r="J36" i="14"/>
  <c r="AY109" i="1"/>
  <c r="J35" i="14"/>
  <c r="AX109" i="1"/>
  <c r="BI121" i="14"/>
  <c r="BH121" i="14"/>
  <c r="BG121" i="14"/>
  <c r="BF121" i="14"/>
  <c r="T121" i="14"/>
  <c r="T120" i="14"/>
  <c r="T119" i="14" s="1"/>
  <c r="T118" i="14" s="1"/>
  <c r="R121" i="14"/>
  <c r="R120" i="14"/>
  <c r="R119" i="14"/>
  <c r="R118" i="14" s="1"/>
  <c r="P121" i="14"/>
  <c r="P120" i="14" s="1"/>
  <c r="P119" i="14" s="1"/>
  <c r="P118" i="14" s="1"/>
  <c r="AU109" i="1" s="1"/>
  <c r="J114" i="14"/>
  <c r="F114" i="14"/>
  <c r="F112" i="14"/>
  <c r="E110" i="14"/>
  <c r="J91" i="14"/>
  <c r="F91" i="14"/>
  <c r="F89" i="14"/>
  <c r="E87" i="14"/>
  <c r="J24" i="14"/>
  <c r="E24" i="14"/>
  <c r="J92" i="14"/>
  <c r="J23" i="14"/>
  <c r="J18" i="14"/>
  <c r="E18" i="14"/>
  <c r="F92" i="14"/>
  <c r="J17" i="14"/>
  <c r="J12" i="14"/>
  <c r="J112" i="14" s="1"/>
  <c r="E7" i="14"/>
  <c r="E85" i="14"/>
  <c r="J37" i="13"/>
  <c r="J36" i="13"/>
  <c r="AY108" i="1" s="1"/>
  <c r="J35" i="13"/>
  <c r="AX108" i="1"/>
  <c r="BI159" i="13"/>
  <c r="BH159" i="13"/>
  <c r="BG159" i="13"/>
  <c r="BF159" i="13"/>
  <c r="T159" i="13"/>
  <c r="R159" i="13"/>
  <c r="P159" i="13"/>
  <c r="BI158" i="13"/>
  <c r="BH158" i="13"/>
  <c r="BG158" i="13"/>
  <c r="BF158" i="13"/>
  <c r="T158" i="13"/>
  <c r="R158" i="13"/>
  <c r="P158" i="13"/>
  <c r="BI157" i="13"/>
  <c r="BH157" i="13"/>
  <c r="BG157" i="13"/>
  <c r="BF157" i="13"/>
  <c r="T157" i="13"/>
  <c r="R157" i="13"/>
  <c r="P157" i="13"/>
  <c r="BI156" i="13"/>
  <c r="BH156" i="13"/>
  <c r="BG156" i="13"/>
  <c r="BF156" i="13"/>
  <c r="T156" i="13"/>
  <c r="R156" i="13"/>
  <c r="P156" i="13"/>
  <c r="BI155" i="13"/>
  <c r="BH155" i="13"/>
  <c r="BG155" i="13"/>
  <c r="BF155" i="13"/>
  <c r="T155" i="13"/>
  <c r="R155" i="13"/>
  <c r="P155" i="13"/>
  <c r="BI154" i="13"/>
  <c r="BH154" i="13"/>
  <c r="BG154" i="13"/>
  <c r="BF154" i="13"/>
  <c r="T154" i="13"/>
  <c r="R154" i="13"/>
  <c r="P154" i="13"/>
  <c r="BI152" i="13"/>
  <c r="BH152" i="13"/>
  <c r="BG152" i="13"/>
  <c r="BF152" i="13"/>
  <c r="T152" i="13"/>
  <c r="R152" i="13"/>
  <c r="P152" i="13"/>
  <c r="BI151" i="13"/>
  <c r="BH151" i="13"/>
  <c r="BG151" i="13"/>
  <c r="BF151" i="13"/>
  <c r="T151" i="13"/>
  <c r="R151" i="13"/>
  <c r="P151" i="13"/>
  <c r="BI150" i="13"/>
  <c r="BH150" i="13"/>
  <c r="BG150" i="13"/>
  <c r="BF150" i="13"/>
  <c r="T150" i="13"/>
  <c r="R150" i="13"/>
  <c r="P150" i="13"/>
  <c r="BI149" i="13"/>
  <c r="BH149" i="13"/>
  <c r="BG149" i="13"/>
  <c r="BF149" i="13"/>
  <c r="T149" i="13"/>
  <c r="R149" i="13"/>
  <c r="P149" i="13"/>
  <c r="BI148" i="13"/>
  <c r="BH148" i="13"/>
  <c r="BG148" i="13"/>
  <c r="BF148" i="13"/>
  <c r="T148" i="13"/>
  <c r="R148" i="13"/>
  <c r="P148" i="13"/>
  <c r="BI147" i="13"/>
  <c r="BH147" i="13"/>
  <c r="BG147" i="13"/>
  <c r="BF147" i="13"/>
  <c r="T147" i="13"/>
  <c r="R147" i="13"/>
  <c r="P147" i="13"/>
  <c r="BI146" i="13"/>
  <c r="BH146" i="13"/>
  <c r="BG146" i="13"/>
  <c r="BF146" i="13"/>
  <c r="T146" i="13"/>
  <c r="R146" i="13"/>
  <c r="P146" i="13"/>
  <c r="BI145" i="13"/>
  <c r="BH145" i="13"/>
  <c r="BG145" i="13"/>
  <c r="BF145" i="13"/>
  <c r="T145" i="13"/>
  <c r="R145" i="13"/>
  <c r="P145" i="13"/>
  <c r="BI144" i="13"/>
  <c r="BH144" i="13"/>
  <c r="BG144" i="13"/>
  <c r="BF144" i="13"/>
  <c r="T144" i="13"/>
  <c r="R144" i="13"/>
  <c r="P144" i="13"/>
  <c r="BI143" i="13"/>
  <c r="BH143" i="13"/>
  <c r="BG143" i="13"/>
  <c r="BF143" i="13"/>
  <c r="T143" i="13"/>
  <c r="R143" i="13"/>
  <c r="P143" i="13"/>
  <c r="BI142" i="13"/>
  <c r="BH142" i="13"/>
  <c r="BG142" i="13"/>
  <c r="BF142" i="13"/>
  <c r="T142" i="13"/>
  <c r="R142" i="13"/>
  <c r="P142" i="13"/>
  <c r="BI141" i="13"/>
  <c r="BH141" i="13"/>
  <c r="BG141" i="13"/>
  <c r="BF141" i="13"/>
  <c r="T141" i="13"/>
  <c r="R141" i="13"/>
  <c r="P141" i="13"/>
  <c r="BI140" i="13"/>
  <c r="BH140" i="13"/>
  <c r="BG140" i="13"/>
  <c r="BF140" i="13"/>
  <c r="T140" i="13"/>
  <c r="R140" i="13"/>
  <c r="P140" i="13"/>
  <c r="BI139" i="13"/>
  <c r="BH139" i="13"/>
  <c r="BG139" i="13"/>
  <c r="BF139" i="13"/>
  <c r="T139" i="13"/>
  <c r="R139" i="13"/>
  <c r="P139" i="13"/>
  <c r="BI138" i="13"/>
  <c r="BH138" i="13"/>
  <c r="BG138" i="13"/>
  <c r="BF138" i="13"/>
  <c r="T138" i="13"/>
  <c r="R138" i="13"/>
  <c r="P138" i="13"/>
  <c r="BI137" i="13"/>
  <c r="BH137" i="13"/>
  <c r="BG137" i="13"/>
  <c r="BF137" i="13"/>
  <c r="T137" i="13"/>
  <c r="R137" i="13"/>
  <c r="P137" i="13"/>
  <c r="BI136" i="13"/>
  <c r="BH136" i="13"/>
  <c r="BG136" i="13"/>
  <c r="BF136" i="13"/>
  <c r="T136" i="13"/>
  <c r="R136" i="13"/>
  <c r="P136" i="13"/>
  <c r="BI135" i="13"/>
  <c r="BH135" i="13"/>
  <c r="BG135" i="13"/>
  <c r="BF135" i="13"/>
  <c r="T135" i="13"/>
  <c r="R135" i="13"/>
  <c r="P135" i="13"/>
  <c r="BI134" i="13"/>
  <c r="BH134" i="13"/>
  <c r="BG134" i="13"/>
  <c r="BF134" i="13"/>
  <c r="T134" i="13"/>
  <c r="R134" i="13"/>
  <c r="P134" i="13"/>
  <c r="BI133" i="13"/>
  <c r="BH133" i="13"/>
  <c r="BG133" i="13"/>
  <c r="BF133" i="13"/>
  <c r="T133" i="13"/>
  <c r="R133" i="13"/>
  <c r="P133" i="13"/>
  <c r="BI132" i="13"/>
  <c r="BH132" i="13"/>
  <c r="BG132" i="13"/>
  <c r="BF132" i="13"/>
  <c r="T132" i="13"/>
  <c r="R132" i="13"/>
  <c r="P132" i="13"/>
  <c r="BI131" i="13"/>
  <c r="BH131" i="13"/>
  <c r="BG131" i="13"/>
  <c r="BF131" i="13"/>
  <c r="T131" i="13"/>
  <c r="R131" i="13"/>
  <c r="P131" i="13"/>
  <c r="BI130" i="13"/>
  <c r="BH130" i="13"/>
  <c r="BG130" i="13"/>
  <c r="BF130" i="13"/>
  <c r="T130" i="13"/>
  <c r="R130" i="13"/>
  <c r="P130" i="13"/>
  <c r="BI129" i="13"/>
  <c r="BH129" i="13"/>
  <c r="BG129" i="13"/>
  <c r="BF129" i="13"/>
  <c r="T129" i="13"/>
  <c r="R129" i="13"/>
  <c r="P129" i="13"/>
  <c r="BI128" i="13"/>
  <c r="BH128" i="13"/>
  <c r="BG128" i="13"/>
  <c r="BF128" i="13"/>
  <c r="T128" i="13"/>
  <c r="R128" i="13"/>
  <c r="P128" i="13"/>
  <c r="BI127" i="13"/>
  <c r="BH127" i="13"/>
  <c r="BG127" i="13"/>
  <c r="BF127" i="13"/>
  <c r="T127" i="13"/>
  <c r="R127" i="13"/>
  <c r="P127" i="13"/>
  <c r="BI126" i="13"/>
  <c r="BH126" i="13"/>
  <c r="BG126" i="13"/>
  <c r="BF126" i="13"/>
  <c r="T126" i="13"/>
  <c r="R126" i="13"/>
  <c r="P126" i="13"/>
  <c r="BI125" i="13"/>
  <c r="BH125" i="13"/>
  <c r="BG125" i="13"/>
  <c r="BF125" i="13"/>
  <c r="T125" i="13"/>
  <c r="R125" i="13"/>
  <c r="P125" i="13"/>
  <c r="BI124" i="13"/>
  <c r="BH124" i="13"/>
  <c r="BG124" i="13"/>
  <c r="BF124" i="13"/>
  <c r="T124" i="13"/>
  <c r="R124" i="13"/>
  <c r="P124" i="13"/>
  <c r="BI123" i="13"/>
  <c r="BH123" i="13"/>
  <c r="BG123" i="13"/>
  <c r="BF123" i="13"/>
  <c r="T123" i="13"/>
  <c r="R123" i="13"/>
  <c r="P123" i="13"/>
  <c r="BI122" i="13"/>
  <c r="BH122" i="13"/>
  <c r="BG122" i="13"/>
  <c r="BF122" i="13"/>
  <c r="T122" i="13"/>
  <c r="R122" i="13"/>
  <c r="P122" i="13"/>
  <c r="BI121" i="13"/>
  <c r="BH121" i="13"/>
  <c r="BG121" i="13"/>
  <c r="BF121" i="13"/>
  <c r="T121" i="13"/>
  <c r="R121" i="13"/>
  <c r="P121" i="13"/>
  <c r="BI120" i="13"/>
  <c r="BH120" i="13"/>
  <c r="BG120" i="13"/>
  <c r="BF120" i="13"/>
  <c r="T120" i="13"/>
  <c r="R120" i="13"/>
  <c r="P120" i="13"/>
  <c r="F112" i="13"/>
  <c r="E110" i="13"/>
  <c r="F89" i="13"/>
  <c r="E87" i="13"/>
  <c r="J24" i="13"/>
  <c r="E24" i="13"/>
  <c r="J92" i="13" s="1"/>
  <c r="J23" i="13"/>
  <c r="J21" i="13"/>
  <c r="E21" i="13"/>
  <c r="J114" i="13" s="1"/>
  <c r="J20" i="13"/>
  <c r="J18" i="13"/>
  <c r="E18" i="13"/>
  <c r="F115" i="13"/>
  <c r="J17" i="13"/>
  <c r="J15" i="13"/>
  <c r="E15" i="13"/>
  <c r="F114" i="13"/>
  <c r="J14" i="13"/>
  <c r="J12" i="13"/>
  <c r="J89" i="13" s="1"/>
  <c r="E7" i="13"/>
  <c r="E85" i="13"/>
  <c r="J37" i="12"/>
  <c r="J36" i="12"/>
  <c r="AY107" i="1" s="1"/>
  <c r="J35" i="12"/>
  <c r="AX107" i="1" s="1"/>
  <c r="BI201" i="12"/>
  <c r="BH201" i="12"/>
  <c r="BG201" i="12"/>
  <c r="BF201" i="12"/>
  <c r="T201" i="12"/>
  <c r="T200" i="12"/>
  <c r="R201" i="12"/>
  <c r="R200" i="12"/>
  <c r="P201" i="12"/>
  <c r="P200" i="12"/>
  <c r="BI199" i="12"/>
  <c r="BH199" i="12"/>
  <c r="BG199" i="12"/>
  <c r="BF199" i="12"/>
  <c r="T199" i="12"/>
  <c r="R199" i="12"/>
  <c r="P199" i="12"/>
  <c r="BI198" i="12"/>
  <c r="BH198" i="12"/>
  <c r="BG198" i="12"/>
  <c r="BF198" i="12"/>
  <c r="T198" i="12"/>
  <c r="R198" i="12"/>
  <c r="P198" i="12"/>
  <c r="BI197" i="12"/>
  <c r="BH197" i="12"/>
  <c r="BG197" i="12"/>
  <c r="BF197" i="12"/>
  <c r="T197" i="12"/>
  <c r="R197" i="12"/>
  <c r="P197" i="12"/>
  <c r="BI196" i="12"/>
  <c r="BH196" i="12"/>
  <c r="BG196" i="12"/>
  <c r="BF196" i="12"/>
  <c r="T196" i="12"/>
  <c r="R196" i="12"/>
  <c r="P196" i="12"/>
  <c r="BI195" i="12"/>
  <c r="BH195" i="12"/>
  <c r="BG195" i="12"/>
  <c r="BF195" i="12"/>
  <c r="T195" i="12"/>
  <c r="R195" i="12"/>
  <c r="P195" i="12"/>
  <c r="BI194" i="12"/>
  <c r="BH194" i="12"/>
  <c r="BG194" i="12"/>
  <c r="BF194" i="12"/>
  <c r="T194" i="12"/>
  <c r="R194" i="12"/>
  <c r="P194" i="12"/>
  <c r="BI193" i="12"/>
  <c r="BH193" i="12"/>
  <c r="BG193" i="12"/>
  <c r="BF193" i="12"/>
  <c r="T193" i="12"/>
  <c r="R193" i="12"/>
  <c r="P193" i="12"/>
  <c r="BI192" i="12"/>
  <c r="BH192" i="12"/>
  <c r="BG192" i="12"/>
  <c r="BF192" i="12"/>
  <c r="T192" i="12"/>
  <c r="R192" i="12"/>
  <c r="P192" i="12"/>
  <c r="BI191" i="12"/>
  <c r="BH191" i="12"/>
  <c r="BG191" i="12"/>
  <c r="BF191" i="12"/>
  <c r="T191" i="12"/>
  <c r="R191" i="12"/>
  <c r="P191" i="12"/>
  <c r="BI190" i="12"/>
  <c r="BH190" i="12"/>
  <c r="BG190" i="12"/>
  <c r="BF190" i="12"/>
  <c r="T190" i="12"/>
  <c r="R190" i="12"/>
  <c r="P190" i="12"/>
  <c r="BI189" i="12"/>
  <c r="BH189" i="12"/>
  <c r="BG189" i="12"/>
  <c r="BF189" i="12"/>
  <c r="T189" i="12"/>
  <c r="R189" i="12"/>
  <c r="P189" i="12"/>
  <c r="BI188" i="12"/>
  <c r="BH188" i="12"/>
  <c r="BG188" i="12"/>
  <c r="BF188" i="12"/>
  <c r="T188" i="12"/>
  <c r="R188" i="12"/>
  <c r="P188" i="12"/>
  <c r="BI187" i="12"/>
  <c r="BH187" i="12"/>
  <c r="BG187" i="12"/>
  <c r="BF187" i="12"/>
  <c r="T187" i="12"/>
  <c r="R187" i="12"/>
  <c r="P187" i="12"/>
  <c r="BI185" i="12"/>
  <c r="BH185" i="12"/>
  <c r="BG185" i="12"/>
  <c r="BF185" i="12"/>
  <c r="T185" i="12"/>
  <c r="T184" i="12"/>
  <c r="R185" i="12"/>
  <c r="R184" i="12" s="1"/>
  <c r="P185" i="12"/>
  <c r="P184" i="12"/>
  <c r="BI183" i="12"/>
  <c r="BH183" i="12"/>
  <c r="BG183" i="12"/>
  <c r="BF183" i="12"/>
  <c r="T183" i="12"/>
  <c r="R183" i="12"/>
  <c r="P183" i="12"/>
  <c r="BI182" i="12"/>
  <c r="BH182" i="12"/>
  <c r="BG182" i="12"/>
  <c r="BF182" i="12"/>
  <c r="T182" i="12"/>
  <c r="R182" i="12"/>
  <c r="P182" i="12"/>
  <c r="BI181" i="12"/>
  <c r="BH181" i="12"/>
  <c r="BG181" i="12"/>
  <c r="BF181" i="12"/>
  <c r="T181" i="12"/>
  <c r="R181" i="12"/>
  <c r="P181" i="12"/>
  <c r="BI180" i="12"/>
  <c r="BH180" i="12"/>
  <c r="BG180" i="12"/>
  <c r="BF180" i="12"/>
  <c r="T180" i="12"/>
  <c r="R180" i="12"/>
  <c r="P180" i="12"/>
  <c r="BI179" i="12"/>
  <c r="BH179" i="12"/>
  <c r="BG179" i="12"/>
  <c r="BF179" i="12"/>
  <c r="T179" i="12"/>
  <c r="R179" i="12"/>
  <c r="P179" i="12"/>
  <c r="BI177" i="12"/>
  <c r="BH177" i="12"/>
  <c r="BG177" i="12"/>
  <c r="BF177" i="12"/>
  <c r="T177" i="12"/>
  <c r="R177" i="12"/>
  <c r="P177" i="12"/>
  <c r="BI176" i="12"/>
  <c r="BH176" i="12"/>
  <c r="BG176" i="12"/>
  <c r="BF176" i="12"/>
  <c r="T176" i="12"/>
  <c r="R176" i="12"/>
  <c r="P176" i="12"/>
  <c r="BI175" i="12"/>
  <c r="BH175" i="12"/>
  <c r="BG175" i="12"/>
  <c r="BF175" i="12"/>
  <c r="T175" i="12"/>
  <c r="R175" i="12"/>
  <c r="P175" i="12"/>
  <c r="BI174" i="12"/>
  <c r="BH174" i="12"/>
  <c r="BG174" i="12"/>
  <c r="BF174" i="12"/>
  <c r="T174" i="12"/>
  <c r="R174" i="12"/>
  <c r="P174" i="12"/>
  <c r="BI173" i="12"/>
  <c r="BH173" i="12"/>
  <c r="BG173" i="12"/>
  <c r="BF173" i="12"/>
  <c r="T173" i="12"/>
  <c r="R173" i="12"/>
  <c r="P173" i="12"/>
  <c r="BI172" i="12"/>
  <c r="BH172" i="12"/>
  <c r="BG172" i="12"/>
  <c r="BF172" i="12"/>
  <c r="T172" i="12"/>
  <c r="R172" i="12"/>
  <c r="P172" i="12"/>
  <c r="BI171" i="12"/>
  <c r="BH171" i="12"/>
  <c r="BG171" i="12"/>
  <c r="BF171" i="12"/>
  <c r="T171" i="12"/>
  <c r="R171" i="12"/>
  <c r="P171" i="12"/>
  <c r="BI170" i="12"/>
  <c r="BH170" i="12"/>
  <c r="BG170" i="12"/>
  <c r="BF170" i="12"/>
  <c r="T170" i="12"/>
  <c r="R170" i="12"/>
  <c r="P170" i="12"/>
  <c r="BI169" i="12"/>
  <c r="BH169" i="12"/>
  <c r="BG169" i="12"/>
  <c r="BF169" i="12"/>
  <c r="T169" i="12"/>
  <c r="R169" i="12"/>
  <c r="P169" i="12"/>
  <c r="BI168" i="12"/>
  <c r="BH168" i="12"/>
  <c r="BG168" i="12"/>
  <c r="BF168" i="12"/>
  <c r="T168" i="12"/>
  <c r="R168" i="12"/>
  <c r="P168" i="12"/>
  <c r="BI166" i="12"/>
  <c r="BH166" i="12"/>
  <c r="BG166" i="12"/>
  <c r="BF166" i="12"/>
  <c r="T166" i="12"/>
  <c r="R166" i="12"/>
  <c r="P166" i="12"/>
  <c r="BI165" i="12"/>
  <c r="BH165" i="12"/>
  <c r="BG165" i="12"/>
  <c r="BF165" i="12"/>
  <c r="T165" i="12"/>
  <c r="R165" i="12"/>
  <c r="P165" i="12"/>
  <c r="BI164" i="12"/>
  <c r="BH164" i="12"/>
  <c r="BG164" i="12"/>
  <c r="BF164" i="12"/>
  <c r="T164" i="12"/>
  <c r="R164" i="12"/>
  <c r="P164" i="12"/>
  <c r="BI162" i="12"/>
  <c r="BH162" i="12"/>
  <c r="BG162" i="12"/>
  <c r="BF162" i="12"/>
  <c r="T162" i="12"/>
  <c r="R162" i="12"/>
  <c r="P162" i="12"/>
  <c r="BI161" i="12"/>
  <c r="BH161" i="12"/>
  <c r="BG161" i="12"/>
  <c r="BF161" i="12"/>
  <c r="T161" i="12"/>
  <c r="R161" i="12"/>
  <c r="P161" i="12"/>
  <c r="BI160" i="12"/>
  <c r="BH160" i="12"/>
  <c r="BG160" i="12"/>
  <c r="BF160" i="12"/>
  <c r="T160" i="12"/>
  <c r="R160" i="12"/>
  <c r="P160" i="12"/>
  <c r="BI159" i="12"/>
  <c r="BH159" i="12"/>
  <c r="BG159" i="12"/>
  <c r="BF159" i="12"/>
  <c r="T159" i="12"/>
  <c r="R159" i="12"/>
  <c r="P159" i="12"/>
  <c r="BI157" i="12"/>
  <c r="BH157" i="12"/>
  <c r="BG157" i="12"/>
  <c r="BF157" i="12"/>
  <c r="T157" i="12"/>
  <c r="R157" i="12"/>
  <c r="P157" i="12"/>
  <c r="BI156" i="12"/>
  <c r="BH156" i="12"/>
  <c r="BG156" i="12"/>
  <c r="BF156" i="12"/>
  <c r="T156" i="12"/>
  <c r="R156" i="12"/>
  <c r="P156" i="12"/>
  <c r="BI155" i="12"/>
  <c r="BH155" i="12"/>
  <c r="BG155" i="12"/>
  <c r="BF155" i="12"/>
  <c r="T155" i="12"/>
  <c r="R155" i="12"/>
  <c r="P155" i="12"/>
  <c r="BI153" i="12"/>
  <c r="BH153" i="12"/>
  <c r="BG153" i="12"/>
  <c r="BF153" i="12"/>
  <c r="T153" i="12"/>
  <c r="R153" i="12"/>
  <c r="P153" i="12"/>
  <c r="BI152" i="12"/>
  <c r="BH152" i="12"/>
  <c r="BG152" i="12"/>
  <c r="BF152" i="12"/>
  <c r="T152" i="12"/>
  <c r="R152" i="12"/>
  <c r="P152" i="12"/>
  <c r="BI151" i="12"/>
  <c r="BH151" i="12"/>
  <c r="BG151" i="12"/>
  <c r="BF151" i="12"/>
  <c r="T151" i="12"/>
  <c r="R151" i="12"/>
  <c r="P151" i="12"/>
  <c r="BI150" i="12"/>
  <c r="BH150" i="12"/>
  <c r="BG150" i="12"/>
  <c r="BF150" i="12"/>
  <c r="T150" i="12"/>
  <c r="R150" i="12"/>
  <c r="P150" i="12"/>
  <c r="BI149" i="12"/>
  <c r="BH149" i="12"/>
  <c r="BG149" i="12"/>
  <c r="BF149" i="12"/>
  <c r="T149" i="12"/>
  <c r="R149" i="12"/>
  <c r="P149" i="12"/>
  <c r="BI148" i="12"/>
  <c r="BH148" i="12"/>
  <c r="BG148" i="12"/>
  <c r="BF148" i="12"/>
  <c r="T148" i="12"/>
  <c r="R148" i="12"/>
  <c r="P148" i="12"/>
  <c r="BI147" i="12"/>
  <c r="BH147" i="12"/>
  <c r="BG147" i="12"/>
  <c r="BF147" i="12"/>
  <c r="T147" i="12"/>
  <c r="R147" i="12"/>
  <c r="P147" i="12"/>
  <c r="BI146" i="12"/>
  <c r="BH146" i="12"/>
  <c r="BG146" i="12"/>
  <c r="BF146" i="12"/>
  <c r="T146" i="12"/>
  <c r="R146" i="12"/>
  <c r="P146" i="12"/>
  <c r="BI145" i="12"/>
  <c r="BH145" i="12"/>
  <c r="BG145" i="12"/>
  <c r="BF145" i="12"/>
  <c r="T145" i="12"/>
  <c r="R145" i="12"/>
  <c r="P145" i="12"/>
  <c r="BI144" i="12"/>
  <c r="BH144" i="12"/>
  <c r="BG144" i="12"/>
  <c r="BF144" i="12"/>
  <c r="T144" i="12"/>
  <c r="R144" i="12"/>
  <c r="P144" i="12"/>
  <c r="BI143" i="12"/>
  <c r="BH143" i="12"/>
  <c r="BG143" i="12"/>
  <c r="BF143" i="12"/>
  <c r="T143" i="12"/>
  <c r="R143" i="12"/>
  <c r="P143" i="12"/>
  <c r="BI142" i="12"/>
  <c r="BH142" i="12"/>
  <c r="BG142" i="12"/>
  <c r="BF142" i="12"/>
  <c r="T142" i="12"/>
  <c r="R142" i="12"/>
  <c r="P142" i="12"/>
  <c r="BI141" i="12"/>
  <c r="BH141" i="12"/>
  <c r="BG141" i="12"/>
  <c r="BF141" i="12"/>
  <c r="T141" i="12"/>
  <c r="R141" i="12"/>
  <c r="P141" i="12"/>
  <c r="BI140" i="12"/>
  <c r="BH140" i="12"/>
  <c r="BG140" i="12"/>
  <c r="BF140" i="12"/>
  <c r="T140" i="12"/>
  <c r="R140" i="12"/>
  <c r="P140" i="12"/>
  <c r="BI139" i="12"/>
  <c r="BH139" i="12"/>
  <c r="BG139" i="12"/>
  <c r="BF139" i="12"/>
  <c r="T139" i="12"/>
  <c r="R139" i="12"/>
  <c r="P139" i="12"/>
  <c r="BI138" i="12"/>
  <c r="BH138" i="12"/>
  <c r="BG138" i="12"/>
  <c r="BF138" i="12"/>
  <c r="T138" i="12"/>
  <c r="R138" i="12"/>
  <c r="P138" i="12"/>
  <c r="BI137" i="12"/>
  <c r="BH137" i="12"/>
  <c r="BG137" i="12"/>
  <c r="BF137" i="12"/>
  <c r="T137" i="12"/>
  <c r="R137" i="12"/>
  <c r="P137" i="12"/>
  <c r="BI136" i="12"/>
  <c r="BH136" i="12"/>
  <c r="BG136" i="12"/>
  <c r="BF136" i="12"/>
  <c r="T136" i="12"/>
  <c r="R136" i="12"/>
  <c r="P136" i="12"/>
  <c r="BI135" i="12"/>
  <c r="BH135" i="12"/>
  <c r="BG135" i="12"/>
  <c r="BF135" i="12"/>
  <c r="T135" i="12"/>
  <c r="R135" i="12"/>
  <c r="P135" i="12"/>
  <c r="BI134" i="12"/>
  <c r="BH134" i="12"/>
  <c r="BG134" i="12"/>
  <c r="BF134" i="12"/>
  <c r="T134" i="12"/>
  <c r="R134" i="12"/>
  <c r="P134" i="12"/>
  <c r="BI133" i="12"/>
  <c r="BH133" i="12"/>
  <c r="BG133" i="12"/>
  <c r="BF133" i="12"/>
  <c r="T133" i="12"/>
  <c r="R133" i="12"/>
  <c r="P133" i="12"/>
  <c r="BI132" i="12"/>
  <c r="BH132" i="12"/>
  <c r="BG132" i="12"/>
  <c r="BF132" i="12"/>
  <c r="T132" i="12"/>
  <c r="R132" i="12"/>
  <c r="P132" i="12"/>
  <c r="BI131" i="12"/>
  <c r="BH131" i="12"/>
  <c r="BG131" i="12"/>
  <c r="BF131" i="12"/>
  <c r="T131" i="12"/>
  <c r="R131" i="12"/>
  <c r="P131" i="12"/>
  <c r="BI130" i="12"/>
  <c r="BH130" i="12"/>
  <c r="BG130" i="12"/>
  <c r="BF130" i="12"/>
  <c r="T130" i="12"/>
  <c r="R130" i="12"/>
  <c r="P130" i="12"/>
  <c r="BI129" i="12"/>
  <c r="BH129" i="12"/>
  <c r="BG129" i="12"/>
  <c r="BF129" i="12"/>
  <c r="T129" i="12"/>
  <c r="R129" i="12"/>
  <c r="P129" i="12"/>
  <c r="BI128" i="12"/>
  <c r="BH128" i="12"/>
  <c r="BG128" i="12"/>
  <c r="BF128" i="12"/>
  <c r="T128" i="12"/>
  <c r="R128" i="12"/>
  <c r="P128" i="12"/>
  <c r="BI127" i="12"/>
  <c r="BH127" i="12"/>
  <c r="BG127" i="12"/>
  <c r="BF127" i="12"/>
  <c r="T127" i="12"/>
  <c r="R127" i="12"/>
  <c r="P127" i="12"/>
  <c r="F119" i="12"/>
  <c r="E117" i="12"/>
  <c r="F89" i="12"/>
  <c r="E87" i="12"/>
  <c r="J24" i="12"/>
  <c r="E24" i="12"/>
  <c r="J92" i="12" s="1"/>
  <c r="J23" i="12"/>
  <c r="J21" i="12"/>
  <c r="E21" i="12"/>
  <c r="J91" i="12" s="1"/>
  <c r="J20" i="12"/>
  <c r="J18" i="12"/>
  <c r="E18" i="12"/>
  <c r="F92" i="12"/>
  <c r="J17" i="12"/>
  <c r="J15" i="12"/>
  <c r="E15" i="12"/>
  <c r="F121" i="12"/>
  <c r="J14" i="12"/>
  <c r="J12" i="12"/>
  <c r="J119" i="12" s="1"/>
  <c r="E7" i="12"/>
  <c r="E85" i="12" s="1"/>
  <c r="J39" i="11"/>
  <c r="J38" i="11"/>
  <c r="AY106" i="1"/>
  <c r="J37" i="11"/>
  <c r="AX106" i="1" s="1"/>
  <c r="BI252" i="11"/>
  <c r="BH252" i="11"/>
  <c r="BG252" i="11"/>
  <c r="BF252" i="11"/>
  <c r="T252" i="11"/>
  <c r="R252" i="11"/>
  <c r="P252" i="11"/>
  <c r="BI250" i="11"/>
  <c r="BH250" i="11"/>
  <c r="BG250" i="11"/>
  <c r="BF250" i="11"/>
  <c r="T250" i="11"/>
  <c r="R250" i="11"/>
  <c r="P250" i="11"/>
  <c r="BI249" i="11"/>
  <c r="BH249" i="11"/>
  <c r="BG249" i="11"/>
  <c r="BF249" i="11"/>
  <c r="T249" i="11"/>
  <c r="R249" i="11"/>
  <c r="P249" i="11"/>
  <c r="BI247" i="11"/>
  <c r="BH247" i="11"/>
  <c r="BG247" i="11"/>
  <c r="BF247" i="11"/>
  <c r="T247" i="11"/>
  <c r="R247" i="11"/>
  <c r="P247" i="11"/>
  <c r="BI245" i="11"/>
  <c r="BH245" i="11"/>
  <c r="BG245" i="11"/>
  <c r="BF245" i="11"/>
  <c r="T245" i="11"/>
  <c r="R245" i="11"/>
  <c r="P245" i="11"/>
  <c r="BI243" i="11"/>
  <c r="BH243" i="11"/>
  <c r="BG243" i="11"/>
  <c r="BF243" i="11"/>
  <c r="T243" i="11"/>
  <c r="R243" i="11"/>
  <c r="P243" i="11"/>
  <c r="BI240" i="11"/>
  <c r="BH240" i="11"/>
  <c r="BG240" i="11"/>
  <c r="BF240" i="11"/>
  <c r="T240" i="11"/>
  <c r="R240" i="11"/>
  <c r="P240" i="11"/>
  <c r="BI239" i="11"/>
  <c r="BH239" i="11"/>
  <c r="BG239" i="11"/>
  <c r="BF239" i="11"/>
  <c r="T239" i="11"/>
  <c r="R239" i="11"/>
  <c r="P239" i="11"/>
  <c r="BI236" i="11"/>
  <c r="BH236" i="11"/>
  <c r="BG236" i="11"/>
  <c r="BF236" i="11"/>
  <c r="T236" i="11"/>
  <c r="R236" i="11"/>
  <c r="P236" i="11"/>
  <c r="BI234" i="11"/>
  <c r="BH234" i="11"/>
  <c r="BG234" i="11"/>
  <c r="BF234" i="11"/>
  <c r="T234" i="11"/>
  <c r="R234" i="11"/>
  <c r="P234" i="11"/>
  <c r="BI232" i="11"/>
  <c r="BH232" i="11"/>
  <c r="BG232" i="11"/>
  <c r="BF232" i="11"/>
  <c r="T232" i="11"/>
  <c r="R232" i="11"/>
  <c r="P232" i="11"/>
  <c r="BI230" i="11"/>
  <c r="BH230" i="11"/>
  <c r="BG230" i="11"/>
  <c r="BF230" i="11"/>
  <c r="T230" i="11"/>
  <c r="R230" i="11"/>
  <c r="P230" i="11"/>
  <c r="BI229" i="11"/>
  <c r="BH229" i="11"/>
  <c r="BG229" i="11"/>
  <c r="BF229" i="11"/>
  <c r="T229" i="11"/>
  <c r="R229" i="11"/>
  <c r="P229" i="11"/>
  <c r="BI228" i="11"/>
  <c r="BH228" i="11"/>
  <c r="BG228" i="11"/>
  <c r="BF228" i="11"/>
  <c r="T228" i="11"/>
  <c r="R228" i="11"/>
  <c r="P228" i="11"/>
  <c r="BI226" i="11"/>
  <c r="BH226" i="11"/>
  <c r="BG226" i="11"/>
  <c r="BF226" i="11"/>
  <c r="T226" i="11"/>
  <c r="R226" i="11"/>
  <c r="P226" i="11"/>
  <c r="BI224" i="11"/>
  <c r="BH224" i="11"/>
  <c r="BG224" i="11"/>
  <c r="BF224" i="11"/>
  <c r="T224" i="11"/>
  <c r="R224" i="11"/>
  <c r="P224" i="11"/>
  <c r="BI223" i="11"/>
  <c r="BH223" i="11"/>
  <c r="BG223" i="11"/>
  <c r="BF223" i="11"/>
  <c r="T223" i="11"/>
  <c r="R223" i="11"/>
  <c r="P223" i="11"/>
  <c r="BI221" i="11"/>
  <c r="BH221" i="11"/>
  <c r="BG221" i="11"/>
  <c r="BF221" i="11"/>
  <c r="T221" i="11"/>
  <c r="R221" i="11"/>
  <c r="P221" i="11"/>
  <c r="BI220" i="11"/>
  <c r="BH220" i="11"/>
  <c r="BG220" i="11"/>
  <c r="BF220" i="11"/>
  <c r="T220" i="11"/>
  <c r="R220" i="11"/>
  <c r="P220" i="11"/>
  <c r="BI219" i="11"/>
  <c r="BH219" i="11"/>
  <c r="BG219" i="11"/>
  <c r="BF219" i="11"/>
  <c r="T219" i="11"/>
  <c r="R219" i="11"/>
  <c r="P219" i="11"/>
  <c r="BI218" i="11"/>
  <c r="BH218" i="11"/>
  <c r="BG218" i="11"/>
  <c r="BF218" i="11"/>
  <c r="T218" i="11"/>
  <c r="R218" i="11"/>
  <c r="P218" i="11"/>
  <c r="BI216" i="11"/>
  <c r="BH216" i="11"/>
  <c r="BG216" i="11"/>
  <c r="BF216" i="11"/>
  <c r="T216" i="11"/>
  <c r="R216" i="11"/>
  <c r="P216" i="11"/>
  <c r="BI215" i="11"/>
  <c r="BH215" i="11"/>
  <c r="BG215" i="11"/>
  <c r="BF215" i="11"/>
  <c r="T215" i="11"/>
  <c r="R215" i="11"/>
  <c r="P215" i="11"/>
  <c r="BI214" i="11"/>
  <c r="BH214" i="11"/>
  <c r="BG214" i="11"/>
  <c r="BF214" i="11"/>
  <c r="T214" i="11"/>
  <c r="R214" i="11"/>
  <c r="P214" i="11"/>
  <c r="BI213" i="11"/>
  <c r="BH213" i="11"/>
  <c r="BG213" i="11"/>
  <c r="BF213" i="11"/>
  <c r="T213" i="11"/>
  <c r="R213" i="11"/>
  <c r="P213" i="11"/>
  <c r="BI212" i="11"/>
  <c r="BH212" i="11"/>
  <c r="BG212" i="11"/>
  <c r="BF212" i="11"/>
  <c r="T212" i="11"/>
  <c r="R212" i="11"/>
  <c r="P212" i="11"/>
  <c r="BI211" i="11"/>
  <c r="BH211" i="11"/>
  <c r="BG211" i="11"/>
  <c r="BF211" i="11"/>
  <c r="T211" i="11"/>
  <c r="R211" i="11"/>
  <c r="P211" i="11"/>
  <c r="BI210" i="11"/>
  <c r="BH210" i="11"/>
  <c r="BG210" i="11"/>
  <c r="BF210" i="11"/>
  <c r="T210" i="11"/>
  <c r="R210" i="11"/>
  <c r="P210" i="11"/>
  <c r="BI209" i="11"/>
  <c r="BH209" i="11"/>
  <c r="BG209" i="11"/>
  <c r="BF209" i="11"/>
  <c r="T209" i="11"/>
  <c r="R209" i="11"/>
  <c r="P209" i="11"/>
  <c r="BI208" i="11"/>
  <c r="BH208" i="11"/>
  <c r="BG208" i="11"/>
  <c r="BF208" i="11"/>
  <c r="T208" i="11"/>
  <c r="R208" i="11"/>
  <c r="P208" i="11"/>
  <c r="BI206" i="11"/>
  <c r="BH206" i="11"/>
  <c r="BG206" i="11"/>
  <c r="BF206" i="11"/>
  <c r="T206" i="11"/>
  <c r="R206" i="11"/>
  <c r="P206" i="11"/>
  <c r="BI204" i="11"/>
  <c r="BH204" i="11"/>
  <c r="BG204" i="11"/>
  <c r="BF204" i="11"/>
  <c r="T204" i="11"/>
  <c r="R204" i="11"/>
  <c r="P204" i="11"/>
  <c r="BI203" i="11"/>
  <c r="BH203" i="11"/>
  <c r="BG203" i="11"/>
  <c r="BF203" i="11"/>
  <c r="T203" i="11"/>
  <c r="R203" i="11"/>
  <c r="P203" i="11"/>
  <c r="BI201" i="11"/>
  <c r="BH201" i="11"/>
  <c r="BG201" i="11"/>
  <c r="BF201" i="11"/>
  <c r="T201" i="11"/>
  <c r="R201" i="11"/>
  <c r="P201" i="11"/>
  <c r="BI199" i="11"/>
  <c r="BH199" i="11"/>
  <c r="BG199" i="11"/>
  <c r="BF199" i="11"/>
  <c r="T199" i="11"/>
  <c r="R199" i="11"/>
  <c r="P199" i="11"/>
  <c r="BI197" i="11"/>
  <c r="BH197" i="11"/>
  <c r="BG197" i="11"/>
  <c r="BF197" i="11"/>
  <c r="T197" i="11"/>
  <c r="R197" i="11"/>
  <c r="P197" i="11"/>
  <c r="BI195" i="11"/>
  <c r="BH195" i="11"/>
  <c r="BG195" i="11"/>
  <c r="BF195" i="11"/>
  <c r="T195" i="11"/>
  <c r="R195" i="11"/>
  <c r="P195" i="11"/>
  <c r="BI193" i="11"/>
  <c r="BH193" i="11"/>
  <c r="BG193" i="11"/>
  <c r="BF193" i="11"/>
  <c r="T193" i="11"/>
  <c r="R193" i="11"/>
  <c r="P193" i="11"/>
  <c r="BI191" i="11"/>
  <c r="BH191" i="11"/>
  <c r="BG191" i="11"/>
  <c r="BF191" i="11"/>
  <c r="T191" i="11"/>
  <c r="R191" i="11"/>
  <c r="P191" i="11"/>
  <c r="BI189" i="11"/>
  <c r="BH189" i="11"/>
  <c r="BG189" i="11"/>
  <c r="BF189" i="11"/>
  <c r="T189" i="11"/>
  <c r="R189" i="11"/>
  <c r="P189" i="11"/>
  <c r="BI187" i="11"/>
  <c r="BH187" i="11"/>
  <c r="BG187" i="11"/>
  <c r="BF187" i="11"/>
  <c r="T187" i="11"/>
  <c r="R187" i="11"/>
  <c r="P187" i="11"/>
  <c r="BI185" i="11"/>
  <c r="BH185" i="11"/>
  <c r="BG185" i="11"/>
  <c r="BF185" i="11"/>
  <c r="T185" i="11"/>
  <c r="R185" i="11"/>
  <c r="P185" i="11"/>
  <c r="BI183" i="11"/>
  <c r="BH183" i="11"/>
  <c r="BG183" i="11"/>
  <c r="BF183" i="11"/>
  <c r="T183" i="11"/>
  <c r="R183" i="11"/>
  <c r="P183" i="11"/>
  <c r="BI181" i="11"/>
  <c r="BH181" i="11"/>
  <c r="BG181" i="11"/>
  <c r="BF181" i="11"/>
  <c r="T181" i="11"/>
  <c r="R181" i="11"/>
  <c r="P181" i="11"/>
  <c r="BI180" i="11"/>
  <c r="BH180" i="11"/>
  <c r="BG180" i="11"/>
  <c r="BF180" i="11"/>
  <c r="T180" i="11"/>
  <c r="R180" i="11"/>
  <c r="P180" i="11"/>
  <c r="BI179" i="11"/>
  <c r="BH179" i="11"/>
  <c r="BG179" i="11"/>
  <c r="BF179" i="11"/>
  <c r="T179" i="11"/>
  <c r="R179" i="11"/>
  <c r="P179" i="11"/>
  <c r="BI178" i="11"/>
  <c r="BH178" i="11"/>
  <c r="BG178" i="11"/>
  <c r="BF178" i="11"/>
  <c r="T178" i="11"/>
  <c r="R178" i="11"/>
  <c r="P178" i="11"/>
  <c r="BI177" i="11"/>
  <c r="BH177" i="11"/>
  <c r="BG177" i="11"/>
  <c r="BF177" i="11"/>
  <c r="T177" i="11"/>
  <c r="R177" i="11"/>
  <c r="P177" i="11"/>
  <c r="BI176" i="11"/>
  <c r="BH176" i="11"/>
  <c r="BG176" i="11"/>
  <c r="BF176" i="11"/>
  <c r="T176" i="11"/>
  <c r="R176" i="11"/>
  <c r="P176" i="11"/>
  <c r="BI174" i="11"/>
  <c r="BH174" i="11"/>
  <c r="BG174" i="11"/>
  <c r="BF174" i="11"/>
  <c r="T174" i="11"/>
  <c r="R174" i="11"/>
  <c r="P174" i="11"/>
  <c r="BI173" i="11"/>
  <c r="BH173" i="11"/>
  <c r="BG173" i="11"/>
  <c r="BF173" i="11"/>
  <c r="T173" i="11"/>
  <c r="R173" i="11"/>
  <c r="P173" i="11"/>
  <c r="BI172" i="11"/>
  <c r="BH172" i="11"/>
  <c r="BG172" i="11"/>
  <c r="BF172" i="11"/>
  <c r="T172" i="11"/>
  <c r="R172" i="11"/>
  <c r="P172" i="11"/>
  <c r="BI170" i="11"/>
  <c r="BH170" i="11"/>
  <c r="BG170" i="11"/>
  <c r="BF170" i="11"/>
  <c r="T170" i="11"/>
  <c r="R170" i="11"/>
  <c r="P170" i="11"/>
  <c r="BI168" i="11"/>
  <c r="BH168" i="11"/>
  <c r="BG168" i="11"/>
  <c r="BF168" i="11"/>
  <c r="T168" i="11"/>
  <c r="R168" i="11"/>
  <c r="P168" i="11"/>
  <c r="BI166" i="11"/>
  <c r="BH166" i="11"/>
  <c r="BG166" i="11"/>
  <c r="BF166" i="11"/>
  <c r="T166" i="11"/>
  <c r="R166" i="11"/>
  <c r="P166" i="11"/>
  <c r="BI164" i="11"/>
  <c r="BH164" i="11"/>
  <c r="BG164" i="11"/>
  <c r="BF164" i="11"/>
  <c r="T164" i="11"/>
  <c r="R164" i="11"/>
  <c r="P164" i="11"/>
  <c r="BI162" i="11"/>
  <c r="BH162" i="11"/>
  <c r="BG162" i="11"/>
  <c r="BF162" i="11"/>
  <c r="T162" i="11"/>
  <c r="R162" i="11"/>
  <c r="P162" i="11"/>
  <c r="BI160" i="11"/>
  <c r="BH160" i="11"/>
  <c r="BG160" i="11"/>
  <c r="BF160" i="11"/>
  <c r="T160" i="11"/>
  <c r="R160" i="11"/>
  <c r="P160" i="11"/>
  <c r="BI158" i="11"/>
  <c r="BH158" i="11"/>
  <c r="BG158" i="11"/>
  <c r="BF158" i="11"/>
  <c r="T158" i="11"/>
  <c r="R158" i="11"/>
  <c r="P158" i="11"/>
  <c r="BI156" i="11"/>
  <c r="BH156" i="11"/>
  <c r="BG156" i="11"/>
  <c r="BF156" i="11"/>
  <c r="T156" i="11"/>
  <c r="R156" i="11"/>
  <c r="P156" i="11"/>
  <c r="BI153" i="11"/>
  <c r="BH153" i="11"/>
  <c r="BG153" i="11"/>
  <c r="BF153" i="11"/>
  <c r="T153" i="11"/>
  <c r="R153" i="11"/>
  <c r="P153" i="11"/>
  <c r="BI151" i="11"/>
  <c r="BH151" i="11"/>
  <c r="BG151" i="11"/>
  <c r="BF151" i="11"/>
  <c r="T151" i="11"/>
  <c r="R151" i="11"/>
  <c r="P151" i="11"/>
  <c r="BI149" i="11"/>
  <c r="BH149" i="11"/>
  <c r="BG149" i="11"/>
  <c r="BF149" i="11"/>
  <c r="T149" i="11"/>
  <c r="R149" i="11"/>
  <c r="P149" i="11"/>
  <c r="BI146" i="11"/>
  <c r="BH146" i="11"/>
  <c r="BG146" i="11"/>
  <c r="BF146" i="11"/>
  <c r="T146" i="11"/>
  <c r="R146" i="11"/>
  <c r="P146" i="11"/>
  <c r="BI144" i="11"/>
  <c r="BH144" i="11"/>
  <c r="BG144" i="11"/>
  <c r="BF144" i="11"/>
  <c r="T144" i="11"/>
  <c r="R144" i="11"/>
  <c r="P144" i="11"/>
  <c r="BI142" i="11"/>
  <c r="BH142" i="11"/>
  <c r="BG142" i="11"/>
  <c r="BF142" i="11"/>
  <c r="T142" i="11"/>
  <c r="R142" i="11"/>
  <c r="P142" i="11"/>
  <c r="BI140" i="11"/>
  <c r="BH140" i="11"/>
  <c r="BG140" i="11"/>
  <c r="BF140" i="11"/>
  <c r="T140" i="11"/>
  <c r="R140" i="11"/>
  <c r="P140" i="11"/>
  <c r="BI138" i="11"/>
  <c r="BH138" i="11"/>
  <c r="BG138" i="11"/>
  <c r="BF138" i="11"/>
  <c r="T138" i="11"/>
  <c r="R138" i="11"/>
  <c r="P138" i="11"/>
  <c r="BI136" i="11"/>
  <c r="BH136" i="11"/>
  <c r="BG136" i="11"/>
  <c r="BF136" i="11"/>
  <c r="T136" i="11"/>
  <c r="R136" i="11"/>
  <c r="P136" i="11"/>
  <c r="BI134" i="11"/>
  <c r="BH134" i="11"/>
  <c r="BG134" i="11"/>
  <c r="BF134" i="11"/>
  <c r="T134" i="11"/>
  <c r="R134" i="11"/>
  <c r="P134" i="11"/>
  <c r="BI132" i="11"/>
  <c r="BH132" i="11"/>
  <c r="BG132" i="11"/>
  <c r="BF132" i="11"/>
  <c r="T132" i="11"/>
  <c r="R132" i="11"/>
  <c r="P132" i="11"/>
  <c r="BI130" i="11"/>
  <c r="BH130" i="11"/>
  <c r="BG130" i="11"/>
  <c r="BF130" i="11"/>
  <c r="T130" i="11"/>
  <c r="R130" i="11"/>
  <c r="P130" i="11"/>
  <c r="F122" i="11"/>
  <c r="E120" i="11"/>
  <c r="F91" i="11"/>
  <c r="E89" i="11"/>
  <c r="J26" i="11"/>
  <c r="E26" i="11"/>
  <c r="J94" i="11"/>
  <c r="J25" i="11"/>
  <c r="J23" i="11"/>
  <c r="E23" i="11"/>
  <c r="J93" i="11" s="1"/>
  <c r="J22" i="11"/>
  <c r="J20" i="11"/>
  <c r="E20" i="11"/>
  <c r="F125" i="11" s="1"/>
  <c r="J19" i="11"/>
  <c r="J17" i="11"/>
  <c r="E17" i="11"/>
  <c r="F124" i="11" s="1"/>
  <c r="J16" i="11"/>
  <c r="J14" i="11"/>
  <c r="J122" i="11" s="1"/>
  <c r="E7" i="11"/>
  <c r="E85" i="11" s="1"/>
  <c r="J41" i="10"/>
  <c r="J40" i="10"/>
  <c r="AY105" i="1"/>
  <c r="J39" i="10"/>
  <c r="AX105" i="1"/>
  <c r="BI139" i="10"/>
  <c r="BH139" i="10"/>
  <c r="BG139" i="10"/>
  <c r="BF139" i="10"/>
  <c r="T139" i="10"/>
  <c r="R139" i="10"/>
  <c r="P139" i="10"/>
  <c r="BI138" i="10"/>
  <c r="BH138" i="10"/>
  <c r="BG138" i="10"/>
  <c r="BF138" i="10"/>
  <c r="T138" i="10"/>
  <c r="R138" i="10"/>
  <c r="P138" i="10"/>
  <c r="BI137" i="10"/>
  <c r="BH137" i="10"/>
  <c r="BG137" i="10"/>
  <c r="BF137" i="10"/>
  <c r="T137" i="10"/>
  <c r="R137" i="10"/>
  <c r="P137" i="10"/>
  <c r="BI136" i="10"/>
  <c r="BH136" i="10"/>
  <c r="BG136" i="10"/>
  <c r="BF136" i="10"/>
  <c r="T136" i="10"/>
  <c r="R136" i="10"/>
  <c r="P136" i="10"/>
  <c r="BI135" i="10"/>
  <c r="BH135" i="10"/>
  <c r="BG135" i="10"/>
  <c r="BF135" i="10"/>
  <c r="T135" i="10"/>
  <c r="R135" i="10"/>
  <c r="P135" i="10"/>
  <c r="BI134" i="10"/>
  <c r="BH134" i="10"/>
  <c r="BG134" i="10"/>
  <c r="BF134" i="10"/>
  <c r="T134" i="10"/>
  <c r="R134" i="10"/>
  <c r="P134" i="10"/>
  <c r="BI133" i="10"/>
  <c r="BH133" i="10"/>
  <c r="BG133" i="10"/>
  <c r="BF133" i="10"/>
  <c r="T133" i="10"/>
  <c r="R133" i="10"/>
  <c r="P133" i="10"/>
  <c r="BI132" i="10"/>
  <c r="BH132" i="10"/>
  <c r="BG132" i="10"/>
  <c r="BF132" i="10"/>
  <c r="T132" i="10"/>
  <c r="R132" i="10"/>
  <c r="P132" i="10"/>
  <c r="BI131" i="10"/>
  <c r="BH131" i="10"/>
  <c r="BG131" i="10"/>
  <c r="BF131" i="10"/>
  <c r="T131" i="10"/>
  <c r="R131" i="10"/>
  <c r="P131" i="10"/>
  <c r="BI129" i="10"/>
  <c r="BH129" i="10"/>
  <c r="BG129" i="10"/>
  <c r="BF129" i="10"/>
  <c r="T129" i="10"/>
  <c r="R129" i="10"/>
  <c r="P129" i="10"/>
  <c r="BI127" i="10"/>
  <c r="BH127" i="10"/>
  <c r="BG127" i="10"/>
  <c r="BF127" i="10"/>
  <c r="T127" i="10"/>
  <c r="R127" i="10"/>
  <c r="P127" i="10"/>
  <c r="F119" i="10"/>
  <c r="E117" i="10"/>
  <c r="F93" i="10"/>
  <c r="E91" i="10"/>
  <c r="J28" i="10"/>
  <c r="E28" i="10"/>
  <c r="J122" i="10" s="1"/>
  <c r="J27" i="10"/>
  <c r="J25" i="10"/>
  <c r="E25" i="10"/>
  <c r="J95" i="10"/>
  <c r="J24" i="10"/>
  <c r="J22" i="10"/>
  <c r="E22" i="10"/>
  <c r="F122" i="10" s="1"/>
  <c r="J21" i="10"/>
  <c r="J19" i="10"/>
  <c r="E19" i="10"/>
  <c r="F95" i="10" s="1"/>
  <c r="J18" i="10"/>
  <c r="J16" i="10"/>
  <c r="J119" i="10"/>
  <c r="E7" i="10"/>
  <c r="E111" i="10" s="1"/>
  <c r="J41" i="9"/>
  <c r="J40" i="9"/>
  <c r="AY104" i="1"/>
  <c r="J39" i="9"/>
  <c r="AX104" i="1" s="1"/>
  <c r="BI139" i="9"/>
  <c r="BH139" i="9"/>
  <c r="BG139" i="9"/>
  <c r="BF139" i="9"/>
  <c r="T139" i="9"/>
  <c r="R139" i="9"/>
  <c r="P139" i="9"/>
  <c r="BI138" i="9"/>
  <c r="BH138" i="9"/>
  <c r="BG138" i="9"/>
  <c r="BF138" i="9"/>
  <c r="T138" i="9"/>
  <c r="R138" i="9"/>
  <c r="P138" i="9"/>
  <c r="BI137" i="9"/>
  <c r="BH137" i="9"/>
  <c r="BG137" i="9"/>
  <c r="BF137" i="9"/>
  <c r="T137" i="9"/>
  <c r="R137" i="9"/>
  <c r="P137" i="9"/>
  <c r="BI136" i="9"/>
  <c r="BH136" i="9"/>
  <c r="BG136" i="9"/>
  <c r="BF136" i="9"/>
  <c r="T136" i="9"/>
  <c r="R136" i="9"/>
  <c r="P136" i="9"/>
  <c r="BI135" i="9"/>
  <c r="BH135" i="9"/>
  <c r="BG135" i="9"/>
  <c r="BF135" i="9"/>
  <c r="T135" i="9"/>
  <c r="R135" i="9"/>
  <c r="P135" i="9"/>
  <c r="BI134" i="9"/>
  <c r="BH134" i="9"/>
  <c r="BG134" i="9"/>
  <c r="BF134" i="9"/>
  <c r="T134" i="9"/>
  <c r="R134" i="9"/>
  <c r="P134" i="9"/>
  <c r="BI133" i="9"/>
  <c r="BH133" i="9"/>
  <c r="BG133" i="9"/>
  <c r="BF133" i="9"/>
  <c r="T133" i="9"/>
  <c r="R133" i="9"/>
  <c r="P133" i="9"/>
  <c r="BI132" i="9"/>
  <c r="BH132" i="9"/>
  <c r="BG132" i="9"/>
  <c r="BF132" i="9"/>
  <c r="T132" i="9"/>
  <c r="R132" i="9"/>
  <c r="P132" i="9"/>
  <c r="BI131" i="9"/>
  <c r="BH131" i="9"/>
  <c r="BG131" i="9"/>
  <c r="BF131" i="9"/>
  <c r="T131" i="9"/>
  <c r="R131" i="9"/>
  <c r="P131" i="9"/>
  <c r="BI130" i="9"/>
  <c r="BH130" i="9"/>
  <c r="BG130" i="9"/>
  <c r="BF130" i="9"/>
  <c r="T130" i="9"/>
  <c r="R130" i="9"/>
  <c r="P130" i="9"/>
  <c r="BI129" i="9"/>
  <c r="BH129" i="9"/>
  <c r="BG129" i="9"/>
  <c r="BF129" i="9"/>
  <c r="T129" i="9"/>
  <c r="R129" i="9"/>
  <c r="P129" i="9"/>
  <c r="BI127" i="9"/>
  <c r="BH127" i="9"/>
  <c r="BG127" i="9"/>
  <c r="BF127" i="9"/>
  <c r="T127" i="9"/>
  <c r="R127" i="9"/>
  <c r="P127" i="9"/>
  <c r="F119" i="9"/>
  <c r="E117" i="9"/>
  <c r="F93" i="9"/>
  <c r="E91" i="9"/>
  <c r="J28" i="9"/>
  <c r="E28" i="9"/>
  <c r="J122" i="9" s="1"/>
  <c r="J27" i="9"/>
  <c r="J25" i="9"/>
  <c r="E25" i="9"/>
  <c r="J121" i="9"/>
  <c r="J24" i="9"/>
  <c r="J22" i="9"/>
  <c r="E22" i="9"/>
  <c r="F96" i="9"/>
  <c r="J21" i="9"/>
  <c r="J19" i="9"/>
  <c r="E19" i="9"/>
  <c r="F95" i="9"/>
  <c r="J18" i="9"/>
  <c r="J16" i="9"/>
  <c r="J119" i="9"/>
  <c r="E7" i="9"/>
  <c r="E85" i="9"/>
  <c r="J41" i="8"/>
  <c r="J40" i="8"/>
  <c r="AY103" i="1"/>
  <c r="J39" i="8"/>
  <c r="AX103" i="1" s="1"/>
  <c r="BI139" i="8"/>
  <c r="BH139" i="8"/>
  <c r="BG139" i="8"/>
  <c r="BF139" i="8"/>
  <c r="T139" i="8"/>
  <c r="R139" i="8"/>
  <c r="P139" i="8"/>
  <c r="BI138" i="8"/>
  <c r="BH138" i="8"/>
  <c r="BG138" i="8"/>
  <c r="BF138" i="8"/>
  <c r="T138" i="8"/>
  <c r="R138" i="8"/>
  <c r="P138" i="8"/>
  <c r="BI137" i="8"/>
  <c r="BH137" i="8"/>
  <c r="BG137" i="8"/>
  <c r="BF137" i="8"/>
  <c r="T137" i="8"/>
  <c r="R137" i="8"/>
  <c r="P137" i="8"/>
  <c r="BI136" i="8"/>
  <c r="BH136" i="8"/>
  <c r="BG136" i="8"/>
  <c r="BF136" i="8"/>
  <c r="T136" i="8"/>
  <c r="R136" i="8"/>
  <c r="P136" i="8"/>
  <c r="BI135" i="8"/>
  <c r="BH135" i="8"/>
  <c r="BG135" i="8"/>
  <c r="BF135" i="8"/>
  <c r="T135" i="8"/>
  <c r="R135" i="8"/>
  <c r="P135" i="8"/>
  <c r="BI134" i="8"/>
  <c r="BH134" i="8"/>
  <c r="BG134" i="8"/>
  <c r="BF134" i="8"/>
  <c r="T134" i="8"/>
  <c r="R134" i="8"/>
  <c r="P134" i="8"/>
  <c r="BI133" i="8"/>
  <c r="BH133" i="8"/>
  <c r="BG133" i="8"/>
  <c r="BF133" i="8"/>
  <c r="T133" i="8"/>
  <c r="R133" i="8"/>
  <c r="P133" i="8"/>
  <c r="BI132" i="8"/>
  <c r="BH132" i="8"/>
  <c r="BG132" i="8"/>
  <c r="BF132" i="8"/>
  <c r="T132" i="8"/>
  <c r="R132" i="8"/>
  <c r="P132" i="8"/>
  <c r="BI131" i="8"/>
  <c r="BH131" i="8"/>
  <c r="BG131" i="8"/>
  <c r="BF131" i="8"/>
  <c r="T131" i="8"/>
  <c r="R131" i="8"/>
  <c r="P131" i="8"/>
  <c r="BI129" i="8"/>
  <c r="BH129" i="8"/>
  <c r="BG129" i="8"/>
  <c r="BF129" i="8"/>
  <c r="T129" i="8"/>
  <c r="R129" i="8"/>
  <c r="P129" i="8"/>
  <c r="BI127" i="8"/>
  <c r="BH127" i="8"/>
  <c r="BG127" i="8"/>
  <c r="BF127" i="8"/>
  <c r="T127" i="8"/>
  <c r="R127" i="8"/>
  <c r="P127" i="8"/>
  <c r="F119" i="8"/>
  <c r="E117" i="8"/>
  <c r="F93" i="8"/>
  <c r="E91" i="8"/>
  <c r="J28" i="8"/>
  <c r="E28" i="8"/>
  <c r="J96" i="8" s="1"/>
  <c r="J27" i="8"/>
  <c r="J25" i="8"/>
  <c r="E25" i="8"/>
  <c r="J121" i="8" s="1"/>
  <c r="J24" i="8"/>
  <c r="J22" i="8"/>
  <c r="E22" i="8"/>
  <c r="F96" i="8"/>
  <c r="J21" i="8"/>
  <c r="J19" i="8"/>
  <c r="E19" i="8"/>
  <c r="F121" i="8"/>
  <c r="J18" i="8"/>
  <c r="J16" i="8"/>
  <c r="J93" i="8" s="1"/>
  <c r="E7" i="8"/>
  <c r="E85" i="8" s="1"/>
  <c r="J41" i="7"/>
  <c r="J40" i="7"/>
  <c r="AY102" i="1" s="1"/>
  <c r="J39" i="7"/>
  <c r="AX102" i="1" s="1"/>
  <c r="BI139" i="7"/>
  <c r="BH139" i="7"/>
  <c r="BG139" i="7"/>
  <c r="BF139" i="7"/>
  <c r="T139" i="7"/>
  <c r="R139" i="7"/>
  <c r="P139" i="7"/>
  <c r="BI138" i="7"/>
  <c r="BH138" i="7"/>
  <c r="BG138" i="7"/>
  <c r="BF138" i="7"/>
  <c r="T138" i="7"/>
  <c r="R138" i="7"/>
  <c r="P138" i="7"/>
  <c r="BI137" i="7"/>
  <c r="BH137" i="7"/>
  <c r="BG137" i="7"/>
  <c r="BF137" i="7"/>
  <c r="T137" i="7"/>
  <c r="R137" i="7"/>
  <c r="P137" i="7"/>
  <c r="BI136" i="7"/>
  <c r="BH136" i="7"/>
  <c r="BG136" i="7"/>
  <c r="BF136" i="7"/>
  <c r="T136" i="7"/>
  <c r="R136" i="7"/>
  <c r="P136" i="7"/>
  <c r="BI135" i="7"/>
  <c r="BH135" i="7"/>
  <c r="BG135" i="7"/>
  <c r="BF135" i="7"/>
  <c r="T135" i="7"/>
  <c r="R135" i="7"/>
  <c r="P135" i="7"/>
  <c r="BI134" i="7"/>
  <c r="BH134" i="7"/>
  <c r="BG134" i="7"/>
  <c r="BF134" i="7"/>
  <c r="T134" i="7"/>
  <c r="R134" i="7"/>
  <c r="P134" i="7"/>
  <c r="BI133" i="7"/>
  <c r="BH133" i="7"/>
  <c r="BG133" i="7"/>
  <c r="BF133" i="7"/>
  <c r="T133" i="7"/>
  <c r="R133" i="7"/>
  <c r="P133" i="7"/>
  <c r="BI132" i="7"/>
  <c r="BH132" i="7"/>
  <c r="BG132" i="7"/>
  <c r="BF132" i="7"/>
  <c r="T132" i="7"/>
  <c r="R132" i="7"/>
  <c r="P132" i="7"/>
  <c r="BI131" i="7"/>
  <c r="BH131" i="7"/>
  <c r="BG131" i="7"/>
  <c r="BF131" i="7"/>
  <c r="T131" i="7"/>
  <c r="R131" i="7"/>
  <c r="P131" i="7"/>
  <c r="BI130" i="7"/>
  <c r="BH130" i="7"/>
  <c r="BG130" i="7"/>
  <c r="BF130" i="7"/>
  <c r="T130" i="7"/>
  <c r="R130" i="7"/>
  <c r="P130" i="7"/>
  <c r="BI129" i="7"/>
  <c r="BH129" i="7"/>
  <c r="BG129" i="7"/>
  <c r="BF129" i="7"/>
  <c r="T129" i="7"/>
  <c r="R129" i="7"/>
  <c r="P129" i="7"/>
  <c r="BI127" i="7"/>
  <c r="BH127" i="7"/>
  <c r="BG127" i="7"/>
  <c r="BF127" i="7"/>
  <c r="T127" i="7"/>
  <c r="R127" i="7"/>
  <c r="P127" i="7"/>
  <c r="F119" i="7"/>
  <c r="E117" i="7"/>
  <c r="F93" i="7"/>
  <c r="E91" i="7"/>
  <c r="J28" i="7"/>
  <c r="E28" i="7"/>
  <c r="J122" i="7"/>
  <c r="J27" i="7"/>
  <c r="J25" i="7"/>
  <c r="E25" i="7"/>
  <c r="J121" i="7" s="1"/>
  <c r="J24" i="7"/>
  <c r="J22" i="7"/>
  <c r="E22" i="7"/>
  <c r="F122" i="7" s="1"/>
  <c r="J21" i="7"/>
  <c r="J19" i="7"/>
  <c r="E19" i="7"/>
  <c r="F121" i="7" s="1"/>
  <c r="J18" i="7"/>
  <c r="J16" i="7"/>
  <c r="J93" i="7" s="1"/>
  <c r="E7" i="7"/>
  <c r="E111" i="7" s="1"/>
  <c r="J41" i="6"/>
  <c r="J40" i="6"/>
  <c r="AY101" i="1" s="1"/>
  <c r="J39" i="6"/>
  <c r="AX101" i="1"/>
  <c r="BI155" i="6"/>
  <c r="BH155" i="6"/>
  <c r="BG155" i="6"/>
  <c r="BF155" i="6"/>
  <c r="T155" i="6"/>
  <c r="R155" i="6"/>
  <c r="P155" i="6"/>
  <c r="BI154" i="6"/>
  <c r="BH154" i="6"/>
  <c r="BG154" i="6"/>
  <c r="BF154" i="6"/>
  <c r="T154" i="6"/>
  <c r="R154" i="6"/>
  <c r="P154" i="6"/>
  <c r="BI153" i="6"/>
  <c r="BH153" i="6"/>
  <c r="BG153" i="6"/>
  <c r="BF153" i="6"/>
  <c r="T153" i="6"/>
  <c r="R153" i="6"/>
  <c r="P153" i="6"/>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0" i="6"/>
  <c r="BH140" i="6"/>
  <c r="BG140" i="6"/>
  <c r="BF140" i="6"/>
  <c r="T140" i="6"/>
  <c r="R140" i="6"/>
  <c r="P140"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7" i="6"/>
  <c r="BH127" i="6"/>
  <c r="BG127" i="6"/>
  <c r="BF127" i="6"/>
  <c r="T127" i="6"/>
  <c r="R127" i="6"/>
  <c r="P127" i="6"/>
  <c r="F119" i="6"/>
  <c r="E117" i="6"/>
  <c r="F93" i="6"/>
  <c r="E91" i="6"/>
  <c r="J28" i="6"/>
  <c r="E28" i="6"/>
  <c r="J122" i="6"/>
  <c r="J27" i="6"/>
  <c r="J25" i="6"/>
  <c r="E25" i="6"/>
  <c r="J95" i="6" s="1"/>
  <c r="J24" i="6"/>
  <c r="J22" i="6"/>
  <c r="E22" i="6"/>
  <c r="F96" i="6" s="1"/>
  <c r="J21" i="6"/>
  <c r="J19" i="6"/>
  <c r="E19" i="6"/>
  <c r="F95" i="6" s="1"/>
  <c r="J18" i="6"/>
  <c r="J16" i="6"/>
  <c r="J119" i="6" s="1"/>
  <c r="E7" i="6"/>
  <c r="E111" i="6" s="1"/>
  <c r="J41" i="5"/>
  <c r="J40" i="5"/>
  <c r="AY100" i="1"/>
  <c r="J39" i="5"/>
  <c r="AX100" i="1"/>
  <c r="BI132" i="5"/>
  <c r="BH132" i="5"/>
  <c r="BG132" i="5"/>
  <c r="BF132" i="5"/>
  <c r="T132" i="5"/>
  <c r="R132" i="5"/>
  <c r="P132" i="5"/>
  <c r="BI131" i="5"/>
  <c r="BH131" i="5"/>
  <c r="BG131" i="5"/>
  <c r="BF131" i="5"/>
  <c r="T131" i="5"/>
  <c r="R131" i="5"/>
  <c r="P131" i="5"/>
  <c r="BI130" i="5"/>
  <c r="BH130" i="5"/>
  <c r="BG130" i="5"/>
  <c r="BF130" i="5"/>
  <c r="T130" i="5"/>
  <c r="R130" i="5"/>
  <c r="P130"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F118" i="5"/>
  <c r="E116" i="5"/>
  <c r="F93" i="5"/>
  <c r="E91" i="5"/>
  <c r="J28" i="5"/>
  <c r="E28" i="5"/>
  <c r="J121" i="5" s="1"/>
  <c r="J27" i="5"/>
  <c r="J25" i="5"/>
  <c r="E25" i="5"/>
  <c r="J95" i="5" s="1"/>
  <c r="J24" i="5"/>
  <c r="J22" i="5"/>
  <c r="E22" i="5"/>
  <c r="F121" i="5"/>
  <c r="J21" i="5"/>
  <c r="J19" i="5"/>
  <c r="E19" i="5"/>
  <c r="F120" i="5"/>
  <c r="J18" i="5"/>
  <c r="J16" i="5"/>
  <c r="J93" i="5" s="1"/>
  <c r="E7" i="5"/>
  <c r="E85" i="5"/>
  <c r="J39" i="4"/>
  <c r="J38" i="4"/>
  <c r="AY98" i="1" s="1"/>
  <c r="J37" i="4"/>
  <c r="AX98" i="1" s="1"/>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0" i="4"/>
  <c r="BH130" i="4"/>
  <c r="BG130" i="4"/>
  <c r="BF130" i="4"/>
  <c r="T130" i="4"/>
  <c r="R130" i="4"/>
  <c r="P130" i="4"/>
  <c r="BI129" i="4"/>
  <c r="BH129" i="4"/>
  <c r="BG129" i="4"/>
  <c r="BF129" i="4"/>
  <c r="T129" i="4"/>
  <c r="R129" i="4"/>
  <c r="P129" i="4"/>
  <c r="BI128" i="4"/>
  <c r="BH128" i="4"/>
  <c r="BG128" i="4"/>
  <c r="BF128" i="4"/>
  <c r="T128" i="4"/>
  <c r="R128" i="4"/>
  <c r="P128" i="4"/>
  <c r="BI127" i="4"/>
  <c r="BH127" i="4"/>
  <c r="BG127" i="4"/>
  <c r="BF127" i="4"/>
  <c r="T127" i="4"/>
  <c r="R127" i="4"/>
  <c r="P127" i="4"/>
  <c r="BI126" i="4"/>
  <c r="BH126" i="4"/>
  <c r="BG126" i="4"/>
  <c r="BF126" i="4"/>
  <c r="T126" i="4"/>
  <c r="R126" i="4"/>
  <c r="P126" i="4"/>
  <c r="BI125" i="4"/>
  <c r="BH125" i="4"/>
  <c r="BG125" i="4"/>
  <c r="BF125" i="4"/>
  <c r="T125" i="4"/>
  <c r="R125" i="4"/>
  <c r="P125" i="4"/>
  <c r="BI124" i="4"/>
  <c r="BH124" i="4"/>
  <c r="BG124" i="4"/>
  <c r="BF124" i="4"/>
  <c r="T124" i="4"/>
  <c r="R124" i="4"/>
  <c r="P124" i="4"/>
  <c r="F116" i="4"/>
  <c r="E114" i="4"/>
  <c r="F91" i="4"/>
  <c r="E89" i="4"/>
  <c r="J26" i="4"/>
  <c r="E26" i="4"/>
  <c r="J94" i="4" s="1"/>
  <c r="J25" i="4"/>
  <c r="J23" i="4"/>
  <c r="E23" i="4"/>
  <c r="J118" i="4"/>
  <c r="J22" i="4"/>
  <c r="J20" i="4"/>
  <c r="E20" i="4"/>
  <c r="F119" i="4" s="1"/>
  <c r="J19" i="4"/>
  <c r="J17" i="4"/>
  <c r="E17" i="4"/>
  <c r="F118" i="4"/>
  <c r="J16" i="4"/>
  <c r="J14" i="4"/>
  <c r="J116" i="4"/>
  <c r="E7" i="4"/>
  <c r="E110" i="4"/>
  <c r="J37" i="3"/>
  <c r="J36" i="3"/>
  <c r="AY96" i="1" s="1"/>
  <c r="J35" i="3"/>
  <c r="AX96" i="1" s="1"/>
  <c r="BI214" i="3"/>
  <c r="BH214" i="3"/>
  <c r="BG214" i="3"/>
  <c r="BF214" i="3"/>
  <c r="T214" i="3"/>
  <c r="R214" i="3"/>
  <c r="P214" i="3"/>
  <c r="BI212" i="3"/>
  <c r="BH212" i="3"/>
  <c r="BG212" i="3"/>
  <c r="BF212" i="3"/>
  <c r="T212" i="3"/>
  <c r="R212" i="3"/>
  <c r="P212" i="3"/>
  <c r="BI211" i="3"/>
  <c r="BH211" i="3"/>
  <c r="BG211" i="3"/>
  <c r="BF211" i="3"/>
  <c r="T211" i="3"/>
  <c r="R211" i="3"/>
  <c r="P211" i="3"/>
  <c r="BI210" i="3"/>
  <c r="BH210" i="3"/>
  <c r="BG210" i="3"/>
  <c r="BF210" i="3"/>
  <c r="T210" i="3"/>
  <c r="R210" i="3"/>
  <c r="P210" i="3"/>
  <c r="BI209" i="3"/>
  <c r="BH209" i="3"/>
  <c r="BG209" i="3"/>
  <c r="BF209" i="3"/>
  <c r="T209" i="3"/>
  <c r="R209" i="3"/>
  <c r="P209" i="3"/>
  <c r="BI207" i="3"/>
  <c r="BH207" i="3"/>
  <c r="BG207" i="3"/>
  <c r="BF207" i="3"/>
  <c r="T207" i="3"/>
  <c r="R207" i="3"/>
  <c r="P207" i="3"/>
  <c r="BI204" i="3"/>
  <c r="BH204" i="3"/>
  <c r="BG204" i="3"/>
  <c r="BF204" i="3"/>
  <c r="T204" i="3"/>
  <c r="R204" i="3"/>
  <c r="P204" i="3"/>
  <c r="BI202" i="3"/>
  <c r="BH202" i="3"/>
  <c r="BG202" i="3"/>
  <c r="BF202" i="3"/>
  <c r="T202" i="3"/>
  <c r="R202" i="3"/>
  <c r="P202" i="3"/>
  <c r="BI200" i="3"/>
  <c r="BH200" i="3"/>
  <c r="BG200" i="3"/>
  <c r="BF200" i="3"/>
  <c r="T200" i="3"/>
  <c r="R200" i="3"/>
  <c r="P200" i="3"/>
  <c r="BI197" i="3"/>
  <c r="BH197" i="3"/>
  <c r="BG197" i="3"/>
  <c r="BF197" i="3"/>
  <c r="T197" i="3"/>
  <c r="R197" i="3"/>
  <c r="P197" i="3"/>
  <c r="BI195" i="3"/>
  <c r="BH195" i="3"/>
  <c r="BG195" i="3"/>
  <c r="BF195" i="3"/>
  <c r="T195" i="3"/>
  <c r="R195" i="3"/>
  <c r="P195" i="3"/>
  <c r="BI194" i="3"/>
  <c r="BH194" i="3"/>
  <c r="BG194" i="3"/>
  <c r="BF194" i="3"/>
  <c r="T194" i="3"/>
  <c r="R194" i="3"/>
  <c r="P194" i="3"/>
  <c r="BI193" i="3"/>
  <c r="BH193" i="3"/>
  <c r="BG193" i="3"/>
  <c r="BF193" i="3"/>
  <c r="T193" i="3"/>
  <c r="R193" i="3"/>
  <c r="P193" i="3"/>
  <c r="BI191" i="3"/>
  <c r="BH191" i="3"/>
  <c r="BG191" i="3"/>
  <c r="BF191" i="3"/>
  <c r="T191" i="3"/>
  <c r="R191" i="3"/>
  <c r="P191" i="3"/>
  <c r="BI188" i="3"/>
  <c r="BH188" i="3"/>
  <c r="BG188" i="3"/>
  <c r="BF188" i="3"/>
  <c r="T188" i="3"/>
  <c r="R188" i="3"/>
  <c r="P188" i="3"/>
  <c r="BI187" i="3"/>
  <c r="BH187" i="3"/>
  <c r="BG187" i="3"/>
  <c r="BF187" i="3"/>
  <c r="T187" i="3"/>
  <c r="R187" i="3"/>
  <c r="P187" i="3"/>
  <c r="BI185" i="3"/>
  <c r="BH185" i="3"/>
  <c r="BG185" i="3"/>
  <c r="BF185" i="3"/>
  <c r="T185" i="3"/>
  <c r="R185" i="3"/>
  <c r="P185" i="3"/>
  <c r="BI183" i="3"/>
  <c r="BH183" i="3"/>
  <c r="BG183" i="3"/>
  <c r="BF183" i="3"/>
  <c r="T183" i="3"/>
  <c r="R183" i="3"/>
  <c r="P183" i="3"/>
  <c r="BI181" i="3"/>
  <c r="BH181" i="3"/>
  <c r="BG181" i="3"/>
  <c r="BF181" i="3"/>
  <c r="T181" i="3"/>
  <c r="R181" i="3"/>
  <c r="P181" i="3"/>
  <c r="BI180" i="3"/>
  <c r="BH180" i="3"/>
  <c r="BG180" i="3"/>
  <c r="BF180" i="3"/>
  <c r="T180" i="3"/>
  <c r="R180" i="3"/>
  <c r="P180" i="3"/>
  <c r="BI178" i="3"/>
  <c r="BH178" i="3"/>
  <c r="BG178" i="3"/>
  <c r="BF178" i="3"/>
  <c r="T178" i="3"/>
  <c r="R178" i="3"/>
  <c r="P178" i="3"/>
  <c r="BI176" i="3"/>
  <c r="BH176" i="3"/>
  <c r="BG176" i="3"/>
  <c r="BF176" i="3"/>
  <c r="T176" i="3"/>
  <c r="R176" i="3"/>
  <c r="P176" i="3"/>
  <c r="BI175" i="3"/>
  <c r="BH175" i="3"/>
  <c r="BG175" i="3"/>
  <c r="BF175" i="3"/>
  <c r="T175" i="3"/>
  <c r="R175" i="3"/>
  <c r="P175" i="3"/>
  <c r="BI174" i="3"/>
  <c r="BH174" i="3"/>
  <c r="BG174" i="3"/>
  <c r="BF174" i="3"/>
  <c r="T174" i="3"/>
  <c r="R174" i="3"/>
  <c r="P174" i="3"/>
  <c r="BI173" i="3"/>
  <c r="BH173" i="3"/>
  <c r="BG173" i="3"/>
  <c r="BF173" i="3"/>
  <c r="T173" i="3"/>
  <c r="R173" i="3"/>
  <c r="P173" i="3"/>
  <c r="BI172" i="3"/>
  <c r="BH172" i="3"/>
  <c r="BG172" i="3"/>
  <c r="BF172" i="3"/>
  <c r="T172" i="3"/>
  <c r="R172" i="3"/>
  <c r="P172" i="3"/>
  <c r="BI171" i="3"/>
  <c r="BH171" i="3"/>
  <c r="BG171" i="3"/>
  <c r="BF171" i="3"/>
  <c r="T171" i="3"/>
  <c r="R171" i="3"/>
  <c r="P171" i="3"/>
  <c r="BI169" i="3"/>
  <c r="BH169" i="3"/>
  <c r="BG169" i="3"/>
  <c r="BF169" i="3"/>
  <c r="T169" i="3"/>
  <c r="R169" i="3"/>
  <c r="P169" i="3"/>
  <c r="BI168" i="3"/>
  <c r="BH168" i="3"/>
  <c r="BG168" i="3"/>
  <c r="BF168" i="3"/>
  <c r="T168" i="3"/>
  <c r="R168" i="3"/>
  <c r="P168" i="3"/>
  <c r="BI166" i="3"/>
  <c r="BH166" i="3"/>
  <c r="BG166" i="3"/>
  <c r="BF166" i="3"/>
  <c r="T166" i="3"/>
  <c r="R166" i="3"/>
  <c r="P166" i="3"/>
  <c r="BI164" i="3"/>
  <c r="BH164" i="3"/>
  <c r="BG164" i="3"/>
  <c r="BF164" i="3"/>
  <c r="T164" i="3"/>
  <c r="R164" i="3"/>
  <c r="P164" i="3"/>
  <c r="BI162" i="3"/>
  <c r="BH162" i="3"/>
  <c r="BG162" i="3"/>
  <c r="BF162" i="3"/>
  <c r="T162" i="3"/>
  <c r="R162" i="3"/>
  <c r="P162" i="3"/>
  <c r="BI161" i="3"/>
  <c r="BH161" i="3"/>
  <c r="BG161" i="3"/>
  <c r="BF161" i="3"/>
  <c r="T161" i="3"/>
  <c r="R161" i="3"/>
  <c r="P161" i="3"/>
  <c r="BI160" i="3"/>
  <c r="BH160" i="3"/>
  <c r="BG160" i="3"/>
  <c r="BF160" i="3"/>
  <c r="T160" i="3"/>
  <c r="R160" i="3"/>
  <c r="P160" i="3"/>
  <c r="BI157" i="3"/>
  <c r="BH157" i="3"/>
  <c r="BG157" i="3"/>
  <c r="BF157" i="3"/>
  <c r="T157" i="3"/>
  <c r="R157" i="3"/>
  <c r="P157" i="3"/>
  <c r="BI155" i="3"/>
  <c r="BH155" i="3"/>
  <c r="BG155" i="3"/>
  <c r="BF155" i="3"/>
  <c r="T155" i="3"/>
  <c r="R155" i="3"/>
  <c r="P155" i="3"/>
  <c r="BI153" i="3"/>
  <c r="BH153" i="3"/>
  <c r="BG153" i="3"/>
  <c r="BF153" i="3"/>
  <c r="T153" i="3"/>
  <c r="R153" i="3"/>
  <c r="P153" i="3"/>
  <c r="BI151" i="3"/>
  <c r="BH151" i="3"/>
  <c r="BG151" i="3"/>
  <c r="BF151" i="3"/>
  <c r="T151" i="3"/>
  <c r="R151" i="3"/>
  <c r="P151" i="3"/>
  <c r="BI149" i="3"/>
  <c r="BH149" i="3"/>
  <c r="BG149" i="3"/>
  <c r="BF149" i="3"/>
  <c r="T149" i="3"/>
  <c r="R149" i="3"/>
  <c r="P149" i="3"/>
  <c r="BI147" i="3"/>
  <c r="BH147" i="3"/>
  <c r="BG147" i="3"/>
  <c r="BF147" i="3"/>
  <c r="T147" i="3"/>
  <c r="R147" i="3"/>
  <c r="P147" i="3"/>
  <c r="BI145" i="3"/>
  <c r="BH145" i="3"/>
  <c r="BG145" i="3"/>
  <c r="BF145" i="3"/>
  <c r="T145" i="3"/>
  <c r="R145" i="3"/>
  <c r="P145" i="3"/>
  <c r="BI144" i="3"/>
  <c r="BH144" i="3"/>
  <c r="BG144" i="3"/>
  <c r="BF144" i="3"/>
  <c r="T144" i="3"/>
  <c r="R144" i="3"/>
  <c r="P144" i="3"/>
  <c r="BI142" i="3"/>
  <c r="BH142" i="3"/>
  <c r="BG142" i="3"/>
  <c r="BF142" i="3"/>
  <c r="T142" i="3"/>
  <c r="R142" i="3"/>
  <c r="P142" i="3"/>
  <c r="BI141" i="3"/>
  <c r="BH141" i="3"/>
  <c r="BG141" i="3"/>
  <c r="BF141" i="3"/>
  <c r="T141" i="3"/>
  <c r="R141" i="3"/>
  <c r="P141" i="3"/>
  <c r="BI139" i="3"/>
  <c r="BH139" i="3"/>
  <c r="BG139" i="3"/>
  <c r="BF139" i="3"/>
  <c r="T139" i="3"/>
  <c r="R139" i="3"/>
  <c r="P139" i="3"/>
  <c r="BI136" i="3"/>
  <c r="BH136" i="3"/>
  <c r="BG136" i="3"/>
  <c r="BF136" i="3"/>
  <c r="T136" i="3"/>
  <c r="R136" i="3"/>
  <c r="P136" i="3"/>
  <c r="BI134" i="3"/>
  <c r="BH134" i="3"/>
  <c r="BG134" i="3"/>
  <c r="BF134" i="3"/>
  <c r="T134" i="3"/>
  <c r="R134" i="3"/>
  <c r="P134" i="3"/>
  <c r="BI131" i="3"/>
  <c r="BH131" i="3"/>
  <c r="BG131" i="3"/>
  <c r="BF131" i="3"/>
  <c r="T131" i="3"/>
  <c r="R131" i="3"/>
  <c r="P131" i="3"/>
  <c r="BI129" i="3"/>
  <c r="BH129" i="3"/>
  <c r="BG129" i="3"/>
  <c r="BF129" i="3"/>
  <c r="T129" i="3"/>
  <c r="R129" i="3"/>
  <c r="P129" i="3"/>
  <c r="BI126" i="3"/>
  <c r="BH126" i="3"/>
  <c r="BG126" i="3"/>
  <c r="BF126" i="3"/>
  <c r="T126" i="3"/>
  <c r="T125" i="3"/>
  <c r="R126" i="3"/>
  <c r="R125" i="3"/>
  <c r="P126" i="3"/>
  <c r="P125" i="3"/>
  <c r="F118" i="3"/>
  <c r="E116" i="3"/>
  <c r="F89" i="3"/>
  <c r="E87" i="3"/>
  <c r="J24" i="3"/>
  <c r="E24" i="3"/>
  <c r="J92" i="3" s="1"/>
  <c r="J23" i="3"/>
  <c r="J21" i="3"/>
  <c r="E21" i="3"/>
  <c r="J91" i="3"/>
  <c r="J20" i="3"/>
  <c r="J18" i="3"/>
  <c r="E18" i="3"/>
  <c r="F121" i="3" s="1"/>
  <c r="J17" i="3"/>
  <c r="J15" i="3"/>
  <c r="E15" i="3"/>
  <c r="F120" i="3" s="1"/>
  <c r="J14" i="3"/>
  <c r="J12" i="3"/>
  <c r="J118" i="3"/>
  <c r="E7" i="3"/>
  <c r="E114" i="3" s="1"/>
  <c r="J37" i="2"/>
  <c r="J36" i="2"/>
  <c r="AY95" i="1"/>
  <c r="J35" i="2"/>
  <c r="AX95" i="1" s="1"/>
  <c r="BI513" i="2"/>
  <c r="BH513" i="2"/>
  <c r="BG513" i="2"/>
  <c r="BF513" i="2"/>
  <c r="T513" i="2"/>
  <c r="R513" i="2"/>
  <c r="P513" i="2"/>
  <c r="BI511" i="2"/>
  <c r="BH511" i="2"/>
  <c r="BG511" i="2"/>
  <c r="BF511" i="2"/>
  <c r="T511" i="2"/>
  <c r="R511" i="2"/>
  <c r="P511" i="2"/>
  <c r="BI509" i="2"/>
  <c r="BH509" i="2"/>
  <c r="BG509" i="2"/>
  <c r="BF509" i="2"/>
  <c r="T509" i="2"/>
  <c r="R509" i="2"/>
  <c r="P509" i="2"/>
  <c r="BI507" i="2"/>
  <c r="BH507" i="2"/>
  <c r="BG507" i="2"/>
  <c r="BF507" i="2"/>
  <c r="T507" i="2"/>
  <c r="R507" i="2"/>
  <c r="P507" i="2"/>
  <c r="BI504" i="2"/>
  <c r="BH504" i="2"/>
  <c r="BG504" i="2"/>
  <c r="BF504" i="2"/>
  <c r="T504" i="2"/>
  <c r="T503" i="2" s="1"/>
  <c r="R504" i="2"/>
  <c r="R503" i="2" s="1"/>
  <c r="P504" i="2"/>
  <c r="P503" i="2" s="1"/>
  <c r="BI501" i="2"/>
  <c r="BH501" i="2"/>
  <c r="BG501" i="2"/>
  <c r="BF501" i="2"/>
  <c r="T501" i="2"/>
  <c r="T500" i="2" s="1"/>
  <c r="R501" i="2"/>
  <c r="R500" i="2"/>
  <c r="P501" i="2"/>
  <c r="P500" i="2"/>
  <c r="BI499" i="2"/>
  <c r="BH499" i="2"/>
  <c r="BG499" i="2"/>
  <c r="BF499" i="2"/>
  <c r="T499" i="2"/>
  <c r="R499" i="2"/>
  <c r="P499" i="2"/>
  <c r="BI498" i="2"/>
  <c r="BH498" i="2"/>
  <c r="BG498" i="2"/>
  <c r="BF498" i="2"/>
  <c r="T498" i="2"/>
  <c r="R498" i="2"/>
  <c r="P498" i="2"/>
  <c r="BI492" i="2"/>
  <c r="BH492" i="2"/>
  <c r="BG492" i="2"/>
  <c r="BF492" i="2"/>
  <c r="T492" i="2"/>
  <c r="R492" i="2"/>
  <c r="P492" i="2"/>
  <c r="BI486" i="2"/>
  <c r="BH486" i="2"/>
  <c r="BG486" i="2"/>
  <c r="BF486" i="2"/>
  <c r="T486" i="2"/>
  <c r="T485" i="2"/>
  <c r="R486" i="2"/>
  <c r="R485" i="2"/>
  <c r="P486" i="2"/>
  <c r="P485" i="2"/>
  <c r="BI484" i="2"/>
  <c r="BH484" i="2"/>
  <c r="BG484" i="2"/>
  <c r="BF484" i="2"/>
  <c r="T484" i="2"/>
  <c r="R484" i="2"/>
  <c r="P484" i="2"/>
  <c r="BI482" i="2"/>
  <c r="BH482" i="2"/>
  <c r="BG482" i="2"/>
  <c r="BF482" i="2"/>
  <c r="T482" i="2"/>
  <c r="R482" i="2"/>
  <c r="P482" i="2"/>
  <c r="BI480" i="2"/>
  <c r="BH480" i="2"/>
  <c r="BG480" i="2"/>
  <c r="BF480" i="2"/>
  <c r="T480" i="2"/>
  <c r="R480" i="2"/>
  <c r="P480" i="2"/>
  <c r="BI477" i="2"/>
  <c r="BH477" i="2"/>
  <c r="BG477" i="2"/>
  <c r="BF477" i="2"/>
  <c r="T477" i="2"/>
  <c r="R477" i="2"/>
  <c r="P477" i="2"/>
  <c r="BI473" i="2"/>
  <c r="BH473" i="2"/>
  <c r="BG473" i="2"/>
  <c r="BF473" i="2"/>
  <c r="T473" i="2"/>
  <c r="R473" i="2"/>
  <c r="P473" i="2"/>
  <c r="BI472" i="2"/>
  <c r="BH472" i="2"/>
  <c r="BG472" i="2"/>
  <c r="BF472" i="2"/>
  <c r="T472" i="2"/>
  <c r="R472" i="2"/>
  <c r="P472" i="2"/>
  <c r="BI471" i="2"/>
  <c r="BH471" i="2"/>
  <c r="BG471" i="2"/>
  <c r="BF471" i="2"/>
  <c r="T471" i="2"/>
  <c r="R471" i="2"/>
  <c r="P471" i="2"/>
  <c r="BI469" i="2"/>
  <c r="BH469" i="2"/>
  <c r="BG469" i="2"/>
  <c r="BF469" i="2"/>
  <c r="T469" i="2"/>
  <c r="R469" i="2"/>
  <c r="P469" i="2"/>
  <c r="BI468" i="2"/>
  <c r="BH468" i="2"/>
  <c r="BG468" i="2"/>
  <c r="BF468" i="2"/>
  <c r="T468" i="2"/>
  <c r="R468" i="2"/>
  <c r="P468" i="2"/>
  <c r="BI466" i="2"/>
  <c r="BH466" i="2"/>
  <c r="BG466" i="2"/>
  <c r="BF466" i="2"/>
  <c r="T466" i="2"/>
  <c r="R466" i="2"/>
  <c r="P466" i="2"/>
  <c r="BI461" i="2"/>
  <c r="BH461" i="2"/>
  <c r="BG461" i="2"/>
  <c r="BF461" i="2"/>
  <c r="T461" i="2"/>
  <c r="R461" i="2"/>
  <c r="P461" i="2"/>
  <c r="BI459" i="2"/>
  <c r="BH459" i="2"/>
  <c r="BG459" i="2"/>
  <c r="BF459" i="2"/>
  <c r="T459" i="2"/>
  <c r="R459" i="2"/>
  <c r="P459" i="2"/>
  <c r="BI457" i="2"/>
  <c r="BH457" i="2"/>
  <c r="BG457" i="2"/>
  <c r="BF457" i="2"/>
  <c r="T457" i="2"/>
  <c r="R457" i="2"/>
  <c r="P457" i="2"/>
  <c r="BI454" i="2"/>
  <c r="BH454" i="2"/>
  <c r="BG454" i="2"/>
  <c r="BF454" i="2"/>
  <c r="T454" i="2"/>
  <c r="R454" i="2"/>
  <c r="P454" i="2"/>
  <c r="BI450" i="2"/>
  <c r="BH450" i="2"/>
  <c r="BG450" i="2"/>
  <c r="BF450" i="2"/>
  <c r="T450" i="2"/>
  <c r="R450" i="2"/>
  <c r="P450" i="2"/>
  <c r="BI446" i="2"/>
  <c r="BH446" i="2"/>
  <c r="BG446" i="2"/>
  <c r="BF446" i="2"/>
  <c r="T446" i="2"/>
  <c r="R446" i="2"/>
  <c r="P446" i="2"/>
  <c r="BI445" i="2"/>
  <c r="BH445" i="2"/>
  <c r="BG445" i="2"/>
  <c r="BF445" i="2"/>
  <c r="T445" i="2"/>
  <c r="R445" i="2"/>
  <c r="P445" i="2"/>
  <c r="BI444" i="2"/>
  <c r="BH444" i="2"/>
  <c r="BG444" i="2"/>
  <c r="BF444" i="2"/>
  <c r="T444" i="2"/>
  <c r="R444" i="2"/>
  <c r="P444" i="2"/>
  <c r="BI443" i="2"/>
  <c r="BH443" i="2"/>
  <c r="BG443" i="2"/>
  <c r="BF443" i="2"/>
  <c r="T443" i="2"/>
  <c r="R443" i="2"/>
  <c r="P443" i="2"/>
  <c r="BI442" i="2"/>
  <c r="BH442" i="2"/>
  <c r="BG442" i="2"/>
  <c r="BF442" i="2"/>
  <c r="T442" i="2"/>
  <c r="R442" i="2"/>
  <c r="P442" i="2"/>
  <c r="BI440" i="2"/>
  <c r="BH440" i="2"/>
  <c r="BG440" i="2"/>
  <c r="BF440" i="2"/>
  <c r="T440" i="2"/>
  <c r="R440" i="2"/>
  <c r="P440" i="2"/>
  <c r="BI436" i="2"/>
  <c r="BH436" i="2"/>
  <c r="BG436" i="2"/>
  <c r="BF436" i="2"/>
  <c r="T436" i="2"/>
  <c r="R436" i="2"/>
  <c r="P436" i="2"/>
  <c r="BI434" i="2"/>
  <c r="BH434" i="2"/>
  <c r="BG434" i="2"/>
  <c r="BF434" i="2"/>
  <c r="T434" i="2"/>
  <c r="R434" i="2"/>
  <c r="P434" i="2"/>
  <c r="BI432" i="2"/>
  <c r="BH432" i="2"/>
  <c r="BG432" i="2"/>
  <c r="BF432" i="2"/>
  <c r="T432" i="2"/>
  <c r="R432" i="2"/>
  <c r="P432" i="2"/>
  <c r="BI430" i="2"/>
  <c r="BH430" i="2"/>
  <c r="BG430" i="2"/>
  <c r="BF430" i="2"/>
  <c r="T430" i="2"/>
  <c r="R430" i="2"/>
  <c r="P430" i="2"/>
  <c r="BI428" i="2"/>
  <c r="BH428" i="2"/>
  <c r="BG428" i="2"/>
  <c r="BF428" i="2"/>
  <c r="T428" i="2"/>
  <c r="R428" i="2"/>
  <c r="P428" i="2"/>
  <c r="BI426" i="2"/>
  <c r="BH426" i="2"/>
  <c r="BG426" i="2"/>
  <c r="BF426" i="2"/>
  <c r="T426" i="2"/>
  <c r="R426" i="2"/>
  <c r="P426" i="2"/>
  <c r="BI424" i="2"/>
  <c r="BH424" i="2"/>
  <c r="BG424" i="2"/>
  <c r="BF424" i="2"/>
  <c r="T424" i="2"/>
  <c r="R424" i="2"/>
  <c r="P424" i="2"/>
  <c r="BI422" i="2"/>
  <c r="BH422" i="2"/>
  <c r="BG422" i="2"/>
  <c r="BF422" i="2"/>
  <c r="T422" i="2"/>
  <c r="R422" i="2"/>
  <c r="P422" i="2"/>
  <c r="BI420" i="2"/>
  <c r="BH420" i="2"/>
  <c r="BG420" i="2"/>
  <c r="BF420" i="2"/>
  <c r="T420" i="2"/>
  <c r="R420" i="2"/>
  <c r="P420" i="2"/>
  <c r="BI418" i="2"/>
  <c r="BH418" i="2"/>
  <c r="BG418" i="2"/>
  <c r="BF418" i="2"/>
  <c r="T418" i="2"/>
  <c r="R418" i="2"/>
  <c r="P418" i="2"/>
  <c r="BI416" i="2"/>
  <c r="BH416" i="2"/>
  <c r="BG416" i="2"/>
  <c r="BF416" i="2"/>
  <c r="T416" i="2"/>
  <c r="R416" i="2"/>
  <c r="P416" i="2"/>
  <c r="BI414" i="2"/>
  <c r="BH414" i="2"/>
  <c r="BG414" i="2"/>
  <c r="BF414" i="2"/>
  <c r="T414" i="2"/>
  <c r="R414" i="2"/>
  <c r="P414" i="2"/>
  <c r="BI413" i="2"/>
  <c r="BH413" i="2"/>
  <c r="BG413" i="2"/>
  <c r="BF413" i="2"/>
  <c r="T413" i="2"/>
  <c r="R413" i="2"/>
  <c r="P413" i="2"/>
  <c r="BI411" i="2"/>
  <c r="BH411" i="2"/>
  <c r="BG411" i="2"/>
  <c r="BF411" i="2"/>
  <c r="T411" i="2"/>
  <c r="R411" i="2"/>
  <c r="P411" i="2"/>
  <c r="BI408" i="2"/>
  <c r="BH408" i="2"/>
  <c r="BG408" i="2"/>
  <c r="BF408" i="2"/>
  <c r="T408" i="2"/>
  <c r="R408" i="2"/>
  <c r="P408" i="2"/>
  <c r="BI407" i="2"/>
  <c r="BH407" i="2"/>
  <c r="BG407" i="2"/>
  <c r="BF407" i="2"/>
  <c r="T407" i="2"/>
  <c r="R407" i="2"/>
  <c r="P407" i="2"/>
  <c r="BI405" i="2"/>
  <c r="BH405" i="2"/>
  <c r="BG405" i="2"/>
  <c r="BF405" i="2"/>
  <c r="T405" i="2"/>
  <c r="R405" i="2"/>
  <c r="P405" i="2"/>
  <c r="BI404" i="2"/>
  <c r="BH404" i="2"/>
  <c r="BG404" i="2"/>
  <c r="BF404" i="2"/>
  <c r="T404" i="2"/>
  <c r="R404" i="2"/>
  <c r="P404" i="2"/>
  <c r="BI401" i="2"/>
  <c r="BH401" i="2"/>
  <c r="BG401" i="2"/>
  <c r="BF401" i="2"/>
  <c r="T401" i="2"/>
  <c r="R401" i="2"/>
  <c r="P401" i="2"/>
  <c r="BI399" i="2"/>
  <c r="BH399" i="2"/>
  <c r="BG399" i="2"/>
  <c r="BF399" i="2"/>
  <c r="T399" i="2"/>
  <c r="T398" i="2"/>
  <c r="R399" i="2"/>
  <c r="R398" i="2"/>
  <c r="P399" i="2"/>
  <c r="P398" i="2" s="1"/>
  <c r="BI397" i="2"/>
  <c r="BH397" i="2"/>
  <c r="BG397" i="2"/>
  <c r="BF397" i="2"/>
  <c r="T397" i="2"/>
  <c r="R397" i="2"/>
  <c r="P397" i="2"/>
  <c r="BI396" i="2"/>
  <c r="BH396" i="2"/>
  <c r="BG396" i="2"/>
  <c r="BF396" i="2"/>
  <c r="T396" i="2"/>
  <c r="R396" i="2"/>
  <c r="P396" i="2"/>
  <c r="BI394" i="2"/>
  <c r="BH394" i="2"/>
  <c r="BG394" i="2"/>
  <c r="BF394" i="2"/>
  <c r="T394" i="2"/>
  <c r="R394" i="2"/>
  <c r="P394" i="2"/>
  <c r="BI392" i="2"/>
  <c r="BH392" i="2"/>
  <c r="BG392" i="2"/>
  <c r="BF392" i="2"/>
  <c r="T392" i="2"/>
  <c r="R392" i="2"/>
  <c r="P392" i="2"/>
  <c r="BI389" i="2"/>
  <c r="BH389" i="2"/>
  <c r="BG389" i="2"/>
  <c r="BF389" i="2"/>
  <c r="T389" i="2"/>
  <c r="R389" i="2"/>
  <c r="P389" i="2"/>
  <c r="BI387" i="2"/>
  <c r="BH387" i="2"/>
  <c r="BG387" i="2"/>
  <c r="BF387" i="2"/>
  <c r="T387" i="2"/>
  <c r="R387" i="2"/>
  <c r="P387" i="2"/>
  <c r="BI384" i="2"/>
  <c r="BH384" i="2"/>
  <c r="BG384" i="2"/>
  <c r="BF384" i="2"/>
  <c r="T384" i="2"/>
  <c r="R384" i="2"/>
  <c r="P384" i="2"/>
  <c r="BI382" i="2"/>
  <c r="BH382" i="2"/>
  <c r="BG382" i="2"/>
  <c r="BF382" i="2"/>
  <c r="T382" i="2"/>
  <c r="R382" i="2"/>
  <c r="P382" i="2"/>
  <c r="BI380" i="2"/>
  <c r="BH380" i="2"/>
  <c r="BG380" i="2"/>
  <c r="BF380" i="2"/>
  <c r="T380" i="2"/>
  <c r="R380" i="2"/>
  <c r="P380" i="2"/>
  <c r="BI377" i="2"/>
  <c r="BH377" i="2"/>
  <c r="BG377" i="2"/>
  <c r="BF377" i="2"/>
  <c r="T377" i="2"/>
  <c r="R377" i="2"/>
  <c r="P377" i="2"/>
  <c r="BI375" i="2"/>
  <c r="BH375" i="2"/>
  <c r="BG375" i="2"/>
  <c r="BF375" i="2"/>
  <c r="T375" i="2"/>
  <c r="R375" i="2"/>
  <c r="P375" i="2"/>
  <c r="BI372" i="2"/>
  <c r="BH372" i="2"/>
  <c r="BG372" i="2"/>
  <c r="BF372" i="2"/>
  <c r="T372" i="2"/>
  <c r="R372" i="2"/>
  <c r="P372" i="2"/>
  <c r="BI370" i="2"/>
  <c r="BH370" i="2"/>
  <c r="BG370" i="2"/>
  <c r="BF370" i="2"/>
  <c r="T370" i="2"/>
  <c r="R370" i="2"/>
  <c r="P370" i="2"/>
  <c r="BI367" i="2"/>
  <c r="BH367" i="2"/>
  <c r="BG367" i="2"/>
  <c r="BF367" i="2"/>
  <c r="T367" i="2"/>
  <c r="R367" i="2"/>
  <c r="P367" i="2"/>
  <c r="BI365" i="2"/>
  <c r="BH365" i="2"/>
  <c r="BG365" i="2"/>
  <c r="BF365" i="2"/>
  <c r="T365" i="2"/>
  <c r="R365" i="2"/>
  <c r="P365" i="2"/>
  <c r="BI362" i="2"/>
  <c r="BH362" i="2"/>
  <c r="BG362" i="2"/>
  <c r="BF362" i="2"/>
  <c r="T362" i="2"/>
  <c r="R362" i="2"/>
  <c r="P362" i="2"/>
  <c r="BI360" i="2"/>
  <c r="BH360" i="2"/>
  <c r="BG360" i="2"/>
  <c r="BF360" i="2"/>
  <c r="T360" i="2"/>
  <c r="R360" i="2"/>
  <c r="P360" i="2"/>
  <c r="BI357" i="2"/>
  <c r="BH357" i="2"/>
  <c r="BG357" i="2"/>
  <c r="BF357" i="2"/>
  <c r="T357" i="2"/>
  <c r="R357" i="2"/>
  <c r="P357" i="2"/>
  <c r="BI355" i="2"/>
  <c r="BH355" i="2"/>
  <c r="BG355" i="2"/>
  <c r="BF355" i="2"/>
  <c r="T355" i="2"/>
  <c r="R355" i="2"/>
  <c r="P355" i="2"/>
  <c r="BI352" i="2"/>
  <c r="BH352" i="2"/>
  <c r="BG352" i="2"/>
  <c r="BF352" i="2"/>
  <c r="T352" i="2"/>
  <c r="R352" i="2"/>
  <c r="P352" i="2"/>
  <c r="BI349" i="2"/>
  <c r="BH349" i="2"/>
  <c r="BG349" i="2"/>
  <c r="BF349" i="2"/>
  <c r="T349" i="2"/>
  <c r="R349" i="2"/>
  <c r="P349" i="2"/>
  <c r="BI346" i="2"/>
  <c r="BH346" i="2"/>
  <c r="BG346" i="2"/>
  <c r="BF346" i="2"/>
  <c r="T346" i="2"/>
  <c r="T345" i="2" s="1"/>
  <c r="R346" i="2"/>
  <c r="R345" i="2"/>
  <c r="P346" i="2"/>
  <c r="P345" i="2"/>
  <c r="BI344" i="2"/>
  <c r="BH344" i="2"/>
  <c r="BG344" i="2"/>
  <c r="BF344" i="2"/>
  <c r="T344" i="2"/>
  <c r="R344" i="2"/>
  <c r="P344" i="2"/>
  <c r="BI342" i="2"/>
  <c r="BH342" i="2"/>
  <c r="BG342" i="2"/>
  <c r="BF342" i="2"/>
  <c r="T342" i="2"/>
  <c r="R342" i="2"/>
  <c r="P342" i="2"/>
  <c r="BI341" i="2"/>
  <c r="BH341" i="2"/>
  <c r="BG341" i="2"/>
  <c r="BF341" i="2"/>
  <c r="T341" i="2"/>
  <c r="R341" i="2"/>
  <c r="P341" i="2"/>
  <c r="BI339" i="2"/>
  <c r="BH339" i="2"/>
  <c r="BG339" i="2"/>
  <c r="BF339" i="2"/>
  <c r="T339" i="2"/>
  <c r="R339" i="2"/>
  <c r="P339" i="2"/>
  <c r="BI338" i="2"/>
  <c r="BH338" i="2"/>
  <c r="BG338" i="2"/>
  <c r="BF338" i="2"/>
  <c r="T338" i="2"/>
  <c r="R338" i="2"/>
  <c r="P338" i="2"/>
  <c r="BI335" i="2"/>
  <c r="BH335" i="2"/>
  <c r="BG335" i="2"/>
  <c r="BF335" i="2"/>
  <c r="T335" i="2"/>
  <c r="R335" i="2"/>
  <c r="P335" i="2"/>
  <c r="BI333" i="2"/>
  <c r="BH333" i="2"/>
  <c r="BG333" i="2"/>
  <c r="BF333" i="2"/>
  <c r="T333" i="2"/>
  <c r="R333" i="2"/>
  <c r="P333" i="2"/>
  <c r="BI329" i="2"/>
  <c r="BH329" i="2"/>
  <c r="BG329" i="2"/>
  <c r="BF329" i="2"/>
  <c r="T329" i="2"/>
  <c r="R329" i="2"/>
  <c r="P329" i="2"/>
  <c r="BI325" i="2"/>
  <c r="BH325" i="2"/>
  <c r="BG325" i="2"/>
  <c r="BF325" i="2"/>
  <c r="T325" i="2"/>
  <c r="R325" i="2"/>
  <c r="P325" i="2"/>
  <c r="BI324" i="2"/>
  <c r="BH324" i="2"/>
  <c r="BG324" i="2"/>
  <c r="BF324" i="2"/>
  <c r="T324" i="2"/>
  <c r="R324" i="2"/>
  <c r="P324" i="2"/>
  <c r="BI321" i="2"/>
  <c r="BH321" i="2"/>
  <c r="BG321" i="2"/>
  <c r="BF321" i="2"/>
  <c r="T321" i="2"/>
  <c r="R321" i="2"/>
  <c r="P321" i="2"/>
  <c r="BI317" i="2"/>
  <c r="BH317" i="2"/>
  <c r="BG317" i="2"/>
  <c r="BF317" i="2"/>
  <c r="T317" i="2"/>
  <c r="R317" i="2"/>
  <c r="P317" i="2"/>
  <c r="BI313" i="2"/>
  <c r="BH313" i="2"/>
  <c r="BG313" i="2"/>
  <c r="BF313" i="2"/>
  <c r="T313" i="2"/>
  <c r="R313" i="2"/>
  <c r="P313" i="2"/>
  <c r="BI310" i="2"/>
  <c r="BH310" i="2"/>
  <c r="BG310" i="2"/>
  <c r="BF310" i="2"/>
  <c r="T310" i="2"/>
  <c r="R310" i="2"/>
  <c r="P310" i="2"/>
  <c r="BI307" i="2"/>
  <c r="BH307" i="2"/>
  <c r="BG307" i="2"/>
  <c r="BF307" i="2"/>
  <c r="T307" i="2"/>
  <c r="R307" i="2"/>
  <c r="P307" i="2"/>
  <c r="BI303" i="2"/>
  <c r="BH303" i="2"/>
  <c r="BG303" i="2"/>
  <c r="BF303" i="2"/>
  <c r="T303" i="2"/>
  <c r="R303" i="2"/>
  <c r="P303" i="2"/>
  <c r="BI300" i="2"/>
  <c r="BH300" i="2"/>
  <c r="BG300" i="2"/>
  <c r="BF300" i="2"/>
  <c r="T300" i="2"/>
  <c r="R300" i="2"/>
  <c r="P300" i="2"/>
  <c r="BI298" i="2"/>
  <c r="BH298" i="2"/>
  <c r="BG298" i="2"/>
  <c r="BF298" i="2"/>
  <c r="T298" i="2"/>
  <c r="R298" i="2"/>
  <c r="P298" i="2"/>
  <c r="BI295" i="2"/>
  <c r="BH295" i="2"/>
  <c r="BG295" i="2"/>
  <c r="BF295" i="2"/>
  <c r="T295" i="2"/>
  <c r="R295" i="2"/>
  <c r="P295" i="2"/>
  <c r="BI292" i="2"/>
  <c r="BH292" i="2"/>
  <c r="BG292" i="2"/>
  <c r="BF292" i="2"/>
  <c r="T292" i="2"/>
  <c r="R292" i="2"/>
  <c r="P292" i="2"/>
  <c r="BI288" i="2"/>
  <c r="BH288" i="2"/>
  <c r="BG288" i="2"/>
  <c r="BF288" i="2"/>
  <c r="T288" i="2"/>
  <c r="R288" i="2"/>
  <c r="P288" i="2"/>
  <c r="BI285" i="2"/>
  <c r="BH285" i="2"/>
  <c r="BG285" i="2"/>
  <c r="BF285" i="2"/>
  <c r="T285" i="2"/>
  <c r="R285" i="2"/>
  <c r="P285" i="2"/>
  <c r="BI284" i="2"/>
  <c r="BH284" i="2"/>
  <c r="BG284" i="2"/>
  <c r="BF284" i="2"/>
  <c r="T284" i="2"/>
  <c r="R284" i="2"/>
  <c r="P284" i="2"/>
  <c r="BI281" i="2"/>
  <c r="BH281" i="2"/>
  <c r="BG281" i="2"/>
  <c r="BF281" i="2"/>
  <c r="T281" i="2"/>
  <c r="R281" i="2"/>
  <c r="P281" i="2"/>
  <c r="BI278" i="2"/>
  <c r="BH278" i="2"/>
  <c r="BG278" i="2"/>
  <c r="BF278" i="2"/>
  <c r="T278" i="2"/>
  <c r="R278" i="2"/>
  <c r="P278" i="2"/>
  <c r="BI275" i="2"/>
  <c r="BH275" i="2"/>
  <c r="BG275" i="2"/>
  <c r="BF275" i="2"/>
  <c r="T275" i="2"/>
  <c r="R275" i="2"/>
  <c r="P275" i="2"/>
  <c r="BI272" i="2"/>
  <c r="BH272" i="2"/>
  <c r="BG272" i="2"/>
  <c r="BF272" i="2"/>
  <c r="T272" i="2"/>
  <c r="R272" i="2"/>
  <c r="P272" i="2"/>
  <c r="BI271" i="2"/>
  <c r="BH271" i="2"/>
  <c r="BG271" i="2"/>
  <c r="BF271" i="2"/>
  <c r="T271" i="2"/>
  <c r="R271" i="2"/>
  <c r="P271" i="2"/>
  <c r="BI268" i="2"/>
  <c r="BH268" i="2"/>
  <c r="BG268" i="2"/>
  <c r="BF268" i="2"/>
  <c r="T268" i="2"/>
  <c r="R268" i="2"/>
  <c r="P268" i="2"/>
  <c r="BI264" i="2"/>
  <c r="BH264" i="2"/>
  <c r="BG264" i="2"/>
  <c r="BF264" i="2"/>
  <c r="T264" i="2"/>
  <c r="R264" i="2"/>
  <c r="P264" i="2"/>
  <c r="BI261" i="2"/>
  <c r="BH261" i="2"/>
  <c r="BG261" i="2"/>
  <c r="BF261" i="2"/>
  <c r="T261" i="2"/>
  <c r="R261" i="2"/>
  <c r="P261" i="2"/>
  <c r="BI257" i="2"/>
  <c r="BH257" i="2"/>
  <c r="BG257" i="2"/>
  <c r="BF257" i="2"/>
  <c r="T257" i="2"/>
  <c r="R257" i="2"/>
  <c r="P257" i="2"/>
  <c r="BI254" i="2"/>
  <c r="BH254" i="2"/>
  <c r="BG254" i="2"/>
  <c r="BF254" i="2"/>
  <c r="T254" i="2"/>
  <c r="R254" i="2"/>
  <c r="P254" i="2"/>
  <c r="BI251" i="2"/>
  <c r="BH251" i="2"/>
  <c r="BG251" i="2"/>
  <c r="BF251" i="2"/>
  <c r="T251" i="2"/>
  <c r="R251" i="2"/>
  <c r="P251" i="2"/>
  <c r="BI248" i="2"/>
  <c r="BH248" i="2"/>
  <c r="BG248" i="2"/>
  <c r="BF248" i="2"/>
  <c r="T248" i="2"/>
  <c r="R248" i="2"/>
  <c r="P248" i="2"/>
  <c r="BI245" i="2"/>
  <c r="BH245" i="2"/>
  <c r="BG245" i="2"/>
  <c r="BF245" i="2"/>
  <c r="T245" i="2"/>
  <c r="R245" i="2"/>
  <c r="P245" i="2"/>
  <c r="BI241" i="2"/>
  <c r="BH241" i="2"/>
  <c r="BG241" i="2"/>
  <c r="BF241" i="2"/>
  <c r="T241" i="2"/>
  <c r="R241" i="2"/>
  <c r="P241" i="2"/>
  <c r="BI238" i="2"/>
  <c r="BH238" i="2"/>
  <c r="BG238" i="2"/>
  <c r="BF238" i="2"/>
  <c r="T238" i="2"/>
  <c r="R238" i="2"/>
  <c r="P238" i="2"/>
  <c r="BI237" i="2"/>
  <c r="BH237" i="2"/>
  <c r="BG237" i="2"/>
  <c r="BF237" i="2"/>
  <c r="T237" i="2"/>
  <c r="R237" i="2"/>
  <c r="P237" i="2"/>
  <c r="BI236" i="2"/>
  <c r="BH236" i="2"/>
  <c r="BG236" i="2"/>
  <c r="BF236" i="2"/>
  <c r="T236" i="2"/>
  <c r="R236" i="2"/>
  <c r="P236" i="2"/>
  <c r="BI235" i="2"/>
  <c r="BH235" i="2"/>
  <c r="BG235" i="2"/>
  <c r="BF235" i="2"/>
  <c r="T235" i="2"/>
  <c r="R235" i="2"/>
  <c r="P235" i="2"/>
  <c r="BI234" i="2"/>
  <c r="BH234" i="2"/>
  <c r="BG234" i="2"/>
  <c r="BF234" i="2"/>
  <c r="T234" i="2"/>
  <c r="R234" i="2"/>
  <c r="P234" i="2"/>
  <c r="BI233" i="2"/>
  <c r="BH233" i="2"/>
  <c r="BG233" i="2"/>
  <c r="BF233" i="2"/>
  <c r="T233" i="2"/>
  <c r="R233" i="2"/>
  <c r="P233" i="2"/>
  <c r="BI232" i="2"/>
  <c r="BH232" i="2"/>
  <c r="BG232" i="2"/>
  <c r="BF232" i="2"/>
  <c r="T232" i="2"/>
  <c r="R232" i="2"/>
  <c r="P232" i="2"/>
  <c r="BI230" i="2"/>
  <c r="BH230" i="2"/>
  <c r="BG230" i="2"/>
  <c r="BF230" i="2"/>
  <c r="T230" i="2"/>
  <c r="R230" i="2"/>
  <c r="P230" i="2"/>
  <c r="BI229" i="2"/>
  <c r="BH229" i="2"/>
  <c r="BG229" i="2"/>
  <c r="BF229" i="2"/>
  <c r="T229" i="2"/>
  <c r="R229" i="2"/>
  <c r="P229" i="2"/>
  <c r="BI226" i="2"/>
  <c r="BH226" i="2"/>
  <c r="BG226" i="2"/>
  <c r="BF226" i="2"/>
  <c r="T226" i="2"/>
  <c r="R226" i="2"/>
  <c r="P226" i="2"/>
  <c r="BI225" i="2"/>
  <c r="BH225" i="2"/>
  <c r="BG225" i="2"/>
  <c r="BF225" i="2"/>
  <c r="T225" i="2"/>
  <c r="R225" i="2"/>
  <c r="P225" i="2"/>
  <c r="BI221" i="2"/>
  <c r="BH221" i="2"/>
  <c r="BG221" i="2"/>
  <c r="BF221" i="2"/>
  <c r="T221" i="2"/>
  <c r="R221" i="2"/>
  <c r="P221" i="2"/>
  <c r="BI218" i="2"/>
  <c r="BH218" i="2"/>
  <c r="BG218" i="2"/>
  <c r="BF218" i="2"/>
  <c r="T218" i="2"/>
  <c r="R218" i="2"/>
  <c r="P218" i="2"/>
  <c r="BI216" i="2"/>
  <c r="BH216" i="2"/>
  <c r="BG216" i="2"/>
  <c r="BF216" i="2"/>
  <c r="T216" i="2"/>
  <c r="R216" i="2"/>
  <c r="P216" i="2"/>
  <c r="BI215" i="2"/>
  <c r="BH215" i="2"/>
  <c r="BG215" i="2"/>
  <c r="BF215" i="2"/>
  <c r="T215" i="2"/>
  <c r="R215" i="2"/>
  <c r="P215" i="2"/>
  <c r="BI213" i="2"/>
  <c r="BH213" i="2"/>
  <c r="BG213" i="2"/>
  <c r="BF213" i="2"/>
  <c r="T213" i="2"/>
  <c r="R213" i="2"/>
  <c r="P213" i="2"/>
  <c r="BI212" i="2"/>
  <c r="BH212" i="2"/>
  <c r="BG212" i="2"/>
  <c r="BF212" i="2"/>
  <c r="T212" i="2"/>
  <c r="R212" i="2"/>
  <c r="P212" i="2"/>
  <c r="BI211" i="2"/>
  <c r="BH211" i="2"/>
  <c r="BG211" i="2"/>
  <c r="BF211" i="2"/>
  <c r="T211" i="2"/>
  <c r="R211" i="2"/>
  <c r="P211" i="2"/>
  <c r="BI210" i="2"/>
  <c r="BH210" i="2"/>
  <c r="BG210" i="2"/>
  <c r="BF210" i="2"/>
  <c r="T210" i="2"/>
  <c r="R210" i="2"/>
  <c r="P210" i="2"/>
  <c r="BI209" i="2"/>
  <c r="BH209" i="2"/>
  <c r="BG209" i="2"/>
  <c r="BF209" i="2"/>
  <c r="T209" i="2"/>
  <c r="R209" i="2"/>
  <c r="P209" i="2"/>
  <c r="BI207" i="2"/>
  <c r="BH207" i="2"/>
  <c r="BG207" i="2"/>
  <c r="BF207" i="2"/>
  <c r="T207" i="2"/>
  <c r="R207" i="2"/>
  <c r="P207" i="2"/>
  <c r="BI203" i="2"/>
  <c r="BH203" i="2"/>
  <c r="BG203" i="2"/>
  <c r="BF203" i="2"/>
  <c r="T203" i="2"/>
  <c r="R203" i="2"/>
  <c r="P203" i="2"/>
  <c r="BI200" i="2"/>
  <c r="BH200" i="2"/>
  <c r="BG200" i="2"/>
  <c r="BF200" i="2"/>
  <c r="T200" i="2"/>
  <c r="R200" i="2"/>
  <c r="P200" i="2"/>
  <c r="BI197" i="2"/>
  <c r="BH197" i="2"/>
  <c r="BG197" i="2"/>
  <c r="BF197" i="2"/>
  <c r="T197" i="2"/>
  <c r="R197" i="2"/>
  <c r="P197" i="2"/>
  <c r="BI196" i="2"/>
  <c r="BH196" i="2"/>
  <c r="BG196" i="2"/>
  <c r="BF196" i="2"/>
  <c r="T196" i="2"/>
  <c r="R196" i="2"/>
  <c r="P196" i="2"/>
  <c r="BI193" i="2"/>
  <c r="BH193" i="2"/>
  <c r="BG193" i="2"/>
  <c r="BF193" i="2"/>
  <c r="T193" i="2"/>
  <c r="R193" i="2"/>
  <c r="P193" i="2"/>
  <c r="BI190" i="2"/>
  <c r="BH190" i="2"/>
  <c r="BG190" i="2"/>
  <c r="BF190" i="2"/>
  <c r="T190" i="2"/>
  <c r="R190" i="2"/>
  <c r="P190" i="2"/>
  <c r="BI186" i="2"/>
  <c r="BH186" i="2"/>
  <c r="BG186" i="2"/>
  <c r="BF186" i="2"/>
  <c r="T186" i="2"/>
  <c r="R186" i="2"/>
  <c r="P186" i="2"/>
  <c r="BI183" i="2"/>
  <c r="BH183" i="2"/>
  <c r="BG183" i="2"/>
  <c r="BF183" i="2"/>
  <c r="T183" i="2"/>
  <c r="R183" i="2"/>
  <c r="P183" i="2"/>
  <c r="BI180" i="2"/>
  <c r="BH180" i="2"/>
  <c r="BG180" i="2"/>
  <c r="BF180" i="2"/>
  <c r="T180" i="2"/>
  <c r="R180" i="2"/>
  <c r="P180" i="2"/>
  <c r="BI178" i="2"/>
  <c r="BH178" i="2"/>
  <c r="BG178" i="2"/>
  <c r="BF178" i="2"/>
  <c r="T178" i="2"/>
  <c r="R178" i="2"/>
  <c r="P178" i="2"/>
  <c r="BI174" i="2"/>
  <c r="BH174" i="2"/>
  <c r="BG174" i="2"/>
  <c r="BF174" i="2"/>
  <c r="T174" i="2"/>
  <c r="R174" i="2"/>
  <c r="P174" i="2"/>
  <c r="BI172" i="2"/>
  <c r="BH172" i="2"/>
  <c r="BG172" i="2"/>
  <c r="BF172" i="2"/>
  <c r="T172" i="2"/>
  <c r="R172" i="2"/>
  <c r="P172" i="2"/>
  <c r="BI169" i="2"/>
  <c r="BH169" i="2"/>
  <c r="BG169" i="2"/>
  <c r="BF169" i="2"/>
  <c r="T169" i="2"/>
  <c r="R169" i="2"/>
  <c r="P169" i="2"/>
  <c r="BI168" i="2"/>
  <c r="BH168" i="2"/>
  <c r="BG168" i="2"/>
  <c r="BF168" i="2"/>
  <c r="T168" i="2"/>
  <c r="R168" i="2"/>
  <c r="P168" i="2"/>
  <c r="BI167" i="2"/>
  <c r="BH167" i="2"/>
  <c r="BG167" i="2"/>
  <c r="BF167" i="2"/>
  <c r="T167" i="2"/>
  <c r="R167" i="2"/>
  <c r="P167" i="2"/>
  <c r="BI165" i="2"/>
  <c r="BH165" i="2"/>
  <c r="BG165" i="2"/>
  <c r="BF165" i="2"/>
  <c r="T165" i="2"/>
  <c r="R165" i="2"/>
  <c r="P165" i="2"/>
  <c r="BI161" i="2"/>
  <c r="BH161" i="2"/>
  <c r="BG161" i="2"/>
  <c r="BF161" i="2"/>
  <c r="T161" i="2"/>
  <c r="R161" i="2"/>
  <c r="P161" i="2"/>
  <c r="BI159" i="2"/>
  <c r="BH159" i="2"/>
  <c r="BG159" i="2"/>
  <c r="BF159" i="2"/>
  <c r="T159" i="2"/>
  <c r="R159" i="2"/>
  <c r="P159" i="2"/>
  <c r="BI156" i="2"/>
  <c r="BH156" i="2"/>
  <c r="BG156" i="2"/>
  <c r="BF156" i="2"/>
  <c r="T156" i="2"/>
  <c r="R156" i="2"/>
  <c r="P156" i="2"/>
  <c r="BI152" i="2"/>
  <c r="BH152" i="2"/>
  <c r="BG152" i="2"/>
  <c r="BF152" i="2"/>
  <c r="T152" i="2"/>
  <c r="R152" i="2"/>
  <c r="P152" i="2"/>
  <c r="BI149" i="2"/>
  <c r="BH149" i="2"/>
  <c r="BG149" i="2"/>
  <c r="BF149" i="2"/>
  <c r="T149" i="2"/>
  <c r="R149" i="2"/>
  <c r="P149" i="2"/>
  <c r="BI146" i="2"/>
  <c r="BH146" i="2"/>
  <c r="BG146" i="2"/>
  <c r="BF146" i="2"/>
  <c r="T146" i="2"/>
  <c r="R146" i="2"/>
  <c r="P146" i="2"/>
  <c r="J139" i="2"/>
  <c r="F139" i="2"/>
  <c r="F137" i="2"/>
  <c r="E135" i="2"/>
  <c r="J91" i="2"/>
  <c r="F91" i="2"/>
  <c r="F89" i="2"/>
  <c r="E87" i="2"/>
  <c r="J24" i="2"/>
  <c r="E24" i="2"/>
  <c r="J92" i="2" s="1"/>
  <c r="J23" i="2"/>
  <c r="J18" i="2"/>
  <c r="E18" i="2"/>
  <c r="F92" i="2" s="1"/>
  <c r="J17" i="2"/>
  <c r="J12" i="2"/>
  <c r="J137" i="2"/>
  <c r="E7" i="2"/>
  <c r="E85" i="2" s="1"/>
  <c r="L90" i="1"/>
  <c r="AM90" i="1"/>
  <c r="AM89" i="1"/>
  <c r="L89" i="1"/>
  <c r="AM87" i="1"/>
  <c r="L87" i="1"/>
  <c r="L85" i="1"/>
  <c r="L84" i="1"/>
  <c r="J271" i="2"/>
  <c r="J233" i="2"/>
  <c r="J193" i="2"/>
  <c r="BK156" i="2"/>
  <c r="BK196" i="2"/>
  <c r="BK257" i="2"/>
  <c r="BK178" i="2"/>
  <c r="J221" i="2"/>
  <c r="J186" i="2"/>
  <c r="J152" i="2"/>
  <c r="J509" i="2"/>
  <c r="BK501" i="2"/>
  <c r="BK486" i="2"/>
  <c r="J480" i="2"/>
  <c r="J471" i="2"/>
  <c r="BK466" i="2"/>
  <c r="J457" i="2"/>
  <c r="BK446" i="2"/>
  <c r="J443" i="2"/>
  <c r="J436" i="2"/>
  <c r="J432" i="2"/>
  <c r="J426" i="2"/>
  <c r="J420" i="2"/>
  <c r="J413" i="2"/>
  <c r="J407" i="2"/>
  <c r="BK399" i="2"/>
  <c r="J396" i="2"/>
  <c r="BK387" i="2"/>
  <c r="BK380" i="2"/>
  <c r="BK375" i="2"/>
  <c r="BK365" i="2"/>
  <c r="J360" i="2"/>
  <c r="J352" i="2"/>
  <c r="BK342" i="2"/>
  <c r="BK335" i="2"/>
  <c r="J325" i="2"/>
  <c r="BK313" i="2"/>
  <c r="J307" i="2"/>
  <c r="BK292" i="2"/>
  <c r="BK261" i="2"/>
  <c r="BK251" i="2"/>
  <c r="J238" i="2"/>
  <c r="BK203" i="2"/>
  <c r="J285" i="2"/>
  <c r="J251" i="2"/>
  <c r="BK233" i="2"/>
  <c r="J212" i="2"/>
  <c r="J169" i="2"/>
  <c r="J200" i="3"/>
  <c r="BK172" i="3"/>
  <c r="J151" i="3"/>
  <c r="J188" i="3"/>
  <c r="BK153" i="3"/>
  <c r="J131" i="3"/>
  <c r="BK181" i="3"/>
  <c r="J141" i="3"/>
  <c r="BK204" i="3"/>
  <c r="J176" i="3"/>
  <c r="BK139" i="3"/>
  <c r="J144" i="3"/>
  <c r="J185" i="3"/>
  <c r="J168" i="3"/>
  <c r="BK126" i="3"/>
  <c r="J153" i="3"/>
  <c r="J139" i="4"/>
  <c r="J134" i="4"/>
  <c r="BK129" i="4"/>
  <c r="J133" i="4"/>
  <c r="BK132" i="4"/>
  <c r="BK129" i="5"/>
  <c r="J129" i="5"/>
  <c r="J138" i="6"/>
  <c r="BK132" i="6"/>
  <c r="J140" i="6"/>
  <c r="J144" i="6"/>
  <c r="J145" i="6"/>
  <c r="J148" i="6"/>
  <c r="BK134" i="6"/>
  <c r="BK153" i="6"/>
  <c r="BK127" i="6"/>
  <c r="J127" i="7"/>
  <c r="BK138" i="7"/>
  <c r="J133" i="7"/>
  <c r="BK134" i="8"/>
  <c r="BK127" i="8"/>
  <c r="J127" i="8"/>
  <c r="BK136" i="8"/>
  <c r="BK133" i="9"/>
  <c r="J138" i="9"/>
  <c r="BK131" i="9"/>
  <c r="BK137" i="10"/>
  <c r="BK132" i="10"/>
  <c r="BK133" i="10"/>
  <c r="J133" i="10"/>
  <c r="J245" i="11"/>
  <c r="J206" i="11"/>
  <c r="BK245" i="11"/>
  <c r="J199" i="11"/>
  <c r="J179" i="11"/>
  <c r="BK130" i="11"/>
  <c r="BK197" i="11"/>
  <c r="J177" i="11"/>
  <c r="BK134" i="11"/>
  <c r="BK206" i="11"/>
  <c r="J173" i="11"/>
  <c r="BK151" i="11"/>
  <c r="J243" i="11"/>
  <c r="BK199" i="11"/>
  <c r="BK228" i="11"/>
  <c r="J204" i="11"/>
  <c r="J172" i="11"/>
  <c r="J220" i="11"/>
  <c r="BK208" i="11"/>
  <c r="J138" i="11"/>
  <c r="J239" i="11"/>
  <c r="J180" i="11"/>
  <c r="BK180" i="12"/>
  <c r="J137" i="12"/>
  <c r="J191" i="12"/>
  <c r="J172" i="12"/>
  <c r="BK185" i="12"/>
  <c r="J143" i="12"/>
  <c r="J195" i="12"/>
  <c r="BK170" i="12"/>
  <c r="J160" i="12"/>
  <c r="J138" i="12"/>
  <c r="J189" i="12"/>
  <c r="J156" i="12"/>
  <c r="BK135" i="12"/>
  <c r="J182" i="12"/>
  <c r="J157" i="12"/>
  <c r="J190" i="12"/>
  <c r="BK171" i="12"/>
  <c r="J155" i="12"/>
  <c r="BK134" i="12"/>
  <c r="BK175" i="12"/>
  <c r="BK156" i="12"/>
  <c r="BK127" i="12"/>
  <c r="BK152" i="13"/>
  <c r="J130" i="13"/>
  <c r="J143" i="13"/>
  <c r="BK132" i="13"/>
  <c r="J159" i="13"/>
  <c r="J146" i="13"/>
  <c r="BK124" i="13"/>
  <c r="BK143" i="13"/>
  <c r="J131" i="13"/>
  <c r="J149" i="13"/>
  <c r="J122" i="13"/>
  <c r="J133" i="13"/>
  <c r="F37" i="14"/>
  <c r="BD109" i="1"/>
  <c r="J122" i="15"/>
  <c r="BK136" i="16"/>
  <c r="BK143" i="16"/>
  <c r="J126" i="16"/>
  <c r="J272" i="2"/>
  <c r="J241" i="2"/>
  <c r="BK221" i="2"/>
  <c r="J168" i="2"/>
  <c r="BK210" i="2"/>
  <c r="J159" i="2"/>
  <c r="J200" i="2"/>
  <c r="J172" i="2"/>
  <c r="J197" i="2"/>
  <c r="J513" i="2"/>
  <c r="J507" i="2"/>
  <c r="BK499" i="2"/>
  <c r="BK482" i="2"/>
  <c r="BK473" i="2"/>
  <c r="J469" i="2"/>
  <c r="BK461" i="2"/>
  <c r="J450" i="2"/>
  <c r="J445" i="2"/>
  <c r="BK440" i="2"/>
  <c r="J434" i="2"/>
  <c r="J428" i="2"/>
  <c r="BK422" i="2"/>
  <c r="J416" i="2"/>
  <c r="J411" i="2"/>
  <c r="BK404" i="2"/>
  <c r="BK396" i="2"/>
  <c r="J389" i="2"/>
  <c r="J382" i="2"/>
  <c r="BK372" i="2"/>
  <c r="J367" i="2"/>
  <c r="BK357" i="2"/>
  <c r="BK346" i="2"/>
  <c r="J342" i="2"/>
  <c r="J338" i="2"/>
  <c r="BK329" i="2"/>
  <c r="J321" i="2"/>
  <c r="BK310" i="2"/>
  <c r="BK298" i="2"/>
  <c r="BK281" i="2"/>
  <c r="J278" i="2"/>
  <c r="BK285" i="2"/>
  <c r="J225" i="2"/>
  <c r="J210" i="2"/>
  <c r="BK159" i="2"/>
  <c r="BK268" i="2"/>
  <c r="BK234" i="2"/>
  <c r="BK213" i="2"/>
  <c r="BK165" i="2"/>
  <c r="J211" i="3"/>
  <c r="J181" i="3"/>
  <c r="BK168" i="3"/>
  <c r="J194" i="3"/>
  <c r="J171" i="3"/>
  <c r="BK141" i="3"/>
  <c r="BK197" i="3"/>
  <c r="J173" i="3"/>
  <c r="J139" i="3"/>
  <c r="BK178" i="3"/>
  <c r="BK193" i="3"/>
  <c r="J204" i="3"/>
  <c r="J178" i="3"/>
  <c r="BK157" i="3"/>
  <c r="J193" i="3"/>
  <c r="BK147" i="3"/>
  <c r="J132" i="4"/>
  <c r="J128" i="4"/>
  <c r="BK126" i="4"/>
  <c r="BK135" i="4"/>
  <c r="J130" i="4"/>
  <c r="BK132" i="5"/>
  <c r="BK127" i="5"/>
  <c r="BK143" i="6"/>
  <c r="BK145" i="6"/>
  <c r="J151" i="6"/>
  <c r="J135" i="6"/>
  <c r="BK150" i="6"/>
  <c r="BK133" i="6"/>
  <c r="J150" i="6"/>
  <c r="BK136" i="6"/>
  <c r="BK134" i="7"/>
  <c r="BK133" i="7"/>
  <c r="J138" i="7"/>
  <c r="BK127" i="7"/>
  <c r="J133" i="8"/>
  <c r="J134" i="8"/>
  <c r="J137" i="8"/>
  <c r="J127" i="9"/>
  <c r="J134" i="9"/>
  <c r="J135" i="9"/>
  <c r="J132" i="9"/>
  <c r="J137" i="10"/>
  <c r="J131" i="10"/>
  <c r="BK138" i="10"/>
  <c r="J132" i="10"/>
  <c r="J193" i="11"/>
  <c r="BK153" i="11"/>
  <c r="J228" i="11"/>
  <c r="J183" i="11"/>
  <c r="J160" i="11"/>
  <c r="BK218" i="11"/>
  <c r="J191" i="11"/>
  <c r="J252" i="11"/>
  <c r="BK226" i="11"/>
  <c r="J178" i="11"/>
  <c r="BK158" i="11"/>
  <c r="BK144" i="11"/>
  <c r="J226" i="11"/>
  <c r="J158" i="11"/>
  <c r="BK216" i="11"/>
  <c r="BK178" i="11"/>
  <c r="J232" i="11"/>
  <c r="J197" i="11"/>
  <c r="BK160" i="11"/>
  <c r="J216" i="11"/>
  <c r="J166" i="11"/>
  <c r="J153" i="12"/>
  <c r="BK131" i="12"/>
  <c r="J180" i="12"/>
  <c r="J141" i="12"/>
  <c r="BK153" i="12"/>
  <c r="J132" i="12"/>
  <c r="J193" i="12"/>
  <c r="BK162" i="12"/>
  <c r="BK146" i="12"/>
  <c r="J199" i="12"/>
  <c r="J170" i="12"/>
  <c r="BK151" i="12"/>
  <c r="BK189" i="12"/>
  <c r="J171" i="12"/>
  <c r="BK197" i="12"/>
  <c r="BK181" i="12"/>
  <c r="J149" i="12"/>
  <c r="J197" i="12"/>
  <c r="J168" i="12"/>
  <c r="J151" i="12"/>
  <c r="J134" i="12"/>
  <c r="BK158" i="13"/>
  <c r="BK137" i="13"/>
  <c r="BK150" i="13"/>
  <c r="BK149" i="13"/>
  <c r="BK131" i="13"/>
  <c r="BK154" i="13"/>
  <c r="J132" i="13"/>
  <c r="J145" i="13"/>
  <c r="J139" i="13"/>
  <c r="J158" i="13"/>
  <c r="BK128" i="13"/>
  <c r="J120" i="13"/>
  <c r="J126" i="13"/>
  <c r="J121" i="14"/>
  <c r="J123" i="15"/>
  <c r="BK124" i="15"/>
  <c r="BK126" i="16"/>
  <c r="J134" i="16"/>
  <c r="BK138" i="16"/>
  <c r="J257" i="2"/>
  <c r="J236" i="2"/>
  <c r="BK207" i="2"/>
  <c r="BK218" i="2"/>
  <c r="BK193" i="2"/>
  <c r="BK149" i="2"/>
  <c r="J230" i="2"/>
  <c r="BK146" i="2"/>
  <c r="J203" i="2"/>
  <c r="J165" i="2"/>
  <c r="BK511" i="2"/>
  <c r="BK504" i="2"/>
  <c r="BK498" i="2"/>
  <c r="J484" i="2"/>
  <c r="J477" i="2"/>
  <c r="BK469" i="2"/>
  <c r="J466" i="2"/>
  <c r="BK454" i="2"/>
  <c r="J444" i="2"/>
  <c r="BK436" i="2"/>
  <c r="BK428" i="2"/>
  <c r="J424" i="2"/>
  <c r="BK418" i="2"/>
  <c r="BK413" i="2"/>
  <c r="BK407" i="2"/>
  <c r="J401" i="2"/>
  <c r="J392" i="2"/>
  <c r="BK382" i="2"/>
  <c r="J377" i="2"/>
  <c r="BK367" i="2"/>
  <c r="BK360" i="2"/>
  <c r="BK352" i="2"/>
  <c r="J344" i="2"/>
  <c r="BK339" i="2"/>
  <c r="J333" i="2"/>
  <c r="BK324" i="2"/>
  <c r="J313" i="2"/>
  <c r="J303" i="2"/>
  <c r="J292" i="2"/>
  <c r="J264" i="2"/>
  <c r="BK254" i="2"/>
  <c r="BK284" i="2"/>
  <c r="J213" i="2"/>
  <c r="AS99" i="1"/>
  <c r="J180" i="2"/>
  <c r="BK212" i="3"/>
  <c r="BK187" i="3"/>
  <c r="BK164" i="3"/>
  <c r="J191" i="3"/>
  <c r="J166" i="3"/>
  <c r="J126" i="3"/>
  <c r="BK175" i="3"/>
  <c r="BK207" i="3"/>
  <c r="BK161" i="3"/>
  <c r="J169" i="3"/>
  <c r="BK209" i="3"/>
  <c r="J183" i="3"/>
  <c r="J160" i="3"/>
  <c r="BK162" i="3"/>
  <c r="J129" i="3"/>
  <c r="BK130" i="4"/>
  <c r="J138" i="4"/>
  <c r="J125" i="4"/>
  <c r="BK136" i="4"/>
  <c r="J131" i="5"/>
  <c r="J132" i="5"/>
  <c r="BK125" i="5"/>
  <c r="BK131" i="6"/>
  <c r="BK155" i="6"/>
  <c r="J136" i="6"/>
  <c r="BK137" i="6"/>
  <c r="BK138" i="6"/>
  <c r="J143" i="6"/>
  <c r="J154" i="6"/>
  <c r="J131" i="6"/>
  <c r="J132" i="7"/>
  <c r="BK132" i="7"/>
  <c r="J134" i="7"/>
  <c r="J129" i="7"/>
  <c r="BK137" i="8"/>
  <c r="BK139" i="8"/>
  <c r="J136" i="8"/>
  <c r="BK131" i="8"/>
  <c r="BK138" i="9"/>
  <c r="J137" i="9"/>
  <c r="J130" i="9"/>
  <c r="J139" i="10"/>
  <c r="BK134" i="10"/>
  <c r="J127" i="10"/>
  <c r="J135" i="10"/>
  <c r="BK230" i="11"/>
  <c r="BK174" i="11"/>
  <c r="J240" i="11"/>
  <c r="J208" i="11"/>
  <c r="J174" i="11"/>
  <c r="J250" i="11"/>
  <c r="BK209" i="11"/>
  <c r="BK179" i="11"/>
  <c r="J151" i="11"/>
  <c r="BK243" i="11"/>
  <c r="BK181" i="11"/>
  <c r="J168" i="11"/>
  <c r="J136" i="11"/>
  <c r="J230" i="11"/>
  <c r="BK164" i="11"/>
  <c r="J218" i="11"/>
  <c r="BK173" i="11"/>
  <c r="BK240" i="11"/>
  <c r="J213" i="11"/>
  <c r="J185" i="11"/>
  <c r="BK136" i="11"/>
  <c r="BK250" i="11"/>
  <c r="J201" i="11"/>
  <c r="J175" i="12"/>
  <c r="BK198" i="12"/>
  <c r="BK149" i="12"/>
  <c r="BK140" i="12"/>
  <c r="BK174" i="12"/>
  <c r="BK164" i="12"/>
  <c r="BK150" i="12"/>
  <c r="BK128" i="12"/>
  <c r="BK177" i="12"/>
  <c r="BK155" i="12"/>
  <c r="BK133" i="12"/>
  <c r="J183" i="12"/>
  <c r="J147" i="12"/>
  <c r="J192" i="12"/>
  <c r="BK165" i="12"/>
  <c r="J146" i="12"/>
  <c r="BK176" i="12"/>
  <c r="BK152" i="12"/>
  <c r="BK132" i="12"/>
  <c r="J151" i="13"/>
  <c r="J155" i="13"/>
  <c r="J125" i="13"/>
  <c r="J127" i="13"/>
  <c r="BK147" i="13"/>
  <c r="BK130" i="13"/>
  <c r="J147" i="13"/>
  <c r="J138" i="13"/>
  <c r="J152" i="13"/>
  <c r="J121" i="13"/>
  <c r="BK121" i="14"/>
  <c r="J34" i="14"/>
  <c r="AW109" i="1"/>
  <c r="BK128" i="16"/>
  <c r="J149" i="16"/>
  <c r="BK131" i="16"/>
  <c r="J275" i="2"/>
  <c r="BK237" i="2"/>
  <c r="BK216" i="2"/>
  <c r="J167" i="2"/>
  <c r="BK211" i="2"/>
  <c r="BK169" i="2"/>
  <c r="J235" i="2"/>
  <c r="BK197" i="2"/>
  <c r="J156" i="2"/>
  <c r="BK209" i="2"/>
  <c r="J161" i="2"/>
  <c r="BK509" i="2"/>
  <c r="J504" i="2"/>
  <c r="J498" i="2"/>
  <c r="BK484" i="2"/>
  <c r="BK477" i="2"/>
  <c r="BK471" i="2"/>
  <c r="J461" i="2"/>
  <c r="BK450" i="2"/>
  <c r="BK445" i="2"/>
  <c r="J442" i="2"/>
  <c r="BK434" i="2"/>
  <c r="J430" i="2"/>
  <c r="J422" i="2"/>
  <c r="J414" i="2"/>
  <c r="J408" i="2"/>
  <c r="BK401" i="2"/>
  <c r="BK397" i="2"/>
  <c r="J394" i="2"/>
  <c r="BK384" i="2"/>
  <c r="BK377" i="2"/>
  <c r="BK370" i="2"/>
  <c r="J362" i="2"/>
  <c r="J355" i="2"/>
  <c r="BK344" i="2"/>
  <c r="BK338" i="2"/>
  <c r="J329" i="2"/>
  <c r="J317" i="2"/>
  <c r="BK303" i="2"/>
  <c r="BK295" i="2"/>
  <c r="J284" i="2"/>
  <c r="BK264" i="2"/>
  <c r="J288" i="2"/>
  <c r="BK229" i="2"/>
  <c r="BK186" i="2"/>
  <c r="BK278" i="2"/>
  <c r="BK238" i="2"/>
  <c r="BK215" i="2"/>
  <c r="J183" i="2"/>
  <c r="J149" i="2"/>
  <c r="J207" i="3"/>
  <c r="J180" i="3"/>
  <c r="BK134" i="3"/>
  <c r="BK183" i="3"/>
  <c r="BK151" i="3"/>
  <c r="BK202" i="3"/>
  <c r="J164" i="3"/>
  <c r="BK200" i="3"/>
  <c r="BK160" i="3"/>
  <c r="J155" i="3"/>
  <c r="BK191" i="3"/>
  <c r="BK173" i="3"/>
  <c r="BK144" i="3"/>
  <c r="J175" i="3"/>
  <c r="J145" i="3"/>
  <c r="J137" i="4"/>
  <c r="BK133" i="4"/>
  <c r="BK137" i="4"/>
  <c r="BK128" i="4"/>
  <c r="BK130" i="5"/>
  <c r="BK126" i="5"/>
  <c r="J125" i="5"/>
  <c r="J134" i="6"/>
  <c r="BK130" i="6"/>
  <c r="BK142" i="6"/>
  <c r="BK147" i="6"/>
  <c r="J129" i="6"/>
  <c r="J146" i="6"/>
  <c r="J130" i="6"/>
  <c r="J147" i="6"/>
  <c r="J136" i="7"/>
  <c r="BK130" i="7"/>
  <c r="BK129" i="7"/>
  <c r="J130" i="7"/>
  <c r="J139" i="8"/>
  <c r="BK129" i="8"/>
  <c r="J129" i="8"/>
  <c r="BK135" i="8"/>
  <c r="J131" i="9"/>
  <c r="BK139" i="9"/>
  <c r="J133" i="9"/>
  <c r="BK127" i="9"/>
  <c r="J129" i="10"/>
  <c r="BK135" i="10"/>
  <c r="J134" i="10"/>
  <c r="J221" i="11"/>
  <c r="BK168" i="11"/>
  <c r="J142" i="11"/>
  <c r="BK223" i="11"/>
  <c r="BK187" i="11"/>
  <c r="BK236" i="11"/>
  <c r="BK232" i="11"/>
  <c r="J229" i="11"/>
  <c r="BK204" i="11"/>
  <c r="J187" i="11"/>
  <c r="BK138" i="11"/>
  <c r="BK234" i="11"/>
  <c r="BK189" i="11"/>
  <c r="BK172" i="11"/>
  <c r="BK252" i="11"/>
  <c r="BK219" i="11"/>
  <c r="J144" i="11"/>
  <c r="BK183" i="11"/>
  <c r="J140" i="11"/>
  <c r="BK221" i="11"/>
  <c r="J210" i="11"/>
  <c r="J170" i="11"/>
  <c r="BK132" i="11"/>
  <c r="J203" i="11"/>
  <c r="J156" i="11"/>
  <c r="J148" i="12"/>
  <c r="BK195" i="12"/>
  <c r="J150" i="12"/>
  <c r="J179" i="12"/>
  <c r="J129" i="12"/>
  <c r="J176" i="12"/>
  <c r="BK168" i="12"/>
  <c r="J144" i="12"/>
  <c r="BK194" i="12"/>
  <c r="J162" i="12"/>
  <c r="BK142" i="12"/>
  <c r="J196" i="12"/>
  <c r="J181" i="12"/>
  <c r="J139" i="12"/>
  <c r="J187" i="12"/>
  <c r="J152" i="12"/>
  <c r="J201" i="12"/>
  <c r="BK166" i="12"/>
  <c r="J140" i="12"/>
  <c r="BK159" i="13"/>
  <c r="BK140" i="13"/>
  <c r="BK125" i="13"/>
  <c r="J142" i="13"/>
  <c r="J136" i="13"/>
  <c r="BK123" i="13"/>
  <c r="J140" i="13"/>
  <c r="BK151" i="13"/>
  <c r="BK136" i="13"/>
  <c r="J157" i="13"/>
  <c r="BK127" i="13"/>
  <c r="BK135" i="13"/>
  <c r="BK121" i="13"/>
  <c r="BK122" i="15"/>
  <c r="BK121" i="15"/>
  <c r="J121" i="15"/>
  <c r="BK149" i="16"/>
  <c r="BK146" i="16"/>
  <c r="J136" i="16"/>
  <c r="J254" i="2"/>
  <c r="J229" i="2"/>
  <c r="BK183" i="2"/>
  <c r="J146" i="2"/>
  <c r="BK190" i="2"/>
  <c r="J268" i="2"/>
  <c r="J215" i="2"/>
  <c r="BK167" i="2"/>
  <c r="BK212" i="2"/>
  <c r="BK172" i="2"/>
  <c r="J511" i="2"/>
  <c r="J501" i="2"/>
  <c r="J492" i="2"/>
  <c r="J482" i="2"/>
  <c r="J473" i="2"/>
  <c r="J468" i="2"/>
  <c r="J459" i="2"/>
  <c r="J454" i="2"/>
  <c r="BK444" i="2"/>
  <c r="J440" i="2"/>
  <c r="BK430" i="2"/>
  <c r="BK420" i="2"/>
  <c r="BK414" i="2"/>
  <c r="BK408" i="2"/>
  <c r="J404" i="2"/>
  <c r="J397" i="2"/>
  <c r="BK392" i="2"/>
  <c r="J384" i="2"/>
  <c r="J375" i="2"/>
  <c r="J365" i="2"/>
  <c r="BK355" i="2"/>
  <c r="J346" i="2"/>
  <c r="BK341" i="2"/>
  <c r="BK333" i="2"/>
  <c r="J324" i="2"/>
  <c r="J310" i="2"/>
  <c r="BK300" i="2"/>
  <c r="BK288" i="2"/>
  <c r="J245" i="2"/>
  <c r="J237" i="2"/>
  <c r="J261" i="2"/>
  <c r="BK200" i="2"/>
  <c r="BK272" i="2"/>
  <c r="J218" i="2"/>
  <c r="J178" i="2"/>
  <c r="J214" i="3"/>
  <c r="BK185" i="3"/>
  <c r="BK155" i="3"/>
  <c r="BK174" i="3"/>
  <c r="J147" i="3"/>
  <c r="J187" i="3"/>
  <c r="J149" i="3"/>
  <c r="BK210" i="3"/>
  <c r="BK188" i="3"/>
  <c r="J134" i="3"/>
  <c r="J162" i="3"/>
  <c r="J197" i="3"/>
  <c r="BK171" i="3"/>
  <c r="BK142" i="3"/>
  <c r="J161" i="3"/>
  <c r="J142" i="3"/>
  <c r="J129" i="4"/>
  <c r="J136" i="4"/>
  <c r="J124" i="4"/>
  <c r="BK124" i="4"/>
  <c r="J130" i="5"/>
  <c r="J127" i="5"/>
  <c r="BK146" i="6"/>
  <c r="J155" i="6"/>
  <c r="BK149" i="6"/>
  <c r="BK148" i="6"/>
  <c r="J153" i="6"/>
  <c r="J149" i="6"/>
  <c r="J127" i="6"/>
  <c r="J142" i="6"/>
  <c r="J131" i="7"/>
  <c r="BK139" i="7"/>
  <c r="J139" i="7"/>
  <c r="BK131" i="7"/>
  <c r="BK132" i="8"/>
  <c r="J131" i="8"/>
  <c r="BK133" i="8"/>
  <c r="BK132" i="9"/>
  <c r="J139" i="9"/>
  <c r="BK130" i="9"/>
  <c r="BK137" i="9"/>
  <c r="J136" i="10"/>
  <c r="BK139" i="10"/>
  <c r="BK131" i="10"/>
  <c r="BK215" i="11"/>
  <c r="BK146" i="11"/>
  <c r="J209" i="11"/>
  <c r="BK180" i="11"/>
  <c r="BK142" i="11"/>
  <c r="J212" i="11"/>
  <c r="J195" i="11"/>
  <c r="J164" i="11"/>
  <c r="J249" i="11"/>
  <c r="BK214" i="11"/>
  <c r="BK177" i="11"/>
  <c r="J146" i="11"/>
  <c r="BK213" i="11"/>
  <c r="J224" i="11"/>
  <c r="BK191" i="11"/>
  <c r="BK166" i="11"/>
  <c r="J236" i="11"/>
  <c r="BK212" i="11"/>
  <c r="BK176" i="11"/>
  <c r="J134" i="11"/>
  <c r="J214" i="11"/>
  <c r="J176" i="11"/>
  <c r="J173" i="12"/>
  <c r="BK136" i="12"/>
  <c r="BK179" i="12"/>
  <c r="J159" i="12"/>
  <c r="BK193" i="12"/>
  <c r="BK147" i="12"/>
  <c r="J135" i="12"/>
  <c r="BK188" i="12"/>
  <c r="J161" i="12"/>
  <c r="BK143" i="12"/>
  <c r="BK191" i="12"/>
  <c r="BK160" i="12"/>
  <c r="J136" i="12"/>
  <c r="J194" i="12"/>
  <c r="BK173" i="12"/>
  <c r="J127" i="12"/>
  <c r="BK183" i="12"/>
  <c r="BK161" i="12"/>
  <c r="BK148" i="12"/>
  <c r="BK192" i="12"/>
  <c r="J165" i="12"/>
  <c r="BK137" i="12"/>
  <c r="BK156" i="13"/>
  <c r="J135" i="13"/>
  <c r="BK148" i="13"/>
  <c r="J144" i="13"/>
  <c r="J129" i="13"/>
  <c r="J150" i="13"/>
  <c r="BK126" i="13"/>
  <c r="J148" i="13"/>
  <c r="BK120" i="13"/>
  <c r="BK145" i="13"/>
  <c r="BK139" i="13"/>
  <c r="F36" i="14"/>
  <c r="BC109" i="1" s="1"/>
  <c r="J141" i="16"/>
  <c r="J143" i="16"/>
  <c r="J128" i="16"/>
  <c r="J131" i="16"/>
  <c r="BK230" i="2"/>
  <c r="J216" i="2"/>
  <c r="BK232" i="2"/>
  <c r="BK226" i="2"/>
  <c r="BK513" i="2"/>
  <c r="BK492" i="2"/>
  <c r="J472" i="2"/>
  <c r="BK459" i="2"/>
  <c r="BK443" i="2"/>
  <c r="BK426" i="2"/>
  <c r="BK416" i="2"/>
  <c r="BK405" i="2"/>
  <c r="BK389" i="2"/>
  <c r="J370" i="2"/>
  <c r="BK349" i="2"/>
  <c r="J339" i="2"/>
  <c r="BK321" i="2"/>
  <c r="J298" i="2"/>
  <c r="J248" i="2"/>
  <c r="J281" i="2"/>
  <c r="BK168" i="2"/>
  <c r="BK236" i="2"/>
  <c r="J174" i="2"/>
  <c r="J195" i="3"/>
  <c r="J212" i="3"/>
  <c r="BK129" i="3"/>
  <c r="BK214" i="3"/>
  <c r="BK145" i="3"/>
  <c r="BK180" i="3"/>
  <c r="J202" i="3"/>
  <c r="BK127" i="4"/>
  <c r="J135" i="4"/>
  <c r="J126" i="4"/>
  <c r="J128" i="5"/>
  <c r="BK154" i="6"/>
  <c r="J132" i="6"/>
  <c r="J137" i="6"/>
  <c r="BK140" i="6"/>
  <c r="BK137" i="7"/>
  <c r="J135" i="8"/>
  <c r="BK134" i="9"/>
  <c r="BK135" i="9"/>
  <c r="BK136" i="10"/>
  <c r="BK229" i="11"/>
  <c r="J149" i="11"/>
  <c r="BK195" i="11"/>
  <c r="BK249" i="11"/>
  <c r="BK220" i="11"/>
  <c r="J247" i="11"/>
  <c r="J189" i="11"/>
  <c r="J234" i="11"/>
  <c r="BK149" i="11"/>
  <c r="J128" i="12"/>
  <c r="J145" i="12"/>
  <c r="BK145" i="12"/>
  <c r="J166" i="12"/>
  <c r="J188" i="12"/>
  <c r="BK129" i="12"/>
  <c r="J164" i="12"/>
  <c r="J169" i="12"/>
  <c r="BK187" i="12"/>
  <c r="J131" i="12"/>
  <c r="BK133" i="13"/>
  <c r="J141" i="13"/>
  <c r="BK141" i="13"/>
  <c r="BK144" i="13"/>
  <c r="J156" i="13"/>
  <c r="BK129" i="13"/>
  <c r="BK123" i="15"/>
  <c r="J124" i="15"/>
  <c r="J146" i="16"/>
  <c r="BK248" i="2"/>
  <c r="BK235" i="2"/>
  <c r="J209" i="2"/>
  <c r="BK161" i="2"/>
  <c r="BK180" i="2"/>
  <c r="BK245" i="2"/>
  <c r="J190" i="2"/>
  <c r="BK225" i="2"/>
  <c r="J196" i="2"/>
  <c r="BK507" i="2"/>
  <c r="J499" i="2"/>
  <c r="J486" i="2"/>
  <c r="BK480" i="2"/>
  <c r="BK472" i="2"/>
  <c r="BK468" i="2"/>
  <c r="BK457" i="2"/>
  <c r="J446" i="2"/>
  <c r="BK442" i="2"/>
  <c r="BK432" i="2"/>
  <c r="BK424" i="2"/>
  <c r="J418" i="2"/>
  <c r="BK411" i="2"/>
  <c r="J405" i="2"/>
  <c r="J399" i="2"/>
  <c r="BK394" i="2"/>
  <c r="J387" i="2"/>
  <c r="J380" i="2"/>
  <c r="J372" i="2"/>
  <c r="BK362" i="2"/>
  <c r="J357" i="2"/>
  <c r="J349" i="2"/>
  <c r="J341" i="2"/>
  <c r="J335" i="2"/>
  <c r="BK325" i="2"/>
  <c r="BK317" i="2"/>
  <c r="BK307" i="2"/>
  <c r="J300" i="2"/>
  <c r="J295" i="2"/>
  <c r="BK275" i="2"/>
  <c r="BK271" i="2"/>
  <c r="J226" i="2"/>
  <c r="J234" i="2"/>
  <c r="J211" i="2"/>
  <c r="BK174" i="2"/>
  <c r="BK241" i="2"/>
  <c r="J232" i="2"/>
  <c r="J207" i="2"/>
  <c r="BK152" i="2"/>
  <c r="J209" i="3"/>
  <c r="J174" i="3"/>
  <c r="J210" i="3"/>
  <c r="J172" i="3"/>
  <c r="BK136" i="3"/>
  <c r="BK194" i="3"/>
  <c r="BK169" i="3"/>
  <c r="J136" i="3"/>
  <c r="BK166" i="3"/>
  <c r="BK131" i="3"/>
  <c r="BK211" i="3"/>
  <c r="BK176" i="3"/>
  <c r="BK149" i="3"/>
  <c r="BK195" i="3"/>
  <c r="J157" i="3"/>
  <c r="BK138" i="4"/>
  <c r="BK125" i="4"/>
  <c r="BK134" i="4"/>
  <c r="BK139" i="4"/>
  <c r="J127" i="4"/>
  <c r="BK128" i="5"/>
  <c r="BK131" i="5"/>
  <c r="J126" i="5"/>
  <c r="BK129" i="6"/>
  <c r="BK152" i="6"/>
  <c r="BK151" i="6"/>
  <c r="J133" i="6"/>
  <c r="BK135" i="6"/>
  <c r="BK144" i="6"/>
  <c r="J152" i="6"/>
  <c r="J135" i="7"/>
  <c r="BK135" i="7"/>
  <c r="J137" i="7"/>
  <c r="BK136" i="7"/>
  <c r="J138" i="8"/>
  <c r="BK138" i="8"/>
  <c r="J132" i="8"/>
  <c r="BK129" i="9"/>
  <c r="J136" i="9"/>
  <c r="BK136" i="9"/>
  <c r="J129" i="9"/>
  <c r="J138" i="10"/>
  <c r="BK127" i="10"/>
  <c r="BK129" i="10"/>
  <c r="J219" i="11"/>
  <c r="J162" i="11"/>
  <c r="J132" i="11"/>
  <c r="BK210" i="11"/>
  <c r="BK193" i="11"/>
  <c r="BK162" i="11"/>
  <c r="BK224" i="11"/>
  <c r="BK203" i="11"/>
  <c r="J181" i="11"/>
  <c r="BK156" i="11"/>
  <c r="BK247" i="11"/>
  <c r="J211" i="11"/>
  <c r="J153" i="11"/>
  <c r="BK239" i="11"/>
  <c r="BK170" i="11"/>
  <c r="BK211" i="11"/>
  <c r="J130" i="11"/>
  <c r="J215" i="11"/>
  <c r="BK201" i="11"/>
  <c r="BK140" i="11"/>
  <c r="J223" i="11"/>
  <c r="BK185" i="11"/>
  <c r="BK144" i="12"/>
  <c r="J130" i="12"/>
  <c r="J177" i="12"/>
  <c r="BK199" i="12"/>
  <c r="BK190" i="12"/>
  <c r="BK141" i="12"/>
  <c r="BK196" i="12"/>
  <c r="BK172" i="12"/>
  <c r="BK157" i="12"/>
  <c r="J133" i="12"/>
  <c r="BK182" i="12"/>
  <c r="BK138" i="12"/>
  <c r="J198" i="12"/>
  <c r="J174" i="12"/>
  <c r="BK201" i="12"/>
  <c r="J185" i="12"/>
  <c r="BK159" i="12"/>
  <c r="BK139" i="12"/>
  <c r="BK169" i="12"/>
  <c r="J142" i="12"/>
  <c r="BK130" i="12"/>
  <c r="J154" i="13"/>
  <c r="J128" i="13"/>
  <c r="BK146" i="13"/>
  <c r="J137" i="13"/>
  <c r="BK157" i="13"/>
  <c r="BK138" i="13"/>
  <c r="BK122" i="13"/>
  <c r="BK142" i="13"/>
  <c r="BK134" i="13"/>
  <c r="BK155" i="13"/>
  <c r="J123" i="13"/>
  <c r="J134" i="13"/>
  <c r="J124" i="13"/>
  <c r="F35" i="14"/>
  <c r="BB109" i="1"/>
  <c r="J138" i="16"/>
  <c r="BK134" i="16"/>
  <c r="BK141" i="16"/>
  <c r="T145" i="2" l="1"/>
  <c r="P206" i="2"/>
  <c r="BK217" i="2"/>
  <c r="J217" i="2"/>
  <c r="J101" i="2"/>
  <c r="R217" i="2"/>
  <c r="P328" i="2"/>
  <c r="P260" i="2"/>
  <c r="P348" i="2"/>
  <c r="BK400" i="2"/>
  <c r="J400" i="2"/>
  <c r="J112" i="2"/>
  <c r="T417" i="2"/>
  <c r="T441" i="2"/>
  <c r="R460" i="2"/>
  <c r="T491" i="2"/>
  <c r="BK506" i="2"/>
  <c r="J506" i="2"/>
  <c r="J123" i="2"/>
  <c r="BK138" i="3"/>
  <c r="J138" i="3"/>
  <c r="J100" i="3"/>
  <c r="P138" i="3"/>
  <c r="BK190" i="3"/>
  <c r="J190" i="3"/>
  <c r="J102" i="3"/>
  <c r="R199" i="3"/>
  <c r="BK123" i="4"/>
  <c r="J123" i="4"/>
  <c r="J99" i="4"/>
  <c r="BK131" i="4"/>
  <c r="J131" i="4"/>
  <c r="J100" i="4"/>
  <c r="R124" i="5"/>
  <c r="R126" i="6"/>
  <c r="R125" i="6"/>
  <c r="P126" i="7"/>
  <c r="P125" i="7"/>
  <c r="AU102" i="1"/>
  <c r="BK155" i="11"/>
  <c r="J155" i="11"/>
  <c r="J101" i="11"/>
  <c r="T202" i="11"/>
  <c r="BK242" i="11"/>
  <c r="J242" i="11" s="1"/>
  <c r="J106" i="11" s="1"/>
  <c r="P154" i="12"/>
  <c r="R167" i="12"/>
  <c r="BK186" i="12"/>
  <c r="J186" i="12"/>
  <c r="J104" i="12"/>
  <c r="P153" i="13"/>
  <c r="BK120" i="15"/>
  <c r="J120" i="15"/>
  <c r="J98" i="15"/>
  <c r="P145" i="2"/>
  <c r="T206" i="2"/>
  <c r="BK328" i="2"/>
  <c r="J328" i="2"/>
  <c r="J104" i="2"/>
  <c r="BK383" i="2"/>
  <c r="J383" i="2"/>
  <c r="J109" i="2"/>
  <c r="BK417" i="2"/>
  <c r="J417" i="2"/>
  <c r="J113" i="2"/>
  <c r="BK460" i="2"/>
  <c r="J460" i="2" s="1"/>
  <c r="J116" i="2" s="1"/>
  <c r="R506" i="2"/>
  <c r="R502" i="2"/>
  <c r="T159" i="3"/>
  <c r="R123" i="4"/>
  <c r="BK124" i="5"/>
  <c r="J124" i="5"/>
  <c r="R126" i="7"/>
  <c r="R125" i="7"/>
  <c r="T126" i="8"/>
  <c r="T125" i="8"/>
  <c r="P126" i="9"/>
  <c r="P125" i="9"/>
  <c r="AU104" i="1"/>
  <c r="R126" i="10"/>
  <c r="R125" i="10"/>
  <c r="BK129" i="11"/>
  <c r="BK128" i="11" s="1"/>
  <c r="J128" i="11" s="1"/>
  <c r="J32" i="11" s="1"/>
  <c r="J129" i="11"/>
  <c r="J99" i="11"/>
  <c r="BK148" i="11"/>
  <c r="J148" i="11" s="1"/>
  <c r="J100" i="11" s="1"/>
  <c r="BK202" i="11"/>
  <c r="J202" i="11"/>
  <c r="J103" i="11"/>
  <c r="R242" i="11"/>
  <c r="T126" i="12"/>
  <c r="BK167" i="12"/>
  <c r="J167" i="12"/>
  <c r="J101" i="12"/>
  <c r="P186" i="12"/>
  <c r="BK119" i="13"/>
  <c r="J119" i="13" s="1"/>
  <c r="J97" i="13" s="1"/>
  <c r="R120" i="15"/>
  <c r="R119" i="15"/>
  <c r="R118" i="15"/>
  <c r="T179" i="2"/>
  <c r="P224" i="2"/>
  <c r="P337" i="2"/>
  <c r="T337" i="2"/>
  <c r="P383" i="2"/>
  <c r="R395" i="2"/>
  <c r="P417" i="2"/>
  <c r="BK441" i="2"/>
  <c r="J441" i="2" s="1"/>
  <c r="J115" i="2" s="1"/>
  <c r="P460" i="2"/>
  <c r="T460" i="2"/>
  <c r="R491" i="2"/>
  <c r="P128" i="3"/>
  <c r="R133" i="3"/>
  <c r="R124" i="3" s="1"/>
  <c r="R138" i="3"/>
  <c r="R190" i="3"/>
  <c r="P206" i="3"/>
  <c r="T131" i="4"/>
  <c r="P155" i="11"/>
  <c r="BK186" i="11"/>
  <c r="J186" i="11"/>
  <c r="J102" i="11"/>
  <c r="BK231" i="11"/>
  <c r="J231" i="11"/>
  <c r="J104" i="11"/>
  <c r="P238" i="11"/>
  <c r="P126" i="12"/>
  <c r="R158" i="12"/>
  <c r="R163" i="12"/>
  <c r="BK178" i="12"/>
  <c r="J178" i="12"/>
  <c r="J102" i="12"/>
  <c r="BK153" i="13"/>
  <c r="J153" i="13"/>
  <c r="J98" i="13"/>
  <c r="P125" i="16"/>
  <c r="BK179" i="2"/>
  <c r="BK144" i="2" s="1"/>
  <c r="J144" i="2" s="1"/>
  <c r="J97" i="2" s="1"/>
  <c r="J179" i="2"/>
  <c r="J99" i="2"/>
  <c r="R206" i="2"/>
  <c r="P217" i="2"/>
  <c r="T217" i="2"/>
  <c r="T328" i="2"/>
  <c r="T260" i="2"/>
  <c r="R348" i="2"/>
  <c r="BK395" i="2"/>
  <c r="J395" i="2"/>
  <c r="J110" i="2"/>
  <c r="P400" i="2"/>
  <c r="BK433" i="2"/>
  <c r="J433" i="2" s="1"/>
  <c r="J114" i="2" s="1"/>
  <c r="R433" i="2"/>
  <c r="R467" i="2"/>
  <c r="P491" i="2"/>
  <c r="R128" i="3"/>
  <c r="P159" i="3"/>
  <c r="BK199" i="3"/>
  <c r="J199" i="3"/>
  <c r="J103" i="3"/>
  <c r="R206" i="3"/>
  <c r="P131" i="4"/>
  <c r="P122" i="4" s="1"/>
  <c r="AU98" i="1" s="1"/>
  <c r="BK126" i="6"/>
  <c r="J126" i="6"/>
  <c r="J101" i="6"/>
  <c r="R126" i="8"/>
  <c r="R125" i="8"/>
  <c r="R155" i="11"/>
  <c r="T186" i="11"/>
  <c r="T231" i="11"/>
  <c r="T238" i="11"/>
  <c r="BK126" i="12"/>
  <c r="J126" i="12" s="1"/>
  <c r="J97" i="12" s="1"/>
  <c r="BK158" i="12"/>
  <c r="J158" i="12"/>
  <c r="J99" i="12"/>
  <c r="P163" i="12"/>
  <c r="T186" i="12"/>
  <c r="R119" i="13"/>
  <c r="P120" i="15"/>
  <c r="P119" i="15"/>
  <c r="P118" i="15"/>
  <c r="AU110" i="1"/>
  <c r="R145" i="2"/>
  <c r="BK206" i="2"/>
  <c r="J206" i="2"/>
  <c r="J100" i="2"/>
  <c r="BK224" i="2"/>
  <c r="J224" i="2"/>
  <c r="J102" i="2"/>
  <c r="R328" i="2"/>
  <c r="R260" i="2"/>
  <c r="R337" i="2"/>
  <c r="R383" i="2"/>
  <c r="T395" i="2"/>
  <c r="R417" i="2"/>
  <c r="P441" i="2"/>
  <c r="BK467" i="2"/>
  <c r="J467" i="2"/>
  <c r="J117" i="2"/>
  <c r="BK133" i="3"/>
  <c r="J133" i="3"/>
  <c r="J99" i="3"/>
  <c r="BK159" i="3"/>
  <c r="J159" i="3"/>
  <c r="J101" i="3"/>
  <c r="T190" i="3"/>
  <c r="T199" i="3"/>
  <c r="R131" i="4"/>
  <c r="P124" i="5"/>
  <c r="AU100" i="1"/>
  <c r="P126" i="8"/>
  <c r="P125" i="8"/>
  <c r="AU103" i="1"/>
  <c r="BK126" i="9"/>
  <c r="J126" i="9" s="1"/>
  <c r="J101" i="9" s="1"/>
  <c r="P126" i="10"/>
  <c r="P125" i="10"/>
  <c r="AU105" i="1"/>
  <c r="T155" i="11"/>
  <c r="P186" i="11"/>
  <c r="P231" i="11"/>
  <c r="P242" i="11"/>
  <c r="BK154" i="12"/>
  <c r="J154" i="12"/>
  <c r="J98" i="12"/>
  <c r="T158" i="12"/>
  <c r="T163" i="12"/>
  <c r="R178" i="12"/>
  <c r="R153" i="13"/>
  <c r="T133" i="16"/>
  <c r="R179" i="2"/>
  <c r="R224" i="2"/>
  <c r="BK348" i="2"/>
  <c r="J348" i="2" s="1"/>
  <c r="J108" i="2" s="1"/>
  <c r="T383" i="2"/>
  <c r="T347" i="2" s="1"/>
  <c r="T400" i="2"/>
  <c r="R441" i="2"/>
  <c r="T467" i="2"/>
  <c r="T506" i="2"/>
  <c r="T502" i="2"/>
  <c r="T128" i="3"/>
  <c r="T133" i="3"/>
  <c r="T124" i="3" s="1"/>
  <c r="T138" i="3"/>
  <c r="P190" i="3"/>
  <c r="BK206" i="3"/>
  <c r="J206" i="3"/>
  <c r="J104" i="3"/>
  <c r="P126" i="6"/>
  <c r="P125" i="6"/>
  <c r="AU101" i="1"/>
  <c r="T126" i="7"/>
  <c r="T125" i="7"/>
  <c r="BK126" i="10"/>
  <c r="BK125" i="10"/>
  <c r="J125" i="10"/>
  <c r="J34" i="10" s="1"/>
  <c r="P129" i="11"/>
  <c r="P148" i="11"/>
  <c r="P202" i="11"/>
  <c r="BK238" i="11"/>
  <c r="J238" i="11"/>
  <c r="J105" i="11"/>
  <c r="R126" i="12"/>
  <c r="P158" i="12"/>
  <c r="BK163" i="12"/>
  <c r="J163" i="12"/>
  <c r="J100" i="12"/>
  <c r="T178" i="12"/>
  <c r="P119" i="13"/>
  <c r="P118" i="13"/>
  <c r="AU108" i="1"/>
  <c r="T125" i="16"/>
  <c r="BK133" i="16"/>
  <c r="J133" i="16"/>
  <c r="J100" i="16"/>
  <c r="R133" i="16"/>
  <c r="R124" i="16" s="1"/>
  <c r="R123" i="16" s="1"/>
  <c r="R140" i="16"/>
  <c r="T124" i="5"/>
  <c r="BK126" i="7"/>
  <c r="J126" i="7" s="1"/>
  <c r="J101" i="7" s="1"/>
  <c r="R126" i="9"/>
  <c r="R125" i="9"/>
  <c r="T126" i="10"/>
  <c r="T125" i="10"/>
  <c r="R129" i="11"/>
  <c r="R148" i="11"/>
  <c r="R202" i="11"/>
  <c r="T242" i="11"/>
  <c r="R154" i="12"/>
  <c r="T167" i="12"/>
  <c r="R186" i="12"/>
  <c r="T119" i="13"/>
  <c r="T120" i="15"/>
  <c r="T119" i="15"/>
  <c r="T118" i="15"/>
  <c r="BK125" i="16"/>
  <c r="J125" i="16"/>
  <c r="J98" i="16"/>
  <c r="BK140" i="16"/>
  <c r="J140" i="16"/>
  <c r="J101" i="16" s="1"/>
  <c r="T140" i="16"/>
  <c r="BK145" i="2"/>
  <c r="J145" i="2"/>
  <c r="J98" i="2"/>
  <c r="P179" i="2"/>
  <c r="T224" i="2"/>
  <c r="BK337" i="2"/>
  <c r="J337" i="2"/>
  <c r="J105" i="2"/>
  <c r="T348" i="2"/>
  <c r="P395" i="2"/>
  <c r="R400" i="2"/>
  <c r="P433" i="2"/>
  <c r="T433" i="2"/>
  <c r="P467" i="2"/>
  <c r="BK491" i="2"/>
  <c r="J491" i="2"/>
  <c r="J119" i="2"/>
  <c r="P506" i="2"/>
  <c r="P502" i="2"/>
  <c r="BK128" i="3"/>
  <c r="J128" i="3" s="1"/>
  <c r="J98" i="3" s="1"/>
  <c r="P133" i="3"/>
  <c r="R159" i="3"/>
  <c r="P199" i="3"/>
  <c r="T206" i="3"/>
  <c r="P123" i="4"/>
  <c r="T123" i="4"/>
  <c r="T122" i="4"/>
  <c r="T126" i="6"/>
  <c r="T125" i="6"/>
  <c r="BK126" i="8"/>
  <c r="BK125" i="8" s="1"/>
  <c r="J125" i="8" s="1"/>
  <c r="J100" i="8" s="1"/>
  <c r="J126" i="8"/>
  <c r="J101" i="8"/>
  <c r="T126" i="9"/>
  <c r="T125" i="9"/>
  <c r="T129" i="11"/>
  <c r="T148" i="11"/>
  <c r="T128" i="11" s="1"/>
  <c r="R186" i="11"/>
  <c r="R231" i="11"/>
  <c r="R238" i="11"/>
  <c r="T154" i="12"/>
  <c r="P167" i="12"/>
  <c r="P178" i="12"/>
  <c r="T153" i="13"/>
  <c r="R125" i="16"/>
  <c r="P133" i="16"/>
  <c r="P140" i="16"/>
  <c r="BK485" i="2"/>
  <c r="J485" i="2"/>
  <c r="J118" i="2"/>
  <c r="BK120" i="14"/>
  <c r="J120" i="14"/>
  <c r="J98" i="14"/>
  <c r="BK200" i="12"/>
  <c r="BK125" i="12" s="1"/>
  <c r="J125" i="12" s="1"/>
  <c r="J96" i="12" s="1"/>
  <c r="J200" i="12"/>
  <c r="J105" i="12"/>
  <c r="BK260" i="2"/>
  <c r="J260" i="2" s="1"/>
  <c r="J103" i="2" s="1"/>
  <c r="BK345" i="2"/>
  <c r="J345" i="2"/>
  <c r="J106" i="2"/>
  <c r="BK398" i="2"/>
  <c r="J398" i="2"/>
  <c r="J111" i="2"/>
  <c r="BK184" i="12"/>
  <c r="J184" i="12"/>
  <c r="J103" i="12"/>
  <c r="BK500" i="2"/>
  <c r="J500" i="2"/>
  <c r="J120" i="2"/>
  <c r="BK503" i="2"/>
  <c r="BK502" i="2" s="1"/>
  <c r="J502" i="2" s="1"/>
  <c r="J121" i="2" s="1"/>
  <c r="J503" i="2"/>
  <c r="J122" i="2"/>
  <c r="BK125" i="3"/>
  <c r="J125" i="3"/>
  <c r="J97" i="3"/>
  <c r="BK130" i="16"/>
  <c r="J130" i="16"/>
  <c r="J99" i="16" s="1"/>
  <c r="BK148" i="16"/>
  <c r="J148" i="16"/>
  <c r="J103" i="16"/>
  <c r="BK145" i="16"/>
  <c r="J145" i="16"/>
  <c r="J102" i="16"/>
  <c r="E85" i="16"/>
  <c r="F120" i="16"/>
  <c r="BE128" i="16"/>
  <c r="BE131" i="16"/>
  <c r="BE134" i="16"/>
  <c r="J117" i="16"/>
  <c r="BE126" i="16"/>
  <c r="J120" i="16"/>
  <c r="BE141" i="16"/>
  <c r="BE143" i="16"/>
  <c r="BE136" i="16"/>
  <c r="BE138" i="16"/>
  <c r="BE146" i="16"/>
  <c r="BE149" i="16"/>
  <c r="BK119" i="15"/>
  <c r="J119" i="15" s="1"/>
  <c r="J97" i="15" s="1"/>
  <c r="F92" i="15"/>
  <c r="J89" i="15"/>
  <c r="E108" i="15"/>
  <c r="BE121" i="15"/>
  <c r="BE122" i="15"/>
  <c r="J92" i="15"/>
  <c r="BE123" i="15"/>
  <c r="BE124" i="15"/>
  <c r="J89" i="14"/>
  <c r="E108" i="14"/>
  <c r="F115" i="14"/>
  <c r="J115" i="14"/>
  <c r="BE121" i="14"/>
  <c r="J33" i="14" s="1"/>
  <c r="AV109" i="1" s="1"/>
  <c r="AT109" i="1" s="1"/>
  <c r="J91" i="13"/>
  <c r="J112" i="13"/>
  <c r="BE120" i="13"/>
  <c r="BE128" i="13"/>
  <c r="BE138" i="13"/>
  <c r="E108" i="13"/>
  <c r="BE142" i="13"/>
  <c r="BE143" i="13"/>
  <c r="BE144" i="13"/>
  <c r="F91" i="13"/>
  <c r="BE130" i="13"/>
  <c r="BE133" i="13"/>
  <c r="BE156" i="13"/>
  <c r="BE154" i="13"/>
  <c r="BE155" i="13"/>
  <c r="J115" i="13"/>
  <c r="BE125" i="13"/>
  <c r="BE131" i="13"/>
  <c r="BE137" i="13"/>
  <c r="BE145" i="13"/>
  <c r="BE152" i="13"/>
  <c r="BE135" i="13"/>
  <c r="BE151" i="13"/>
  <c r="BE158" i="13"/>
  <c r="F92" i="13"/>
  <c r="BE129" i="13"/>
  <c r="BE140" i="13"/>
  <c r="BE141" i="13"/>
  <c r="BE159" i="13"/>
  <c r="BE121" i="13"/>
  <c r="BE122" i="13"/>
  <c r="BE123" i="13"/>
  <c r="BE124" i="13"/>
  <c r="BE126" i="13"/>
  <c r="BE127" i="13"/>
  <c r="BE132" i="13"/>
  <c r="BE134" i="13"/>
  <c r="BE136" i="13"/>
  <c r="BE139" i="13"/>
  <c r="BE146" i="13"/>
  <c r="BE147" i="13"/>
  <c r="BE148" i="13"/>
  <c r="BE149" i="13"/>
  <c r="BE150" i="13"/>
  <c r="BE157" i="13"/>
  <c r="BE129" i="12"/>
  <c r="BE144" i="12"/>
  <c r="BE147" i="12"/>
  <c r="BE162" i="12"/>
  <c r="BE188" i="12"/>
  <c r="BE189" i="12"/>
  <c r="BE194" i="12"/>
  <c r="J121" i="12"/>
  <c r="BE127" i="12"/>
  <c r="BE128" i="12"/>
  <c r="BE136" i="12"/>
  <c r="BE141" i="12"/>
  <c r="BE142" i="12"/>
  <c r="BE179" i="12"/>
  <c r="J89" i="12"/>
  <c r="E115" i="12"/>
  <c r="BE133" i="12"/>
  <c r="BE134" i="12"/>
  <c r="BE135" i="12"/>
  <c r="BE140" i="12"/>
  <c r="BE150" i="12"/>
  <c r="BE155" i="12"/>
  <c r="BE161" i="12"/>
  <c r="BE177" i="12"/>
  <c r="F91" i="12"/>
  <c r="J122" i="12"/>
  <c r="BE132" i="12"/>
  <c r="BE139" i="12"/>
  <c r="BE148" i="12"/>
  <c r="BE149" i="12"/>
  <c r="BE165" i="12"/>
  <c r="BE168" i="12"/>
  <c r="BE172" i="12"/>
  <c r="BE173" i="12"/>
  <c r="BE185" i="12"/>
  <c r="BE192" i="12"/>
  <c r="BE196" i="12"/>
  <c r="BE201" i="12"/>
  <c r="F122" i="12"/>
  <c r="BE130" i="12"/>
  <c r="BE131" i="12"/>
  <c r="BE153" i="12"/>
  <c r="BE180" i="12"/>
  <c r="BE181" i="12"/>
  <c r="BE183" i="12"/>
  <c r="BE191" i="12"/>
  <c r="BE137" i="12"/>
  <c r="BE138" i="12"/>
  <c r="BE151" i="12"/>
  <c r="BE152" i="12"/>
  <c r="BE156" i="12"/>
  <c r="BE157" i="12"/>
  <c r="BE160" i="12"/>
  <c r="BE164" i="12"/>
  <c r="BE176" i="12"/>
  <c r="BE182" i="12"/>
  <c r="BE143" i="12"/>
  <c r="BE146" i="12"/>
  <c r="BE166" i="12"/>
  <c r="BE169" i="12"/>
  <c r="BE170" i="12"/>
  <c r="BE190" i="12"/>
  <c r="BE197" i="12"/>
  <c r="BE198" i="12"/>
  <c r="BE199" i="12"/>
  <c r="BE145" i="12"/>
  <c r="BE159" i="12"/>
  <c r="BE171" i="12"/>
  <c r="BE174" i="12"/>
  <c r="BE175" i="12"/>
  <c r="BE187" i="12"/>
  <c r="BE193" i="12"/>
  <c r="BE195" i="12"/>
  <c r="J124" i="11"/>
  <c r="BE160" i="11"/>
  <c r="BE170" i="11"/>
  <c r="BE172" i="11"/>
  <c r="BE178" i="11"/>
  <c r="BE191" i="11"/>
  <c r="BE197" i="11"/>
  <c r="BE204" i="11"/>
  <c r="BE226" i="11"/>
  <c r="BE240" i="11"/>
  <c r="J126" i="10"/>
  <c r="J101" i="10"/>
  <c r="F93" i="11"/>
  <c r="J125" i="11"/>
  <c r="BE149" i="11"/>
  <c r="BE153" i="11"/>
  <c r="BE174" i="11"/>
  <c r="BE181" i="11"/>
  <c r="BE219" i="11"/>
  <c r="F94" i="11"/>
  <c r="BE142" i="11"/>
  <c r="BE156" i="11"/>
  <c r="BE158" i="11"/>
  <c r="BE176" i="11"/>
  <c r="BE201" i="11"/>
  <c r="BE243" i="11"/>
  <c r="BE132" i="11"/>
  <c r="BE134" i="11"/>
  <c r="BE140" i="11"/>
  <c r="BE151" i="11"/>
  <c r="BE166" i="11"/>
  <c r="BE173" i="11"/>
  <c r="BE177" i="11"/>
  <c r="BE179" i="11"/>
  <c r="BE187" i="11"/>
  <c r="BE211" i="11"/>
  <c r="BE220" i="11"/>
  <c r="BE221" i="11"/>
  <c r="BE228" i="11"/>
  <c r="BE232" i="11"/>
  <c r="BE234" i="11"/>
  <c r="J91" i="11"/>
  <c r="BE130" i="11"/>
  <c r="BE162" i="11"/>
  <c r="BE164" i="11"/>
  <c r="BE208" i="11"/>
  <c r="BE209" i="11"/>
  <c r="BE218" i="11"/>
  <c r="BE223" i="11"/>
  <c r="BE229" i="11"/>
  <c r="BE230" i="11"/>
  <c r="BE236" i="11"/>
  <c r="BE239" i="11"/>
  <c r="BE250" i="11"/>
  <c r="E116" i="11"/>
  <c r="BE146" i="11"/>
  <c r="BE168" i="11"/>
  <c r="BE193" i="11"/>
  <c r="BE206" i="11"/>
  <c r="BE214" i="11"/>
  <c r="BE215" i="11"/>
  <c r="BE245" i="11"/>
  <c r="BE247" i="11"/>
  <c r="BE138" i="11"/>
  <c r="BE144" i="11"/>
  <c r="BE203" i="11"/>
  <c r="BE216" i="11"/>
  <c r="BE136" i="11"/>
  <c r="BE180" i="11"/>
  <c r="BE183" i="11"/>
  <c r="BE185" i="11"/>
  <c r="BE189" i="11"/>
  <c r="BE195" i="11"/>
  <c r="BE199" i="11"/>
  <c r="BE210" i="11"/>
  <c r="BE212" i="11"/>
  <c r="BE213" i="11"/>
  <c r="BE224" i="11"/>
  <c r="BE249" i="11"/>
  <c r="BE252" i="11"/>
  <c r="BE133" i="10"/>
  <c r="BE127" i="10"/>
  <c r="BE137" i="10"/>
  <c r="BE138" i="10"/>
  <c r="J96" i="10"/>
  <c r="J121" i="10"/>
  <c r="BE129" i="10"/>
  <c r="BE136" i="10"/>
  <c r="F121" i="10"/>
  <c r="BE132" i="10"/>
  <c r="BE134" i="10"/>
  <c r="J93" i="10"/>
  <c r="F96" i="10"/>
  <c r="BK125" i="9"/>
  <c r="J125" i="9"/>
  <c r="J100" i="9"/>
  <c r="E85" i="10"/>
  <c r="BE135" i="10"/>
  <c r="BE139" i="10"/>
  <c r="BE131" i="10"/>
  <c r="J93" i="9"/>
  <c r="BE134" i="9"/>
  <c r="BE135" i="9"/>
  <c r="J95" i="9"/>
  <c r="E111" i="9"/>
  <c r="F122" i="9"/>
  <c r="J96" i="9"/>
  <c r="BE127" i="9"/>
  <c r="F121" i="9"/>
  <c r="BE138" i="9"/>
  <c r="BE129" i="9"/>
  <c r="BE133" i="9"/>
  <c r="BE137" i="9"/>
  <c r="BE130" i="9"/>
  <c r="BE131" i="9"/>
  <c r="BE132" i="9"/>
  <c r="BE139" i="9"/>
  <c r="BE136" i="9"/>
  <c r="BE134" i="8"/>
  <c r="BK125" i="7"/>
  <c r="J125" i="7" s="1"/>
  <c r="J100" i="7" s="1"/>
  <c r="J95" i="8"/>
  <c r="J119" i="8"/>
  <c r="BE127" i="8"/>
  <c r="BE129" i="8"/>
  <c r="F95" i="8"/>
  <c r="F122" i="8"/>
  <c r="BE139" i="8"/>
  <c r="E111" i="8"/>
  <c r="J122" i="8"/>
  <c r="BE135" i="8"/>
  <c r="BE136" i="8"/>
  <c r="BE138" i="8"/>
  <c r="BE132" i="8"/>
  <c r="BE133" i="8"/>
  <c r="BE137" i="8"/>
  <c r="BE131" i="8"/>
  <c r="J95" i="7"/>
  <c r="BE133" i="7"/>
  <c r="BE134" i="7"/>
  <c r="F96" i="7"/>
  <c r="BE130" i="7"/>
  <c r="F95" i="7"/>
  <c r="BE129" i="7"/>
  <c r="BE138" i="7"/>
  <c r="E85" i="7"/>
  <c r="BE132" i="7"/>
  <c r="J96" i="7"/>
  <c r="BE127" i="7"/>
  <c r="BE131" i="7"/>
  <c r="BE135" i="7"/>
  <c r="BE139" i="7"/>
  <c r="J119" i="7"/>
  <c r="BE136" i="7"/>
  <c r="BE137" i="7"/>
  <c r="BK125" i="6"/>
  <c r="J125" i="6"/>
  <c r="J100" i="6"/>
  <c r="E85" i="6"/>
  <c r="F121" i="6"/>
  <c r="F122" i="6"/>
  <c r="J100" i="5"/>
  <c r="BE135" i="6"/>
  <c r="BE138" i="6"/>
  <c r="BE146" i="6"/>
  <c r="J93" i="6"/>
  <c r="J96" i="6"/>
  <c r="BE132" i="6"/>
  <c r="BE136" i="6"/>
  <c r="BE134" i="6"/>
  <c r="BE137" i="6"/>
  <c r="BE143" i="6"/>
  <c r="BE144" i="6"/>
  <c r="BE150" i="6"/>
  <c r="BE154" i="6"/>
  <c r="BE155" i="6"/>
  <c r="J121" i="6"/>
  <c r="BE131" i="6"/>
  <c r="BE147" i="6"/>
  <c r="BE148" i="6"/>
  <c r="BE129" i="6"/>
  <c r="BE149" i="6"/>
  <c r="BE151" i="6"/>
  <c r="BE152" i="6"/>
  <c r="BE153" i="6"/>
  <c r="BE127" i="6"/>
  <c r="BE130" i="6"/>
  <c r="BE133" i="6"/>
  <c r="BE140" i="6"/>
  <c r="BE142" i="6"/>
  <c r="BE145" i="6"/>
  <c r="J96" i="5"/>
  <c r="BE128" i="5"/>
  <c r="F95" i="5"/>
  <c r="J120" i="5"/>
  <c r="E110" i="5"/>
  <c r="BE131" i="5"/>
  <c r="F96" i="5"/>
  <c r="J118" i="5"/>
  <c r="BE125" i="5"/>
  <c r="BE130" i="5"/>
  <c r="BK122" i="4"/>
  <c r="J122" i="4"/>
  <c r="J98" i="4"/>
  <c r="BE127" i="5"/>
  <c r="BE129" i="5"/>
  <c r="BE126" i="5"/>
  <c r="BE132" i="5"/>
  <c r="E85" i="4"/>
  <c r="J93" i="4"/>
  <c r="BE127" i="4"/>
  <c r="BE133" i="4"/>
  <c r="BE134" i="4"/>
  <c r="F93" i="4"/>
  <c r="F94" i="4"/>
  <c r="BE132" i="4"/>
  <c r="J119" i="4"/>
  <c r="BE128" i="4"/>
  <c r="BE136" i="4"/>
  <c r="BE124" i="4"/>
  <c r="BE125" i="4"/>
  <c r="BE130" i="4"/>
  <c r="BE135" i="4"/>
  <c r="BE139" i="4"/>
  <c r="J91" i="4"/>
  <c r="BE129" i="4"/>
  <c r="BE137" i="4"/>
  <c r="BE138" i="4"/>
  <c r="BE126" i="4"/>
  <c r="F92" i="3"/>
  <c r="BE176" i="3"/>
  <c r="BE185" i="3"/>
  <c r="BE187" i="3"/>
  <c r="BE188" i="3"/>
  <c r="BE191" i="3"/>
  <c r="BE209" i="3"/>
  <c r="F91" i="3"/>
  <c r="BE145" i="3"/>
  <c r="BE147" i="3"/>
  <c r="BE161" i="3"/>
  <c r="BE169" i="3"/>
  <c r="E85" i="3"/>
  <c r="J120" i="3"/>
  <c r="BE131" i="3"/>
  <c r="BE141" i="3"/>
  <c r="BE151" i="3"/>
  <c r="BE164" i="3"/>
  <c r="BE172" i="3"/>
  <c r="BE178" i="3"/>
  <c r="BE194" i="3"/>
  <c r="BE202" i="3"/>
  <c r="BE126" i="3"/>
  <c r="BE129" i="3"/>
  <c r="BE136" i="3"/>
  <c r="BE173" i="3"/>
  <c r="BE195" i="3"/>
  <c r="BE197" i="3"/>
  <c r="J121" i="3"/>
  <c r="BE134" i="3"/>
  <c r="BE153" i="3"/>
  <c r="BE155" i="3"/>
  <c r="BE157" i="3"/>
  <c r="BE160" i="3"/>
  <c r="BE166" i="3"/>
  <c r="BE168" i="3"/>
  <c r="BE174" i="3"/>
  <c r="BE200" i="3"/>
  <c r="BE212" i="3"/>
  <c r="BE139" i="3"/>
  <c r="BE149" i="3"/>
  <c r="BE180" i="3"/>
  <c r="BE181" i="3"/>
  <c r="BE193" i="3"/>
  <c r="BE207" i="3"/>
  <c r="BE211" i="3"/>
  <c r="BE214" i="3"/>
  <c r="J89" i="3"/>
  <c r="BE142" i="3"/>
  <c r="BE144" i="3"/>
  <c r="BE162" i="3"/>
  <c r="BE171" i="3"/>
  <c r="BE175" i="3"/>
  <c r="BE183" i="3"/>
  <c r="BE204" i="3"/>
  <c r="BE210" i="3"/>
  <c r="E133" i="2"/>
  <c r="J140" i="2"/>
  <c r="BE159" i="2"/>
  <c r="BE161" i="2"/>
  <c r="BE168" i="2"/>
  <c r="BE186" i="2"/>
  <c r="BE190" i="2"/>
  <c r="BE193" i="2"/>
  <c r="BE229" i="2"/>
  <c r="BE271" i="2"/>
  <c r="BE275" i="2"/>
  <c r="BE281" i="2"/>
  <c r="BE284" i="2"/>
  <c r="BE146" i="2"/>
  <c r="BE156" i="2"/>
  <c r="BE167" i="2"/>
  <c r="BE172" i="2"/>
  <c r="BE216" i="2"/>
  <c r="BE218" i="2"/>
  <c r="BE221" i="2"/>
  <c r="BE226" i="2"/>
  <c r="BE233" i="2"/>
  <c r="BE235" i="2"/>
  <c r="BE236" i="2"/>
  <c r="BE237" i="2"/>
  <c r="BE285" i="2"/>
  <c r="BE149" i="2"/>
  <c r="BE165" i="2"/>
  <c r="BE183" i="2"/>
  <c r="BE197" i="2"/>
  <c r="BE230" i="2"/>
  <c r="BE248" i="2"/>
  <c r="BE238" i="2"/>
  <c r="BE241" i="2"/>
  <c r="BE257" i="2"/>
  <c r="BE278" i="2"/>
  <c r="BE288" i="2"/>
  <c r="BE292" i="2"/>
  <c r="BE295" i="2"/>
  <c r="BE298" i="2"/>
  <c r="BE300" i="2"/>
  <c r="BE303" i="2"/>
  <c r="BE307" i="2"/>
  <c r="BE310" i="2"/>
  <c r="BE313" i="2"/>
  <c r="BE317" i="2"/>
  <c r="BE321" i="2"/>
  <c r="BE324" i="2"/>
  <c r="BE325" i="2"/>
  <c r="BE329" i="2"/>
  <c r="BE333" i="2"/>
  <c r="BE335" i="2"/>
  <c r="BE338" i="2"/>
  <c r="BE339" i="2"/>
  <c r="BE341" i="2"/>
  <c r="BE342" i="2"/>
  <c r="BE344" i="2"/>
  <c r="BE346" i="2"/>
  <c r="BE349" i="2"/>
  <c r="BE352" i="2"/>
  <c r="BE355" i="2"/>
  <c r="BE357" i="2"/>
  <c r="BE360" i="2"/>
  <c r="BE362" i="2"/>
  <c r="BE365" i="2"/>
  <c r="BE367" i="2"/>
  <c r="BE370" i="2"/>
  <c r="BE372" i="2"/>
  <c r="BE375" i="2"/>
  <c r="BE377" i="2"/>
  <c r="BE380" i="2"/>
  <c r="BE382" i="2"/>
  <c r="BE384" i="2"/>
  <c r="BE387" i="2"/>
  <c r="BE389" i="2"/>
  <c r="BE392" i="2"/>
  <c r="BE394" i="2"/>
  <c r="BE396" i="2"/>
  <c r="BE397" i="2"/>
  <c r="BE399" i="2"/>
  <c r="BE401" i="2"/>
  <c r="BE404" i="2"/>
  <c r="BE405" i="2"/>
  <c r="BE407" i="2"/>
  <c r="BE408" i="2"/>
  <c r="BE411" i="2"/>
  <c r="BE413" i="2"/>
  <c r="BE414" i="2"/>
  <c r="BE416" i="2"/>
  <c r="BE418" i="2"/>
  <c r="BE420" i="2"/>
  <c r="BE422" i="2"/>
  <c r="BE424" i="2"/>
  <c r="BE426" i="2"/>
  <c r="BE428" i="2"/>
  <c r="BE430" i="2"/>
  <c r="BE432" i="2"/>
  <c r="BE434" i="2"/>
  <c r="BE436" i="2"/>
  <c r="BE440" i="2"/>
  <c r="BE442" i="2"/>
  <c r="BE443" i="2"/>
  <c r="BE444" i="2"/>
  <c r="BE445" i="2"/>
  <c r="BE446" i="2"/>
  <c r="BE450" i="2"/>
  <c r="BE454" i="2"/>
  <c r="BE457" i="2"/>
  <c r="BE459" i="2"/>
  <c r="BE461" i="2"/>
  <c r="BE466" i="2"/>
  <c r="BE468" i="2"/>
  <c r="BE469" i="2"/>
  <c r="BE471" i="2"/>
  <c r="BE472" i="2"/>
  <c r="BE473" i="2"/>
  <c r="BE477" i="2"/>
  <c r="BE480" i="2"/>
  <c r="BE482" i="2"/>
  <c r="BE484" i="2"/>
  <c r="BE486" i="2"/>
  <c r="BE492" i="2"/>
  <c r="BE498" i="2"/>
  <c r="BE499" i="2"/>
  <c r="BE501" i="2"/>
  <c r="BE504" i="2"/>
  <c r="BE507" i="2"/>
  <c r="BE509" i="2"/>
  <c r="BE511" i="2"/>
  <c r="BE513" i="2"/>
  <c r="J89" i="2"/>
  <c r="F140" i="2"/>
  <c r="BE200" i="2"/>
  <c r="BE169" i="2"/>
  <c r="BE196" i="2"/>
  <c r="BE207" i="2"/>
  <c r="BE209" i="2"/>
  <c r="BE210" i="2"/>
  <c r="BE211" i="2"/>
  <c r="BE212" i="2"/>
  <c r="BE213" i="2"/>
  <c r="BE234" i="2"/>
  <c r="BE254" i="2"/>
  <c r="BE272" i="2"/>
  <c r="BE174" i="2"/>
  <c r="BE178" i="2"/>
  <c r="BE215" i="2"/>
  <c r="BE225" i="2"/>
  <c r="BE152" i="2"/>
  <c r="BE180" i="2"/>
  <c r="BE203" i="2"/>
  <c r="BE232" i="2"/>
  <c r="BE245" i="2"/>
  <c r="BE251" i="2"/>
  <c r="BE261" i="2"/>
  <c r="BE264" i="2"/>
  <c r="BE268" i="2"/>
  <c r="F36" i="2"/>
  <c r="BC95" i="1"/>
  <c r="F39" i="5"/>
  <c r="BB100" i="1"/>
  <c r="F38" i="7"/>
  <c r="BA102" i="1"/>
  <c r="F41" i="7"/>
  <c r="BD102" i="1"/>
  <c r="F39" i="8"/>
  <c r="BB103" i="1"/>
  <c r="F38" i="10"/>
  <c r="BA105" i="1"/>
  <c r="F37" i="11"/>
  <c r="BB106" i="1"/>
  <c r="F37" i="13"/>
  <c r="BD108" i="1"/>
  <c r="F35" i="13"/>
  <c r="BB108" i="1"/>
  <c r="J34" i="2"/>
  <c r="AW95" i="1"/>
  <c r="F41" i="5"/>
  <c r="BD100" i="1" s="1"/>
  <c r="F40" i="6"/>
  <c r="BC101" i="1"/>
  <c r="F40" i="8"/>
  <c r="BC103" i="1"/>
  <c r="J38" i="9"/>
  <c r="AW104" i="1"/>
  <c r="F41" i="10"/>
  <c r="BD105" i="1"/>
  <c r="F38" i="11"/>
  <c r="BC106" i="1"/>
  <c r="F35" i="12"/>
  <c r="BB107" i="1"/>
  <c r="F34" i="16"/>
  <c r="BA111" i="1"/>
  <c r="F37" i="2"/>
  <c r="BD95" i="1"/>
  <c r="J38" i="5"/>
  <c r="AW100" i="1"/>
  <c r="F39" i="6"/>
  <c r="BB101" i="1"/>
  <c r="J38" i="8"/>
  <c r="AW103" i="1" s="1"/>
  <c r="F39" i="9"/>
  <c r="BB104" i="1"/>
  <c r="F36" i="11"/>
  <c r="BA106" i="1"/>
  <c r="F36" i="13"/>
  <c r="BC108" i="1"/>
  <c r="F34" i="14"/>
  <c r="BA109" i="1"/>
  <c r="F36" i="15"/>
  <c r="BC110" i="1"/>
  <c r="J34" i="16"/>
  <c r="AW111" i="1"/>
  <c r="F37" i="3"/>
  <c r="BD96" i="1"/>
  <c r="F36" i="3"/>
  <c r="BC96" i="1"/>
  <c r="J38" i="7"/>
  <c r="AW102" i="1" s="1"/>
  <c r="F41" i="8"/>
  <c r="BD103" i="1"/>
  <c r="J36" i="11"/>
  <c r="AW106" i="1"/>
  <c r="F34" i="15"/>
  <c r="BA110" i="1"/>
  <c r="AS97" i="1"/>
  <c r="AS94" i="1"/>
  <c r="F34" i="3"/>
  <c r="BA96" i="1"/>
  <c r="J34" i="3"/>
  <c r="AW96" i="1"/>
  <c r="F35" i="3"/>
  <c r="BB96" i="1"/>
  <c r="J36" i="4"/>
  <c r="AW98" i="1"/>
  <c r="F36" i="4"/>
  <c r="BA98" i="1"/>
  <c r="F38" i="4"/>
  <c r="BC98" i="1"/>
  <c r="F39" i="4"/>
  <c r="BD98" i="1" s="1"/>
  <c r="F37" i="4"/>
  <c r="BB98" i="1"/>
  <c r="F38" i="6"/>
  <c r="BA101" i="1"/>
  <c r="F39" i="7"/>
  <c r="BB102" i="1"/>
  <c r="F38" i="9"/>
  <c r="BA104" i="1"/>
  <c r="J38" i="10"/>
  <c r="AW105" i="1"/>
  <c r="F39" i="11"/>
  <c r="BD106" i="1"/>
  <c r="F34" i="13"/>
  <c r="BA108" i="1"/>
  <c r="J34" i="13"/>
  <c r="AW108" i="1"/>
  <c r="F35" i="15"/>
  <c r="BB110" i="1"/>
  <c r="F37" i="16"/>
  <c r="BD111" i="1"/>
  <c r="J34" i="5"/>
  <c r="F34" i="2"/>
  <c r="BA95" i="1" s="1"/>
  <c r="F38" i="5"/>
  <c r="BA100" i="1"/>
  <c r="F41" i="6"/>
  <c r="BD101" i="1"/>
  <c r="F38" i="8"/>
  <c r="BA103" i="1"/>
  <c r="F41" i="9"/>
  <c r="BD104" i="1"/>
  <c r="F40" i="10"/>
  <c r="BC105" i="1"/>
  <c r="F34" i="12"/>
  <c r="BA107" i="1"/>
  <c r="F37" i="12"/>
  <c r="BD107" i="1"/>
  <c r="J34" i="15"/>
  <c r="AW110" i="1"/>
  <c r="F36" i="16"/>
  <c r="BC111" i="1"/>
  <c r="F35" i="2"/>
  <c r="BB95" i="1"/>
  <c r="F40" i="5"/>
  <c r="BC100" i="1" s="1"/>
  <c r="J38" i="6"/>
  <c r="AW101" i="1"/>
  <c r="F40" i="7"/>
  <c r="BC102" i="1"/>
  <c r="F40" i="9"/>
  <c r="BC104" i="1"/>
  <c r="F39" i="10"/>
  <c r="BB105" i="1"/>
  <c r="J34" i="12"/>
  <c r="AW107" i="1"/>
  <c r="F36" i="12"/>
  <c r="BC107" i="1"/>
  <c r="F37" i="15"/>
  <c r="BD110" i="1"/>
  <c r="F35" i="16"/>
  <c r="BB111" i="1"/>
  <c r="J100" i="10" l="1"/>
  <c r="T118" i="13"/>
  <c r="R128" i="11"/>
  <c r="R118" i="13"/>
  <c r="P128" i="11"/>
  <c r="AU106" i="1"/>
  <c r="P125" i="12"/>
  <c r="AU107" i="1"/>
  <c r="T124" i="16"/>
  <c r="T123" i="16"/>
  <c r="R144" i="2"/>
  <c r="BK347" i="2"/>
  <c r="BK143" i="2" s="1"/>
  <c r="J143" i="2" s="1"/>
  <c r="J30" i="2" s="1"/>
  <c r="AG95" i="1" s="1"/>
  <c r="J347" i="2"/>
  <c r="J107" i="2"/>
  <c r="P124" i="3"/>
  <c r="AU96" i="1"/>
  <c r="BK118" i="13"/>
  <c r="J118" i="13"/>
  <c r="J96" i="13"/>
  <c r="R122" i="4"/>
  <c r="R125" i="12"/>
  <c r="R347" i="2"/>
  <c r="P124" i="16"/>
  <c r="P123" i="16"/>
  <c r="AU111" i="1"/>
  <c r="T125" i="12"/>
  <c r="P144" i="2"/>
  <c r="P347" i="2"/>
  <c r="T144" i="2"/>
  <c r="T143" i="2"/>
  <c r="AG100" i="1"/>
  <c r="AG105" i="1"/>
  <c r="BK124" i="3"/>
  <c r="J124" i="3"/>
  <c r="J96" i="3"/>
  <c r="BK124" i="16"/>
  <c r="BK123" i="16"/>
  <c r="J123" i="16"/>
  <c r="J96" i="16"/>
  <c r="BK119" i="14"/>
  <c r="J119" i="14"/>
  <c r="J97" i="14"/>
  <c r="BK118" i="15"/>
  <c r="J118" i="15"/>
  <c r="J96" i="15" s="1"/>
  <c r="AG106" i="1"/>
  <c r="J98" i="11"/>
  <c r="AU99" i="1"/>
  <c r="AU97" i="1"/>
  <c r="J33" i="2"/>
  <c r="AV95" i="1" s="1"/>
  <c r="AT95" i="1" s="1"/>
  <c r="J34" i="7"/>
  <c r="AG102" i="1"/>
  <c r="J37" i="8"/>
  <c r="AV103" i="1"/>
  <c r="AT103" i="1"/>
  <c r="BC99" i="1"/>
  <c r="AY99" i="1"/>
  <c r="F33" i="12"/>
  <c r="AZ107" i="1"/>
  <c r="J33" i="3"/>
  <c r="AV96" i="1" s="1"/>
  <c r="AT96" i="1" s="1"/>
  <c r="F35" i="4"/>
  <c r="AZ98" i="1" s="1"/>
  <c r="J32" i="4"/>
  <c r="AG98" i="1"/>
  <c r="J34" i="6"/>
  <c r="AG101" i="1"/>
  <c r="F37" i="7"/>
  <c r="AZ102" i="1"/>
  <c r="F37" i="8"/>
  <c r="AZ103" i="1"/>
  <c r="J37" i="10"/>
  <c r="AV105" i="1"/>
  <c r="AT105" i="1"/>
  <c r="AN105" i="1"/>
  <c r="J33" i="12"/>
  <c r="AV107" i="1"/>
  <c r="AT107" i="1"/>
  <c r="F33" i="2"/>
  <c r="AZ95" i="1" s="1"/>
  <c r="F37" i="9"/>
  <c r="AZ104" i="1" s="1"/>
  <c r="BD99" i="1"/>
  <c r="F33" i="13"/>
  <c r="AZ108" i="1" s="1"/>
  <c r="F33" i="15"/>
  <c r="AZ110" i="1"/>
  <c r="J33" i="16"/>
  <c r="AV111" i="1"/>
  <c r="AT111" i="1"/>
  <c r="F33" i="3"/>
  <c r="AZ96" i="1"/>
  <c r="J37" i="5"/>
  <c r="AV100" i="1"/>
  <c r="AT100" i="1"/>
  <c r="AN100" i="1"/>
  <c r="F37" i="5"/>
  <c r="AZ100" i="1"/>
  <c r="F37" i="6"/>
  <c r="AZ101" i="1"/>
  <c r="J37" i="9"/>
  <c r="AV104" i="1"/>
  <c r="AT104" i="1"/>
  <c r="J35" i="11"/>
  <c r="AV106" i="1"/>
  <c r="AT106" i="1"/>
  <c r="AN106" i="1" s="1"/>
  <c r="J35" i="4"/>
  <c r="AV98" i="1"/>
  <c r="AT98" i="1"/>
  <c r="J37" i="6"/>
  <c r="AV101" i="1"/>
  <c r="AT101" i="1"/>
  <c r="J34" i="8"/>
  <c r="AG103" i="1"/>
  <c r="F37" i="10"/>
  <c r="AZ105" i="1"/>
  <c r="F35" i="11"/>
  <c r="AZ106" i="1"/>
  <c r="J37" i="7"/>
  <c r="AV102" i="1"/>
  <c r="AT102" i="1"/>
  <c r="J34" i="9"/>
  <c r="AG104" i="1"/>
  <c r="BB99" i="1"/>
  <c r="AX99" i="1" s="1"/>
  <c r="BA99" i="1"/>
  <c r="AW99" i="1"/>
  <c r="J30" i="12"/>
  <c r="AG107" i="1"/>
  <c r="J33" i="13"/>
  <c r="AV108" i="1"/>
  <c r="AT108" i="1"/>
  <c r="J33" i="15"/>
  <c r="AV110" i="1"/>
  <c r="AT110" i="1"/>
  <c r="F33" i="16"/>
  <c r="AZ111" i="1"/>
  <c r="F33" i="14"/>
  <c r="AZ109" i="1"/>
  <c r="P143" i="2" l="1"/>
  <c r="AU95" i="1"/>
  <c r="AU94" i="1" s="1"/>
  <c r="R143" i="2"/>
  <c r="J124" i="16"/>
  <c r="J97" i="16"/>
  <c r="BK118" i="14"/>
  <c r="J118" i="14"/>
  <c r="J96" i="14"/>
  <c r="AN107" i="1"/>
  <c r="J39" i="12"/>
  <c r="J41" i="11"/>
  <c r="AN104" i="1"/>
  <c r="J43" i="10"/>
  <c r="AN103" i="1"/>
  <c r="J43" i="9"/>
  <c r="AN102" i="1"/>
  <c r="J43" i="8"/>
  <c r="AN101" i="1"/>
  <c r="J43" i="7"/>
  <c r="J43" i="6"/>
  <c r="AN98" i="1"/>
  <c r="J43" i="5"/>
  <c r="J41" i="4"/>
  <c r="AN95" i="1"/>
  <c r="J96" i="2"/>
  <c r="J39" i="2"/>
  <c r="J30" i="16"/>
  <c r="AG111" i="1"/>
  <c r="J30" i="13"/>
  <c r="AG108" i="1"/>
  <c r="J30" i="3"/>
  <c r="AG96" i="1"/>
  <c r="AZ99" i="1"/>
  <c r="AV99" i="1"/>
  <c r="AT99" i="1"/>
  <c r="BB97" i="1"/>
  <c r="AX97" i="1"/>
  <c r="BC97" i="1"/>
  <c r="AY97" i="1"/>
  <c r="J30" i="15"/>
  <c r="AG110" i="1"/>
  <c r="AN110" i="1"/>
  <c r="BA97" i="1"/>
  <c r="AW97" i="1" s="1"/>
  <c r="BD97" i="1"/>
  <c r="AG99" i="1"/>
  <c r="J39" i="3" l="1"/>
  <c r="J39" i="13"/>
  <c r="J39" i="16"/>
  <c r="J39" i="15"/>
  <c r="AN99" i="1"/>
  <c r="AN96" i="1"/>
  <c r="AN111" i="1"/>
  <c r="AN108" i="1"/>
  <c r="AG97" i="1"/>
  <c r="J30" i="14"/>
  <c r="AG109" i="1"/>
  <c r="AN109" i="1"/>
  <c r="AZ97" i="1"/>
  <c r="AV97" i="1"/>
  <c r="AT97" i="1"/>
  <c r="AN97" i="1"/>
  <c r="BD94" i="1"/>
  <c r="W33" i="1"/>
  <c r="BA94" i="1"/>
  <c r="W30" i="1"/>
  <c r="BC94" i="1"/>
  <c r="AY94" i="1"/>
  <c r="BB94" i="1"/>
  <c r="W31" i="1"/>
  <c r="J39" i="14" l="1"/>
  <c r="AG94" i="1"/>
  <c r="AK26" i="1"/>
  <c r="W32" i="1"/>
  <c r="AW94" i="1"/>
  <c r="AK30" i="1"/>
  <c r="AX94" i="1"/>
  <c r="AZ94" i="1"/>
  <c r="AV94" i="1"/>
  <c r="AK29" i="1"/>
  <c r="AK35" i="1" l="1"/>
  <c r="AT94" i="1"/>
  <c r="AN94" i="1"/>
  <c r="W29" i="1"/>
</calcChain>
</file>

<file path=xl/sharedStrings.xml><?xml version="1.0" encoding="utf-8"?>
<sst xmlns="http://schemas.openxmlformats.org/spreadsheetml/2006/main" count="11728" uniqueCount="1759">
  <si>
    <t>Export Komplet</t>
  </si>
  <si>
    <t/>
  </si>
  <si>
    <t>2.0</t>
  </si>
  <si>
    <t>False</t>
  </si>
  <si>
    <t>{e2904d66-94e9-4313-8ab7-db15328925d8}</t>
  </si>
  <si>
    <t>&gt;&gt;  skryté sloupce  &lt;&lt;</t>
  </si>
  <si>
    <t>0,01</t>
  </si>
  <si>
    <t>21</t>
  </si>
  <si>
    <t>12</t>
  </si>
  <si>
    <t>REKAPITULACE STAVBY</t>
  </si>
  <si>
    <t>v ---  níže se nacházejí doplnkové a pomocné údaje k sestavám  --- v</t>
  </si>
  <si>
    <t>Návod na vyplnění</t>
  </si>
  <si>
    <t>0,001</t>
  </si>
  <si>
    <t>Kód:</t>
  </si>
  <si>
    <t>N25-051_exp3</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</si>
  <si>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</si>
  <si>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</si>
  <si>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OPTICKÝCH LABORATOŘÍ V ÚSTAVU TERMOMECHANIKY AV ČR, v.v.i.</t>
  </si>
  <si>
    <t>KSO:</t>
  </si>
  <si>
    <t>CC-CZ:</t>
  </si>
  <si>
    <t>Místo:</t>
  </si>
  <si>
    <t>Ústav termomechaniky AV ČR</t>
  </si>
  <si>
    <t>Datum:</t>
  </si>
  <si>
    <t>27. 4. 2025</t>
  </si>
  <si>
    <t>Zadavatel:</t>
  </si>
  <si>
    <t>IČ:</t>
  </si>
  <si>
    <t>Ústav termomechaniky AV ČR, v.v.i.</t>
  </si>
  <si>
    <t>DIČ:</t>
  </si>
  <si>
    <t>Uchazeč:</t>
  </si>
  <si>
    <t>Vyplň údaj</t>
  </si>
  <si>
    <t>Projektant:</t>
  </si>
  <si>
    <t>Kania a.s.</t>
  </si>
  <si>
    <t>True</t>
  </si>
  <si>
    <t>Zpracovatel:</t>
  </si>
  <si>
    <t xml:space="preserve"> </t>
  </si>
  <si>
    <t>Poznámka:</t>
  </si>
  <si>
    <t xml:space="preserve">Soupis prací je sestaven za využití položek Cenové soustavy ÚRS. Cenové a technické podmínky položek CS ÚRS, které nejsou uvedeny v soupisu prací (tzv. úvodní části katalogů) jsou neomezeně dálkově k dispozici na www.cs-urs.cz. Položky soupisu prací, které nemají ve sloupci „Cenová soustava“ uveden žádný údaj, nepochází z Cenové soustavy ÚRS (takové položky soupisu prací mají Cenovou soustavu „VLASTNÍ“). Ocenění "vlastní" položky:na základě odborných znalostí a zkušeností projektanta při realizaci obdobných zakázek za období 5-ti let. nebo na základě CN) Nedílnou součástí soupisu prací je projektová dokumentace vč. textových příloh, na kterou se položky soupisu prací plně odkazují. (S ohledem na charekter stavby budou provedené práce odsouhlaseny a případně upřesněny v rámci realizace zástupcem objednatele). Zhotovitel je POVINEN před objednání všech materiálů si ověřit objem dodávek přímo na stavbě (v objemech / množství vykázaných ve VV jsou započítány předpokládané ztratné/ostatní kce, které se může lišit od skutečnosti) !!  </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</si>
  <si>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</si>
  <si>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</si>
  <si>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</si>
  <si>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</si>
  <si>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</si>
  <si>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</si>
  <si>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</si>
  <si>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</si>
  <si>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</si>
  <si>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</si>
  <si>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</si>
  <si>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</si>
  <si>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</si>
  <si>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</si>
  <si>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</si>
  <si>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</si>
  <si>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</si>
  <si>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</si>
  <si>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</si>
  <si>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</si>
  <si>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</si>
  <si>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</si>
  <si>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</si>
  <si>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</si>
  <si>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</si>
  <si>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</si>
  <si>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</si>
  <si>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</si>
  <si>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</si>
  <si>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</si>
  <si>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</si>
  <si>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</si>
  <si>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</si>
  <si>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</si>
  <si>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</si>
  <si>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</si>
  <si>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</si>
  <si>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</si>
  <si>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</si>
  <si>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</si>
  <si>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</si>
  <si>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</si>
  <si>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</si>
  <si>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</si>
  <si>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</si>
  <si>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SO 01-D.1.1</t>
  </si>
  <si>
    <t>Architektonicko-stavební řešení</t>
  </si>
  <si>
    <t>STA</t>
  </si>
  <si>
    <t>1</t>
  </si>
  <si>
    <t>{43ff8c68-7f17-4493-8e5c-3be42ac7d4fa}</t>
  </si>
  <si>
    <t>2</t>
  </si>
  <si>
    <t>D.1.2.2-SO 01</t>
  </si>
  <si>
    <t>Zdravotechnika</t>
  </si>
  <si>
    <t>{65617700-fd02-407a-a634-2d1bb4203fe9}</t>
  </si>
  <si>
    <t>D.1.2.4-SO 01</t>
  </si>
  <si>
    <t>Vytápění, chlazení a vzduchotechnika</t>
  </si>
  <si>
    <t>{6eb3e166-5d75-4f4b-8bdf-e67abc2e7ff2}</t>
  </si>
  <si>
    <t>D.1.2.4_1</t>
  </si>
  <si>
    <t>Vytápění</t>
  </si>
  <si>
    <t>Soupis</t>
  </si>
  <si>
    <t>{7304e05d-ff72-42cc-9b77-bd99b14e05da}</t>
  </si>
  <si>
    <t>D.1.2.4_2</t>
  </si>
  <si>
    <t>Vzduchotechnika a chlazení</t>
  </si>
  <si>
    <t>{b2827f7c-008b-44e0-bb27-56490f590bb8}</t>
  </si>
  <si>
    <t>Ostatní</t>
  </si>
  <si>
    <t>3</t>
  </si>
  <si>
    <t>{ddb3909c-5d46-48be-a861-185d8c2e136d}</t>
  </si>
  <si>
    <t>Z.Č.1 - VĚTRÁNÍ MÍSTNOSTÍ OPTICKÝCH LABORATOŘÍ</t>
  </si>
  <si>
    <t>{cb40f310-97ec-4be0-86f1-d82e039cdacf}</t>
  </si>
  <si>
    <t>Z.Č.2 - CHLAZENÍ m.č. 3.101</t>
  </si>
  <si>
    <t>{8852ab53-1c99-45f0-8a4e-775984ebe198}</t>
  </si>
  <si>
    <t>4</t>
  </si>
  <si>
    <t>Z.Č.3 - CHLAZENÍ m.č. 3.101a</t>
  </si>
  <si>
    <t>{8a32528c-bd6e-40c0-abad-f033bb86a5a0}</t>
  </si>
  <si>
    <t>5</t>
  </si>
  <si>
    <t>Z.Č.4 - CHLAZENÍ m.č. 3.102</t>
  </si>
  <si>
    <t>{6fcf2429-9d00-42ff-b147-c443181d0fb6}</t>
  </si>
  <si>
    <t>6</t>
  </si>
  <si>
    <t>Z.Č.5 - CHLAZENÍ m.č. 3.102b</t>
  </si>
  <si>
    <t>{d70790cf-fa13-4120-abc3-0642a695814c}</t>
  </si>
  <si>
    <t>D.1.2.4_3</t>
  </si>
  <si>
    <t>Vodní chlazení</t>
  </si>
  <si>
    <t>{1ca41596-d8f0-48be-9d05-660da5e9d088}</t>
  </si>
  <si>
    <t>D.1.2.5-SO 01</t>
  </si>
  <si>
    <t>Silnoproudá zařízení</t>
  </si>
  <si>
    <t>{0b15e977-dada-48c2-9a9a-ba369c929806}</t>
  </si>
  <si>
    <t>SO 01-D.2</t>
  </si>
  <si>
    <t>Technické plyny</t>
  </si>
  <si>
    <t>{8779f3a7-0859-4726-99ed-5550ff529465}</t>
  </si>
  <si>
    <t>SO 01-D.3</t>
  </si>
  <si>
    <t>Stavebně technické řešení-ocelové kce</t>
  </si>
  <si>
    <t>{dfd98ca3-6c80-4ca1-9bf2-10a8445a4d35}</t>
  </si>
  <si>
    <t>SO 01-D.4</t>
  </si>
  <si>
    <t>Požárně bezpečnostní řešení</t>
  </si>
  <si>
    <t>{5c745d4d-1502-4d86-aa30-b6bbe455a258}</t>
  </si>
  <si>
    <t>VON</t>
  </si>
  <si>
    <t xml:space="preserve">Vedlejší a ostatní náklady stavby </t>
  </si>
  <si>
    <t>{02ea7858-d88b-4ddd-ab94-e6fd5cda492a}</t>
  </si>
  <si>
    <t>KRYCÍ LIST SOUPISU PRACÍ</t>
  </si>
  <si>
    <t>Objekt:</t>
  </si>
  <si>
    <t>SO 01-D.1.1 - Architektonicko-stavební řešení</t>
  </si>
  <si>
    <t>REKAPITULACE ČLENĚNÍ SOUPISU PRACÍ</t>
  </si>
  <si>
    <t>Kód dílu - Popis</t>
  </si>
  <si>
    <t>Cena celkem [CZK]</t>
  </si>
  <si>
    <t>Náklady ze soupisu prací</t>
  </si>
  <si>
    <t>-1</t>
  </si>
  <si>
    <t>HSV - Práce a dodávky HSV</t>
  </si>
  <si>
    <t xml:space="preserve">    1 - Zemní práce</t>
  </si>
  <si>
    <t xml:space="preserve">    2 - Zakládání</t>
  </si>
  <si>
    <t xml:space="preserve">    3 - Svislé a kompletní konstrukce</t>
  </si>
  <si>
    <t xml:space="preserve">    4 - Vodorovné konstrukce</t>
  </si>
  <si>
    <t xml:space="preserve">    6 - Úpravy povrchů, podlahy a osazování výplní</t>
  </si>
  <si>
    <t xml:space="preserve">    9 - Ostatní konstrukce a práce, bourání</t>
  </si>
  <si>
    <t xml:space="preserve">      95 - Dokončovací konstrukce a práce pozemních staveb</t>
  </si>
  <si>
    <t xml:space="preserve">    997 - Přesun sutě</t>
  </si>
  <si>
    <t xml:space="preserve">    998 - Přesun hmot</t>
  </si>
  <si>
    <t>PSV - Práce a dodávky PSV</t>
  </si>
  <si>
    <t xml:space="preserve">    711 - Izolace proti vodě, vlhkosti a plynům</t>
  </si>
  <si>
    <t xml:space="preserve">    714 - Akustická a protiotřesová opatření</t>
  </si>
  <si>
    <t xml:space="preserve">    725 - Zdravotechnika - zařizovací předměty</t>
  </si>
  <si>
    <t xml:space="preserve">    751 - Vzduchotechnika</t>
  </si>
  <si>
    <t xml:space="preserve">    763 - Konstrukce suché výstavby</t>
  </si>
  <si>
    <t xml:space="preserve">    766 - Konstrukce truhlářské</t>
  </si>
  <si>
    <t xml:space="preserve">    767 - Konstrukce zámečnické</t>
  </si>
  <si>
    <t xml:space="preserve">    776 - Podlahy povlakové</t>
  </si>
  <si>
    <t xml:space="preserve">    777 - Podlahy lité</t>
  </si>
  <si>
    <t xml:space="preserve">    781 - Dokončovací práce - obklady</t>
  </si>
  <si>
    <t xml:space="preserve">    783 - Dokončovací práce - nátěry</t>
  </si>
  <si>
    <t xml:space="preserve">    784 - Dokončovací práce - malby a tapety</t>
  </si>
  <si>
    <t xml:space="preserve">    786 - Dokončovací práce - čalounické úpravy</t>
  </si>
  <si>
    <t>M - M</t>
  </si>
  <si>
    <t xml:space="preserve">    991-M - Ostatní dodávky </t>
  </si>
  <si>
    <t xml:space="preserve">    99-M - Výpisy ostatních prvků a výrobků </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</si>
  <si>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</si>
  <si>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</si>
  <si>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</si>
  <si>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</si>
  <si>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</si>
  <si>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</si>
  <si>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</si>
  <si>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</si>
  <si>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</si>
  <si>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</si>
  <si>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</si>
  <si>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</si>
  <si>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</si>
  <si>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</si>
  <si>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</si>
  <si>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</si>
  <si>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Zemní práce</t>
  </si>
  <si>
    <t>K</t>
  </si>
  <si>
    <t>131213711</t>
  </si>
  <si>
    <t>Hloubení zapažených jam v soudržných horninách třídy těžitelnosti I skupiny 3 ručně</t>
  </si>
  <si>
    <t>m3</t>
  </si>
  <si>
    <t>CS ÚRS 2025 01</t>
  </si>
  <si>
    <t>-1820149644</t>
  </si>
  <si>
    <t>VV</t>
  </si>
  <si>
    <t>"zhotovení exteriérového základu pro uložení zdroje chladu" (2,2*1,61*1,0)</t>
  </si>
  <si>
    <t>Součet</t>
  </si>
  <si>
    <t>139711111</t>
  </si>
  <si>
    <t>Vykopávky v uzavřených prostorech v hornině třídy těžitelnosti I skupiny 1 až 3 ručně</t>
  </si>
  <si>
    <t>1839185456</t>
  </si>
  <si>
    <t>"zhotovení interiérového základu m.č. 3.102" (1,7*1,3)*0,75</t>
  </si>
  <si>
    <t>15110110R</t>
  </si>
  <si>
    <t>Zřízení a odstranění příložného pažení stěn jam  do 2 m</t>
  </si>
  <si>
    <t>m2</t>
  </si>
  <si>
    <t>CS VLASTNÍ</t>
  </si>
  <si>
    <t>-54608080</t>
  </si>
  <si>
    <t>"zhotovení exteriérového základu pro uložení zdroje chladu" (2,2+1,61)*2*1,0</t>
  </si>
  <si>
    <t>"zhotovení interiérového základu m.č. 3.102" (6,0)*0,75</t>
  </si>
  <si>
    <t>162211311</t>
  </si>
  <si>
    <t>Vodorovné přemístění výkopku z horniny třídy těžitelnosti I skupiny 1 až 3 stavebním kolečkem do 10 m</t>
  </si>
  <si>
    <t>-1604992440</t>
  </si>
  <si>
    <t>162211319</t>
  </si>
  <si>
    <t>Příplatek k vodorovnému přemístění výkopku z horniny třídy těžitelnosti I skupiny 1 až 3 stavebním kolečkem za každých dalších 10 m</t>
  </si>
  <si>
    <t>1497575720</t>
  </si>
  <si>
    <t>1,658*4 'Přepočtené koeficientem množství</t>
  </si>
  <si>
    <t>162751117</t>
  </si>
  <si>
    <t>Vodorovné přemístění přes 9 000 do 10000 m výkopku/sypaniny z horniny třídy těžitelnosti I skupiny 1 až 3</t>
  </si>
  <si>
    <t>2124105601</t>
  </si>
  <si>
    <t>7</t>
  </si>
  <si>
    <t>162751119</t>
  </si>
  <si>
    <t>Příplatek k vodorovnému přemístění výkopku/sypaniny z horniny třídy těžitelnosti I skupiny 1 až 3 ZKD 1000 m přes 10000 m</t>
  </si>
  <si>
    <t>-656451232</t>
  </si>
  <si>
    <t>5,2*10 'Přepočtené koeficientem množství</t>
  </si>
  <si>
    <t>8</t>
  </si>
  <si>
    <t>17120123R</t>
  </si>
  <si>
    <t xml:space="preserve">Poplatek za uložení navážek, zeminy a kamení na skládce (skládkovné) </t>
  </si>
  <si>
    <t>-867620234</t>
  </si>
  <si>
    <t>9</t>
  </si>
  <si>
    <t>171251201</t>
  </si>
  <si>
    <t>Uložení sypaniny na skládky nebo meziskládky</t>
  </si>
  <si>
    <t>-357546485</t>
  </si>
  <si>
    <t>10</t>
  </si>
  <si>
    <t>174151101</t>
  </si>
  <si>
    <t>Zásyp jam, šachet rýh nebo kolem objektů sypaninou se zhutněním</t>
  </si>
  <si>
    <t>528891075</t>
  </si>
  <si>
    <t>"zhotovení exteriérového základu pro uložení zdroje chladu" (3,542)-(3,0*1,0*0,2)</t>
  </si>
  <si>
    <t>11</t>
  </si>
  <si>
    <t>M</t>
  </si>
  <si>
    <t>58344198R</t>
  </si>
  <si>
    <t xml:space="preserve">externí zásypový, zhutnitelný materiál _ specifikace dle PD a TZ </t>
  </si>
  <si>
    <t>-1150386459</t>
  </si>
  <si>
    <t>2,942*1,1 'Přepočtené koeficientem množství</t>
  </si>
  <si>
    <t>181912112</t>
  </si>
  <si>
    <t>Úprava pláně v hornině třídy těžitelnosti I skupiny 3 se zhutněním ručně</t>
  </si>
  <si>
    <t>-1240647415</t>
  </si>
  <si>
    <t>"zhotovení exteriérového základu pro uložení zdroje chladu" (2,2*1,61)</t>
  </si>
  <si>
    <t>"zhotovení interiérového základu m.č. 3.102" (1,7*1,3)</t>
  </si>
  <si>
    <t>13</t>
  </si>
  <si>
    <t>460371111</t>
  </si>
  <si>
    <t>Naložení výkopku ručně z hornin třídy I skupiny 1 až 3</t>
  </si>
  <si>
    <t>-342820141</t>
  </si>
  <si>
    <t>Zakládání</t>
  </si>
  <si>
    <t>14</t>
  </si>
  <si>
    <t>213311131</t>
  </si>
  <si>
    <t>Polštáře zhutněné pod základy z kameniva drceného frakce 0 až 4 mm</t>
  </si>
  <si>
    <t>-861239102</t>
  </si>
  <si>
    <t>"zhotovení interiérového základu m.č. 3.102" (1,7*1,3)*0,08</t>
  </si>
  <si>
    <t>15</t>
  </si>
  <si>
    <t>213311151</t>
  </si>
  <si>
    <t>Polštáře zhutněné pod základy ze štěrkodrti netříděné</t>
  </si>
  <si>
    <t>-132784054</t>
  </si>
  <si>
    <t>"zhotovení interiérového základu m.č. 3.102" (1,7*1,3)*0,15</t>
  </si>
  <si>
    <t>16</t>
  </si>
  <si>
    <t>27436182R</t>
  </si>
  <si>
    <t>Výztuž základových stěn ze ztraceného bednění betonářskou ocelí 10 505 (R)</t>
  </si>
  <si>
    <t>t</t>
  </si>
  <si>
    <t>498865002</t>
  </si>
  <si>
    <t>"zhotovení exteriérového základu pro uložení zdroje chladu" (1,5+1,5)*1,0*17,5/1000</t>
  </si>
  <si>
    <t>"zhotovení interiérového základu m.č. 3.102" (1,0+1,4)*2*0,55*15/1000</t>
  </si>
  <si>
    <t>17</t>
  </si>
  <si>
    <t>275321411</t>
  </si>
  <si>
    <t>Základové patky ze ŽB bez zvýšených nároků na prostředí tř. C 20/25</t>
  </si>
  <si>
    <t>1508992365</t>
  </si>
  <si>
    <t>"zhotovení interiérového základu m.č. 3.102" (1,0*1,4)*0,7</t>
  </si>
  <si>
    <t>18</t>
  </si>
  <si>
    <t>275351121</t>
  </si>
  <si>
    <t>Zřízení bednění základových patek</t>
  </si>
  <si>
    <t>464087309</t>
  </si>
  <si>
    <t>"zhotovení interiérového základu m.č. 3.102" (4,8)*0,25</t>
  </si>
  <si>
    <t>19</t>
  </si>
  <si>
    <t>275351122</t>
  </si>
  <si>
    <t>Odstranění bednění základových patek</t>
  </si>
  <si>
    <t>432766574</t>
  </si>
  <si>
    <t>20</t>
  </si>
  <si>
    <t>275361821</t>
  </si>
  <si>
    <t>Výztuž základových patek betonářskou ocelí 10 505 (R)</t>
  </si>
  <si>
    <t>2088542018</t>
  </si>
  <si>
    <t>"zhotovení interiérového základu m.č. 3.102" (1,0*1,4)*0,7*100/1000</t>
  </si>
  <si>
    <t>279113140</t>
  </si>
  <si>
    <t>Základová zeď tl do 100 mm z tvárnic ztraceného bednění včetně výplně z betonu tř. C 20/25</t>
  </si>
  <si>
    <t>345058208</t>
  </si>
  <si>
    <t>"zhotovení interiérového základu m.č. 3.102" (1,0+1,4)*2*0,55</t>
  </si>
  <si>
    <t>22</t>
  </si>
  <si>
    <t>279113142</t>
  </si>
  <si>
    <t>Základová zeď tl přes 150 do 200 mm z tvárnic ztraceného bednění včetně výplně z betonu tř. C 20/25</t>
  </si>
  <si>
    <t>-696995959</t>
  </si>
  <si>
    <t>"zhotovení exteriérového základu pro uložení zdroje chladu" (1,5+1,5)*1,0</t>
  </si>
  <si>
    <t>Svislé a kompletní konstrukce</t>
  </si>
  <si>
    <t>23</t>
  </si>
  <si>
    <t>31123111R</t>
  </si>
  <si>
    <t xml:space="preserve">Zdivo a zazdívky otvorů z cihel. broušených bloků na tenkovrstvou maltu </t>
  </si>
  <si>
    <t>1754056304</t>
  </si>
  <si>
    <t>P</t>
  </si>
  <si>
    <t>Poznámka k položce:_x000D_
JC obsahuje: kompletní systémové dodávky a provedení dle specifikace PD a TZ včetně všech přímo souvisejících prací/činností a dodávek/doplňků a příslušenství.</t>
  </si>
  <si>
    <t>24</t>
  </si>
  <si>
    <t>317168052</t>
  </si>
  <si>
    <t>Překlad keramický vysoký v 238 mm dl 1250 mm</t>
  </si>
  <si>
    <t>kus</t>
  </si>
  <si>
    <t>-2145070383</t>
  </si>
  <si>
    <t>25</t>
  </si>
  <si>
    <t>317168055</t>
  </si>
  <si>
    <t>Překlad keramický vysoký v 238 mm dl 2000 mm</t>
  </si>
  <si>
    <t>1279943309</t>
  </si>
  <si>
    <t>26</t>
  </si>
  <si>
    <t>317168056</t>
  </si>
  <si>
    <t>Překlad keramický vysoký v 238 mm dl 2250 mm</t>
  </si>
  <si>
    <t>1451680193</t>
  </si>
  <si>
    <t>27</t>
  </si>
  <si>
    <t>317168057</t>
  </si>
  <si>
    <t>Překlad keramický vysoký v 238 mm dl 2500 mm</t>
  </si>
  <si>
    <t>1828461820</t>
  </si>
  <si>
    <t>28</t>
  </si>
  <si>
    <t>317944323</t>
  </si>
  <si>
    <t>Válcované nosníky č.14 až 22 dodatečně osazované do připravených otvorů</t>
  </si>
  <si>
    <t>1462650882</t>
  </si>
  <si>
    <t>Poznámka k položce:_x000D_
JC, nad rámec ceníkového obsahu, také zahrnuje náklady na vybourání souvisejících kapes + dodávka a provedení podkladních bloků</t>
  </si>
  <si>
    <t>29</t>
  </si>
  <si>
    <t>317998112</t>
  </si>
  <si>
    <t>Tepelná izolace mezi překlady v 24 cm z EPS tl do 70 mm</t>
  </si>
  <si>
    <t>m</t>
  </si>
  <si>
    <t>1401089752</t>
  </si>
  <si>
    <t>30</t>
  </si>
  <si>
    <t>319201321</t>
  </si>
  <si>
    <t>Vyrovnání nerovného povrchu zdiva tl do 30 mm maltou</t>
  </si>
  <si>
    <t>-2073563062</t>
  </si>
  <si>
    <t>Vodorovné konstrukce</t>
  </si>
  <si>
    <t>31</t>
  </si>
  <si>
    <t>451315115</t>
  </si>
  <si>
    <t>Podkladní nebo výplňová vrstva z betonu C 16/20 tl do 100 mm</t>
  </si>
  <si>
    <t>-360646251</t>
  </si>
  <si>
    <t>"zhotovení exteriérového základu pro uložení zdroje chladu" (0,95*2,2)</t>
  </si>
  <si>
    <t>32</t>
  </si>
  <si>
    <t>451315116</t>
  </si>
  <si>
    <t>Podkladní nebo výplňová vrstva z betonu C 20/25 tl do 100 mm</t>
  </si>
  <si>
    <t>-539361738</t>
  </si>
  <si>
    <t>Úpravy povrchů, podlahy a osazování výplní</t>
  </si>
  <si>
    <t>33</t>
  </si>
  <si>
    <t>611325421</t>
  </si>
  <si>
    <t>Oprava vnitřní vápenocementové štukové omítky tl jádrové omítky do 20 mm a tl štuku do 3 mm stropů v rozsahu plochy do 10 %</t>
  </si>
  <si>
    <t>-1330177582</t>
  </si>
  <si>
    <t>34</t>
  </si>
  <si>
    <t>612131101</t>
  </si>
  <si>
    <t>Cementový postřik vnitřních stěn nanášený celoplošně ručně</t>
  </si>
  <si>
    <t>1252934952</t>
  </si>
  <si>
    <t>"NS_povrchy svislých kcí (viz otlučení/dozdívky)_1.NP" (5,75)+((186,1)-20,16)</t>
  </si>
  <si>
    <t>35</t>
  </si>
  <si>
    <t>612135101</t>
  </si>
  <si>
    <t>Hrubá výplň rýh ve stěnách maltou jakékoli šířky rýhy</t>
  </si>
  <si>
    <t>-171055576</t>
  </si>
  <si>
    <t>36</t>
  </si>
  <si>
    <t>6121430R0</t>
  </si>
  <si>
    <t>Příplatek za dodávku a osazení veškerých omítkových lišt, rohovníků a profilů vnitřních omítek stěn a stropů - viz specifikace systému a TP výrobce, TZ</t>
  </si>
  <si>
    <t>1266845934</t>
  </si>
  <si>
    <t>Poznámka k položce:_x000D_
JC obsahuje : kompletní systémové dodávky a provedení dle specifikace PD a TZ včetně všech přímo souvisejících prací/činností a dodávek/doplňků a příslušenství_x000D_
"dle TP konkrétního výrobce omítkového systému + požadavky PD a TZ" _x000D_
"množství/rozsah vztažen na celkové štukové plochy"</t>
  </si>
  <si>
    <t>37</t>
  </si>
  <si>
    <t>612321111</t>
  </si>
  <si>
    <t>Vápenocementová omítka hrubá jednovrstvá zatřená vnitřních stěn nanášená ručně</t>
  </si>
  <si>
    <t>1177208199</t>
  </si>
  <si>
    <t>38</t>
  </si>
  <si>
    <t>612321141</t>
  </si>
  <si>
    <t>Vápenocementová omítka štuková dvouvrstvá vnitřních stěn nanášená ručně</t>
  </si>
  <si>
    <t>1121208226</t>
  </si>
  <si>
    <t>39</t>
  </si>
  <si>
    <t>612321191</t>
  </si>
  <si>
    <t>Příplatek k vápenocementové omítce vnitřních stěn za každých dalších 5 mm tloušťky ručně</t>
  </si>
  <si>
    <t>-1793212523</t>
  </si>
  <si>
    <t>40</t>
  </si>
  <si>
    <t>716490129</t>
  </si>
  <si>
    <t>41</t>
  </si>
  <si>
    <t>612325421</t>
  </si>
  <si>
    <t>Oprava vnitřní vápenocementové štukové omítky tl jádrové omítky do 20 mm a tl štuku do 3 mm stěn v rozsahu plochy do 10 %</t>
  </si>
  <si>
    <t>-1844062278</t>
  </si>
  <si>
    <t>42</t>
  </si>
  <si>
    <t>615142012</t>
  </si>
  <si>
    <t>Pletivo rabicové vnitřních nosníků provizorně přichycené</t>
  </si>
  <si>
    <t>1173780789</t>
  </si>
  <si>
    <t>43</t>
  </si>
  <si>
    <t>631311135</t>
  </si>
  <si>
    <t>Mazanina tl přes 120 do 240 mm z betonu prostého bez zvýšených nároků na prostředí tř. C 20/25</t>
  </si>
  <si>
    <t>-1744583668</t>
  </si>
  <si>
    <t>"zhotovení interiérového základu m.č. 3.102" (2,0*2,4)*0,2</t>
  </si>
  <si>
    <t>44</t>
  </si>
  <si>
    <t>63131214R</t>
  </si>
  <si>
    <t xml:space="preserve">Doplnění rýh v dosavadní konstrukci betonem C 20/25 prostým, pod stropní konstrukcí </t>
  </si>
  <si>
    <t>-1175962345</t>
  </si>
  <si>
    <t>"1.PP_doplnění a oprava konstrukcí" (12,0*0,15*0,1)</t>
  </si>
  <si>
    <t>45</t>
  </si>
  <si>
    <t>631361821</t>
  </si>
  <si>
    <t>Výztuž mazanin betonářskou ocelí 10 505</t>
  </si>
  <si>
    <t>-1199368214</t>
  </si>
  <si>
    <t>"zhotovení interiérového základu m.č. 3.102" (2,0*2,4)*0,2*80/1000</t>
  </si>
  <si>
    <t>46</t>
  </si>
  <si>
    <t>632450134</t>
  </si>
  <si>
    <t>Vyrovnávací cementový potěr tl přes 40 do 50 mm ze suchých směsí provedený v ploše</t>
  </si>
  <si>
    <t>512432638</t>
  </si>
  <si>
    <t>"NS_1.NP_rampa/doplnění podlah (m.č. 3.113)" (3,6*2,5)*2</t>
  </si>
  <si>
    <t>47</t>
  </si>
  <si>
    <t>632451101</t>
  </si>
  <si>
    <t>Cementový samonivelační potěr ze suchých směsí tl přes 2 do 5 mm</t>
  </si>
  <si>
    <t>-421212523</t>
  </si>
  <si>
    <t>"NS_skladba podlahy 1.NP_viz tab. místností" (27,23+9,06+25,43+2,32+5,87)</t>
  </si>
  <si>
    <t>48</t>
  </si>
  <si>
    <t>632451107</t>
  </si>
  <si>
    <t>Cementový samonivelační potěr ze suchých směsí tl přes 15 do 20 mm</t>
  </si>
  <si>
    <t>784049015</t>
  </si>
  <si>
    <t>"1.PP_doplnění a oprava podlahy" (2,45*0,73)</t>
  </si>
  <si>
    <t>49</t>
  </si>
  <si>
    <t>637121112</t>
  </si>
  <si>
    <t>Okapový chodník z kačírku tl 150 mm s udusáním</t>
  </si>
  <si>
    <t>602639535</t>
  </si>
  <si>
    <t>"zhotovení exteriérového základu pro uložení zdroje chladu" 0,5*1,5</t>
  </si>
  <si>
    <t>Ostatní konstrukce a práce, bourání</t>
  </si>
  <si>
    <t>50</t>
  </si>
  <si>
    <t>919726121</t>
  </si>
  <si>
    <t>Geotextilie pro ochranu, separaci a filtraci netkaná měrná hm do 200 g/m2</t>
  </si>
  <si>
    <t>861800014</t>
  </si>
  <si>
    <t>"zhotovení exteriérového základu pro uložení zdroje chladu" (0,8*1,5)</t>
  </si>
  <si>
    <t>51</t>
  </si>
  <si>
    <t>949101111</t>
  </si>
  <si>
    <t>Lešení pomocné pro objekty pozemních staveb s lešeňovou podlahou v do 1,9 m zatížení do 150 kg/m2</t>
  </si>
  <si>
    <t>759832817</t>
  </si>
  <si>
    <t>"BP+NS_1.PP" (12,0*1,0)+(75,0*2)</t>
  </si>
  <si>
    <t>"BP+NS_1.NP" (128,48*2)+(71,75*1)</t>
  </si>
  <si>
    <t>52</t>
  </si>
  <si>
    <t>952902121</t>
  </si>
  <si>
    <t>Čištění budov zametení drsných podlah</t>
  </si>
  <si>
    <t>1782974528</t>
  </si>
  <si>
    <t>53</t>
  </si>
  <si>
    <t>964011221</t>
  </si>
  <si>
    <t xml:space="preserve">Vybourání ŽB překladů nebo prefabrikovaných dl do 3 m </t>
  </si>
  <si>
    <t>-1164136573</t>
  </si>
  <si>
    <t>54</t>
  </si>
  <si>
    <t>965042121</t>
  </si>
  <si>
    <t>Bourání podkladů pod dlažby nebo mazanin betonových nebo z litého asfaltu tl do 100 mm pl do 1 m2</t>
  </si>
  <si>
    <t>86309876</t>
  </si>
  <si>
    <t xml:space="preserve">"BP_1.NP_drážky podlahové" ((2,06*0,2)*0,1)+((2,14*0,05)*0,1) </t>
  </si>
  <si>
    <t>55</t>
  </si>
  <si>
    <t>965042141</t>
  </si>
  <si>
    <t>Bourání podkladů pod dlažby nebo mazanin betonových nebo z litého asfaltu tl do 100 mm pl přes 4 m2</t>
  </si>
  <si>
    <t>1233293696</t>
  </si>
  <si>
    <t>"zhotovení interiérového základu m.č. 3.102" (2,0*2,4)*0,1</t>
  </si>
  <si>
    <t>56</t>
  </si>
  <si>
    <t>965042231</t>
  </si>
  <si>
    <t>Bourání podkladů pod dlažby nebo mazanin betonových nebo z litého asfaltu tl přes 100 mm pl do 4 m2</t>
  </si>
  <si>
    <t>535149595</t>
  </si>
  <si>
    <t>"BP_1.PP_podlahová konstrukce" (0,45)</t>
  </si>
  <si>
    <t>57</t>
  </si>
  <si>
    <t>965042241</t>
  </si>
  <si>
    <t>Bourání podkladů pod dlažby nebo mazanin betonových nebo z litého asfaltu tl přes 100 mm pl přes 4 m2</t>
  </si>
  <si>
    <t>770408491</t>
  </si>
  <si>
    <t>58</t>
  </si>
  <si>
    <t>965049112</t>
  </si>
  <si>
    <t>Příplatek k bourání betonových mazanin za bourání mazanin se svařovanou sítí tl přes 100 mm</t>
  </si>
  <si>
    <t>1101082230</t>
  </si>
  <si>
    <t>59</t>
  </si>
  <si>
    <t>967031132</t>
  </si>
  <si>
    <t>Přisekání rovných ostění v cihelném zdivu na MV nebo MVC</t>
  </si>
  <si>
    <t>-1320095611</t>
  </si>
  <si>
    <t>"BP_1.NP_úprava otvorů po provedení BP" (0,2*(6,6+6,6+6,6+6,4+5,0+7,7+6,54))</t>
  </si>
  <si>
    <t>60</t>
  </si>
  <si>
    <t>968062R00</t>
  </si>
  <si>
    <t>Vybourání výplní otvorů bez materiálového a plošného rozlišení</t>
  </si>
  <si>
    <t>-320992322</t>
  </si>
  <si>
    <t>Poznámka k položce:_x000D_
JC obsahuje : kompletní provedení dle specifikace PD a TZ včetně všech přímo souvisejících prací/činností a dodávek_x000D_
Specifikace / rozsah JC:_x000D_
-vyvěšení křídel (v případě otevíravých výplní)_x000D_
-vybourání rámu (bez rozlišení systému otevírání)_x000D_
--------------------------------------------------------_x000D_
-vybourání pevných (neotevíravých) výplní bez rozlišení _x000D_
--------------------------------------------------------_x000D_
-demontáže a odstranění přímo souvisejících příslušenství a doplňků_x000D_
---------------------------------------------------------_x000D_
-veškeré demontážní práce a přesuny jesou zahrnuty v jednotkové ceně</t>
  </si>
  <si>
    <t>"BP_1.NP" (2,1*2,45)+(1,5*2,5)+(1,55*2,02*2)</t>
  </si>
  <si>
    <t>61</t>
  </si>
  <si>
    <t>971033441</t>
  </si>
  <si>
    <t>Vybourání otvorů ve zdivu cihelném pl do 0,25 m2 na MVC nebo MV tl do 300 mm</t>
  </si>
  <si>
    <t>-65567597</t>
  </si>
  <si>
    <t>"viz stavebně konstrukční řešení" (6,0+2,0)</t>
  </si>
  <si>
    <t>62</t>
  </si>
  <si>
    <t>971033541</t>
  </si>
  <si>
    <t>Vybourání otvorů ve zdivu cihelném pl do 1 m2 na MVC nebo MV tl do 300 mm</t>
  </si>
  <si>
    <t>-624906796</t>
  </si>
  <si>
    <t>"viz stavebně konstrukční řešení" (0,36)*0,3</t>
  </si>
  <si>
    <t>63</t>
  </si>
  <si>
    <t>97103359R</t>
  </si>
  <si>
    <t xml:space="preserve">Vybourání nebo rozšíření otvorů ve zdivu cihelném na MVC nebo MV tl do 350 mm </t>
  </si>
  <si>
    <t>-987055896</t>
  </si>
  <si>
    <t xml:space="preserve">Poznámka k položce:_x000D_
JC obsahuje: kompletní provedení včetně všech přímo souvisejících prací/činností a dodávek. </t>
  </si>
  <si>
    <t>64</t>
  </si>
  <si>
    <t>974032254</t>
  </si>
  <si>
    <t>Vysekání rýh ve stěnách nebo příčkách z cihel nebo tvárnic u stropu hl do 100 mm š do 150 mm</t>
  </si>
  <si>
    <t>2032558879</t>
  </si>
  <si>
    <t>"BP_1.PP" (12,0)</t>
  </si>
  <si>
    <t>65</t>
  </si>
  <si>
    <t>977151118</t>
  </si>
  <si>
    <t>Jádrové vrty diamantovými korunkami do stavebních materiálů D přes 90 do 100 mm</t>
  </si>
  <si>
    <t>2114878450</t>
  </si>
  <si>
    <t xml:space="preserve">"zhotovení exteriérového základu pro uložení zdroje chladu" 0,5*(2) </t>
  </si>
  <si>
    <t>"viz stavebně konstrukční řešení" (0,25)*6</t>
  </si>
  <si>
    <t>66</t>
  </si>
  <si>
    <t>977312112</t>
  </si>
  <si>
    <t>Řezání stávajících betonových mazanin vyztužených hl do 100 mm</t>
  </si>
  <si>
    <t>-1569930123</t>
  </si>
  <si>
    <t xml:space="preserve">"BP_1.NP_drážky podlahové" ((2,06+0,2)*2)+((2,14*0,05)*2) </t>
  </si>
  <si>
    <t>67</t>
  </si>
  <si>
    <t>977312114</t>
  </si>
  <si>
    <t>Řezání stávajících betonových mazanin vyztužených hl do 200 mm</t>
  </si>
  <si>
    <t>1595497061</t>
  </si>
  <si>
    <t>"zhotovení interiérového základu m.č. 3.102" (2,0+2,4)*2</t>
  </si>
  <si>
    <t>68</t>
  </si>
  <si>
    <t>978011111</t>
  </si>
  <si>
    <t>Otlučení (osekání) vnitřní vápenné nebo vápenocementové omítky stropů v rozsahu do 5 %</t>
  </si>
  <si>
    <t>-554463731</t>
  </si>
  <si>
    <t>"BP_1.PP_oprava povrchů dotčených ploch" (75,0)</t>
  </si>
  <si>
    <t>"BP_1.NP_oprava povrchů dotčených ploch" (128,48)</t>
  </si>
  <si>
    <t>69</t>
  </si>
  <si>
    <t>978013111</t>
  </si>
  <si>
    <t>Otlučení (osekání) vnitřní vápenné nebo vápenocementové omítky stěn v rozsahu do 5 %</t>
  </si>
  <si>
    <t>2019661265</t>
  </si>
  <si>
    <t>"BP_1.PP_oprava povrchů dotčených ploch" 95,0</t>
  </si>
  <si>
    <t>"BP_1.NP_oprava povrchů dotčených ploch" 370,0</t>
  </si>
  <si>
    <t>70</t>
  </si>
  <si>
    <t>978013191</t>
  </si>
  <si>
    <t>Otlučení (osekání) vnitřní vápenné nebo vápenocementové omítky stěn v rozsahu přes 50 do 100 %</t>
  </si>
  <si>
    <t>1088616569</t>
  </si>
  <si>
    <t>"BP_1.NP" (186,1)-20,16</t>
  </si>
  <si>
    <t>71</t>
  </si>
  <si>
    <t>978059541</t>
  </si>
  <si>
    <t>Odsekání a odebrání obkladů stěn z vnitřních obkládaček plochy přes 1 m2</t>
  </si>
  <si>
    <t>123618407</t>
  </si>
  <si>
    <t>72</t>
  </si>
  <si>
    <t>985331211</t>
  </si>
  <si>
    <t>Dodatečné vlepování betonářské výztuže D 8 mm do chemické malty včetně vyvrtání otvoru</t>
  </si>
  <si>
    <t>1225122327</t>
  </si>
  <si>
    <t>"zhotovení interiérového základu m.č. 3.102" (0,15)*2*36</t>
  </si>
  <si>
    <t>95</t>
  </si>
  <si>
    <t>Dokončovací konstrukce a práce pozemních staveb</t>
  </si>
  <si>
    <t>73</t>
  </si>
  <si>
    <t>950015R01</t>
  </si>
  <si>
    <t xml:space="preserve">Demontáž _ krytu vnitřní dilatace </t>
  </si>
  <si>
    <t>-1260757079</t>
  </si>
  <si>
    <t>Poznámka k položce:_x000D_
JC obsahuje: kompletní provedení včetně demontáže všech přímo souvisejících pravků , doplňků a příslušenství.</t>
  </si>
  <si>
    <t>"BP_1.NP" (2,1*4)+(3,85*4)</t>
  </si>
  <si>
    <t>74</t>
  </si>
  <si>
    <t>950015R11</t>
  </si>
  <si>
    <t xml:space="preserve">Dodávka a montáž _ podlahový kabelový žlab z nerez oceli, 250/100 mm </t>
  </si>
  <si>
    <t>-826089302</t>
  </si>
  <si>
    <t>75</t>
  </si>
  <si>
    <t>950015R12</t>
  </si>
  <si>
    <t xml:space="preserve">Dodávka a montáž _ chránička prům. 34,5 mm včetně vodícího drátu , osazená do podlahy </t>
  </si>
  <si>
    <t>-1522248222</t>
  </si>
  <si>
    <t>997</t>
  </si>
  <si>
    <t>Přesun sutě</t>
  </si>
  <si>
    <t>76</t>
  </si>
  <si>
    <t>997013211</t>
  </si>
  <si>
    <t>Vnitrostaveništní doprava suti a vybouraných hmot pro budovy v do 6 m ručně</t>
  </si>
  <si>
    <t>1135804955</t>
  </si>
  <si>
    <t>77</t>
  </si>
  <si>
    <t>997013R31</t>
  </si>
  <si>
    <t xml:space="preserve">Poplatek za uložení na skládce (skládkovné) stavebního odpadu bez rozlišení </t>
  </si>
  <si>
    <t>-1308623012</t>
  </si>
  <si>
    <t>Poznámka k položce:_x000D_
Jednotková cena stanovena pro stavební odpad BEZ ROZLIŠENÍ _x000D_
------------------------------------------------------------------------------</t>
  </si>
  <si>
    <t>78</t>
  </si>
  <si>
    <t>997321511</t>
  </si>
  <si>
    <t>Vodorovná doprava suti a vybouraných hmot po suchu do 1 km</t>
  </si>
  <si>
    <t>-150495038</t>
  </si>
  <si>
    <t>79</t>
  </si>
  <si>
    <t>997321519</t>
  </si>
  <si>
    <t>Příplatek ZKD 1 km vodorovné dopravy suti a vybouraných hmot po suchu</t>
  </si>
  <si>
    <t>791809980</t>
  </si>
  <si>
    <t>26,008*20 'Přepočtené koeficientem množství</t>
  </si>
  <si>
    <t>80</t>
  </si>
  <si>
    <t>997321611</t>
  </si>
  <si>
    <t>Nakládání nebo překládání suti a vybouraných hmot</t>
  </si>
  <si>
    <t>-1975821442</t>
  </si>
  <si>
    <t>998</t>
  </si>
  <si>
    <t>Přesun hmot</t>
  </si>
  <si>
    <t>81</t>
  </si>
  <si>
    <t>998018001</t>
  </si>
  <si>
    <t>Přesun hmot pro budovy ruční pro budovy v do 6 m</t>
  </si>
  <si>
    <t>651925025</t>
  </si>
  <si>
    <t>PSV</t>
  </si>
  <si>
    <t>Práce a dodávky PSV</t>
  </si>
  <si>
    <t>711</t>
  </si>
  <si>
    <t>Izolace proti vodě, vlhkosti a plynům</t>
  </si>
  <si>
    <t>82</t>
  </si>
  <si>
    <t>711141811</t>
  </si>
  <si>
    <t>Odstranění izolace proti vodě, vlhkosti a plynům z pásů NAIP přitavených jednovrstvých z plochy vodorovné</t>
  </si>
  <si>
    <t>-1245841990</t>
  </si>
  <si>
    <t>"zhotovení interiérového základu m.č. 3.102" (2,0*2,4)</t>
  </si>
  <si>
    <t>83</t>
  </si>
  <si>
    <t>711411001</t>
  </si>
  <si>
    <t>Provedení izolace proti tlakové vodě vodorovné za studena nátěrem penetračním</t>
  </si>
  <si>
    <t>-2089811469</t>
  </si>
  <si>
    <t>"zhotovení interiérového základu m.č. 3.102" (2,0*2,4)*(1,2)</t>
  </si>
  <si>
    <t>84</t>
  </si>
  <si>
    <t>11163150</t>
  </si>
  <si>
    <t>lak penetrační asfaltový</t>
  </si>
  <si>
    <t>71197948</t>
  </si>
  <si>
    <t>5,76*0,00033 'Přepočtené koeficientem množství</t>
  </si>
  <si>
    <t>85</t>
  </si>
  <si>
    <t>711412001</t>
  </si>
  <si>
    <t>Provedení izolace proti tlakové vodě svislé za studena nátěrem penetračním</t>
  </si>
  <si>
    <t>-1879249075</t>
  </si>
  <si>
    <t>"zhotovení interiérového základu m.č. 3.102" (6,0*0,6)*(1,2)</t>
  </si>
  <si>
    <t>86</t>
  </si>
  <si>
    <t>-1435437939</t>
  </si>
  <si>
    <t>4,32*0,00034 'Přepočtené koeficientem množství</t>
  </si>
  <si>
    <t>87</t>
  </si>
  <si>
    <t>711441559</t>
  </si>
  <si>
    <t>Provedení izolace proti tlakové vodě vodorovné přitavením pásu NAIP</t>
  </si>
  <si>
    <t>1711907817</t>
  </si>
  <si>
    <t>"zhotovení interiérového základu m.č. 3.102" ((2,0*2,4)*(1,2))*2</t>
  </si>
  <si>
    <t>88</t>
  </si>
  <si>
    <t>62853004R</t>
  </si>
  <si>
    <t>pás asfaltový natavitelný modifikovaný SBS s vložkou a spalitelnou PE fólií nebo jemnozrnným minerálním posypem na horním povrchu tl 4,0mm</t>
  </si>
  <si>
    <t>2047593776</t>
  </si>
  <si>
    <t>11,52*1,1655 'Přepočtené koeficientem množství</t>
  </si>
  <si>
    <t>89</t>
  </si>
  <si>
    <t>711442559</t>
  </si>
  <si>
    <t>Provedení izolace proti tlakové vodě svislé přitavením pásu NAIP</t>
  </si>
  <si>
    <t>57893926</t>
  </si>
  <si>
    <t>"zhotovení interiérového základu m.č. 3.102" ((6,0*0,6)*(1,2))*2</t>
  </si>
  <si>
    <t>90</t>
  </si>
  <si>
    <t>1909414645</t>
  </si>
  <si>
    <t>8,64*1,221 'Přepočtené koeficientem množství</t>
  </si>
  <si>
    <t>91</t>
  </si>
  <si>
    <t>711491172</t>
  </si>
  <si>
    <t>Provedení doplňků izolace proti vodě na vodorovné ploše z textilií vrstva ochranná</t>
  </si>
  <si>
    <t>-1802465849</t>
  </si>
  <si>
    <t>92</t>
  </si>
  <si>
    <t>69311060</t>
  </si>
  <si>
    <t>geotextilie netkaná separační, ochranná, filtrační, drenážní PP 200g/m2</t>
  </si>
  <si>
    <t>459710191</t>
  </si>
  <si>
    <t>5,76*1,1 'Přepočtené koeficientem množství</t>
  </si>
  <si>
    <t>93</t>
  </si>
  <si>
    <t>711491272</t>
  </si>
  <si>
    <t>Provedení doplňků izolace proti vodě na ploše svislé z textilií vrstva ochranná</t>
  </si>
  <si>
    <t>1643207776</t>
  </si>
  <si>
    <t>94</t>
  </si>
  <si>
    <t>-1810670817</t>
  </si>
  <si>
    <t>4,32*1,1 'Přepočtené koeficientem množství</t>
  </si>
  <si>
    <t>998711121</t>
  </si>
  <si>
    <t>Přesun hmot tonážní pro izolace proti vodě, vlhkosti a plynům ruční v objektech v do 6 m</t>
  </si>
  <si>
    <t>1552961199</t>
  </si>
  <si>
    <t>714</t>
  </si>
  <si>
    <t>Akustická a protiotřesová opatření</t>
  </si>
  <si>
    <t>96</t>
  </si>
  <si>
    <t>714451011</t>
  </si>
  <si>
    <t>Montáž antivibračních rohoží z recyklované pryže celoplošně lepených vodorovně</t>
  </si>
  <si>
    <t>-615027644</t>
  </si>
  <si>
    <t>97</t>
  </si>
  <si>
    <t>27244001R</t>
  </si>
  <si>
    <t>rohož antivibrační z granulátu (850 kg/m3) tl 10mm</t>
  </si>
  <si>
    <t>2108594454</t>
  </si>
  <si>
    <t>2,21*1,1 'Přepočtené koeficientem množství</t>
  </si>
  <si>
    <t>98</t>
  </si>
  <si>
    <t>714451012</t>
  </si>
  <si>
    <t>Montáž antivibračních rohoží z recyklované pryže celoplošně lepených svisle</t>
  </si>
  <si>
    <t>1546470834</t>
  </si>
  <si>
    <t>"zhotovení interiérového základu m.č. 3.102" (1,0+1,4)*2*0,75</t>
  </si>
  <si>
    <t>99</t>
  </si>
  <si>
    <t>-2082256893</t>
  </si>
  <si>
    <t>3,6*1,1 'Přepočtené koeficientem množství</t>
  </si>
  <si>
    <t>100</t>
  </si>
  <si>
    <t>998714121</t>
  </si>
  <si>
    <t>Přesun hmot tonážní pro akustická a protiotřesová opatření ruční v objektech v do 6 m</t>
  </si>
  <si>
    <t>-1013439093</t>
  </si>
  <si>
    <t>725</t>
  </si>
  <si>
    <t>Zdravotechnika - zařizovací předměty</t>
  </si>
  <si>
    <t>101</t>
  </si>
  <si>
    <t>725210821</t>
  </si>
  <si>
    <t>Demontáž umyvadel bez výtokových armatur</t>
  </si>
  <si>
    <t>soubor</t>
  </si>
  <si>
    <t>401514497</t>
  </si>
  <si>
    <t>102</t>
  </si>
  <si>
    <t>725820802</t>
  </si>
  <si>
    <t>Demontáž baterie stojánkové do jednoho otvoru</t>
  </si>
  <si>
    <t>2023432802</t>
  </si>
  <si>
    <t>751</t>
  </si>
  <si>
    <t>Vzduchotechnika</t>
  </si>
  <si>
    <t>103</t>
  </si>
  <si>
    <t>75171181R</t>
  </si>
  <si>
    <t xml:space="preserve">Demontáž klimatizační jednotky vnitřní </t>
  </si>
  <si>
    <t>767496282</t>
  </si>
  <si>
    <t>763</t>
  </si>
  <si>
    <t>Konstrukce suché výstavby</t>
  </si>
  <si>
    <t>104</t>
  </si>
  <si>
    <t>763111462</t>
  </si>
  <si>
    <t>SDK příčka tl 150 mm profil CW+UW 100 desky 2x akustická 12,5 s izolací EI 90 Rw 61 dB</t>
  </si>
  <si>
    <t>988870782</t>
  </si>
  <si>
    <t>"NS_svislé nenosné kce 1.NP" (52,168)</t>
  </si>
  <si>
    <t>105</t>
  </si>
  <si>
    <t>763111717</t>
  </si>
  <si>
    <t>SDK příčka základní penetrační nátěr (oboustranně)</t>
  </si>
  <si>
    <t>-791297682</t>
  </si>
  <si>
    <t>106</t>
  </si>
  <si>
    <t>763111771</t>
  </si>
  <si>
    <t>Příplatek k SDK příčce za rovinnost kvality Q3</t>
  </si>
  <si>
    <t>133636638</t>
  </si>
  <si>
    <t>52,168*2 'Přepočtené koeficientem množství</t>
  </si>
  <si>
    <t>107</t>
  </si>
  <si>
    <t>763121811</t>
  </si>
  <si>
    <t>Demontáž SDK předsazené/šachtové stěny s jednoduchou nosnou kcí opláštění jednoduché</t>
  </si>
  <si>
    <t>50841374</t>
  </si>
  <si>
    <t>108</t>
  </si>
  <si>
    <t>763135101</t>
  </si>
  <si>
    <t>Montáž kazetového podhledu z kazet 600x600 mm na zavěšenou viditelnou nosnou konstrukci</t>
  </si>
  <si>
    <t>-770652657</t>
  </si>
  <si>
    <t>"NS_skladba stropu 1.NP_viz tab. místností" (27,23+9,06+25,43+2,32+5,87)</t>
  </si>
  <si>
    <t>109</t>
  </si>
  <si>
    <t>59030570R</t>
  </si>
  <si>
    <t xml:space="preserve">podhled kazetový AKU , viditelný rastr tl 20mm 600x600mm_specifikace dle PD a TZ </t>
  </si>
  <si>
    <t>-702757005</t>
  </si>
  <si>
    <t>69,91*1,1 'Přepočtené koeficientem množství</t>
  </si>
  <si>
    <t>110</t>
  </si>
  <si>
    <t>763164645</t>
  </si>
  <si>
    <t>SDK obklad kcí tvaru U š do 1,2 m desky 1xDFH2 12,5</t>
  </si>
  <si>
    <t>445143600</t>
  </si>
  <si>
    <t>111</t>
  </si>
  <si>
    <t>763755R01</t>
  </si>
  <si>
    <t xml:space="preserve">Příplatek k vodorovným a svislým SDK konstrukcím </t>
  </si>
  <si>
    <t>-548310017</t>
  </si>
  <si>
    <t>Poznámka k položce:_x000D_
JC obsahuje náklady na :_x000D_
Příplatek za dodávku a osazení veškerých doplňkových prvků SDK konstrukcí (lišt, profilů, výztužných nosných profilů (kolem otvorů, pro zavěšení prvků/kcí/ZP) , ukončovacích prvků, dilatačních a přechod. prvků , napojení na okolní konstrukce, revízní dvířek, atd.)_x000D_
-kompletní systémová dodávka a provedení dle specifikace PD a TZ  vč. všech souvisejících prací/činností a dodávek_x000D_
SYSTÉMOVÉ PROVEDENÍ (DLE KONKRÉTNÍHO DODAVATELE SYSTÉMU)_x000D_
(specifikace materiálů dle PD a TZ)_SPECIFIKACE A ROZSAH DLE TP KONKRÉTNĚ VYBRANÉHO DODAVATELE _x000D_
-----------------------------------------------------------------------------------------------------------------------------------_x000D_
(JC = příplatek ke svislým a vodorovným SDK konstrukcím)_x000D_
"rozsah a množství vztaženo na celkovou plochu SDK konstrukcí"</t>
  </si>
  <si>
    <t>112</t>
  </si>
  <si>
    <t>998763331</t>
  </si>
  <si>
    <t>Přesun hmot tonážní pro konstrukce montované z desek ruční v objektech v do 6 m</t>
  </si>
  <si>
    <t>280443939</t>
  </si>
  <si>
    <t>766</t>
  </si>
  <si>
    <t>Konstrukce truhlářské</t>
  </si>
  <si>
    <t>113</t>
  </si>
  <si>
    <t>766008C01</t>
  </si>
  <si>
    <t>D-1 - D+M Interiérové akustické dveře dřevěné, plné, 1600x2300mm</t>
  </si>
  <si>
    <t>ks</t>
  </si>
  <si>
    <t>1374519589</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</si>
  <si>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 výpis dveří.</t>
  </si>
  <si>
    <t>114</t>
  </si>
  <si>
    <t>766008C02</t>
  </si>
  <si>
    <t>D-2 - D+M Interiérové akustické dveře dřevěné, plné, 1500x2300mm</t>
  </si>
  <si>
    <t>939644421</t>
  </si>
  <si>
    <t>115</t>
  </si>
  <si>
    <t>766008C03</t>
  </si>
  <si>
    <t>D-3 - D+M Interiérové akustické dveře dřevěné, plné, 1600x2300mm</t>
  </si>
  <si>
    <t>784347441</t>
  </si>
  <si>
    <t>116</t>
  </si>
  <si>
    <t>766008C04</t>
  </si>
  <si>
    <t>D-4P - D+M Interiérové akustické dveře dřevěné, plné, 800x1970mm</t>
  </si>
  <si>
    <t>-1264419509</t>
  </si>
  <si>
    <t>117</t>
  </si>
  <si>
    <t>766008C05</t>
  </si>
  <si>
    <t>D-5P - D+M Interiérové akustické dveře dřevěné, plné, 800x1970mm</t>
  </si>
  <si>
    <t>715196698</t>
  </si>
  <si>
    <t>118</t>
  </si>
  <si>
    <t>766008C06</t>
  </si>
  <si>
    <t>D-6 - D+M Interiérové akustické dveře dřevěné, plné, 1500x2300mm</t>
  </si>
  <si>
    <t>961645052</t>
  </si>
  <si>
    <t>119</t>
  </si>
  <si>
    <t>766008C07</t>
  </si>
  <si>
    <t>D-7 - D+M Interiérové akustické dveře dřevěné, plné, 1600x2300mm</t>
  </si>
  <si>
    <t>-1597564468</t>
  </si>
  <si>
    <t>120</t>
  </si>
  <si>
    <t>998766311</t>
  </si>
  <si>
    <t>Přesun hmot procentní pro kce truhlářské ruční v objektech v do 6 m</t>
  </si>
  <si>
    <t>%</t>
  </si>
  <si>
    <t>-1804782002</t>
  </si>
  <si>
    <t>767</t>
  </si>
  <si>
    <t>Konstrukce zámečnické</t>
  </si>
  <si>
    <t>121</t>
  </si>
  <si>
    <t>767009C01</t>
  </si>
  <si>
    <t>D-8 - D+M Interiérové dveře ocelové, plné, 2000x2400mm</t>
  </si>
  <si>
    <t>-1509634074</t>
  </si>
  <si>
    <t>122</t>
  </si>
  <si>
    <t>767015R11</t>
  </si>
  <si>
    <t>D+M ocelových a zámečnických prvků / konstrukcí</t>
  </si>
  <si>
    <t>kg</t>
  </si>
  <si>
    <t>-900501024</t>
  </si>
  <si>
    <t xml:space="preserve">Poznámka k položce:_x000D_
JC obsahuje : kompletní systémové dodávky a provedení dle specifikace PD a TZ včetně všech přímo souvisejících prací/činností a dodávek/doplňků a příslušenství_x000D_
---------------------------------------------------------------------------------------------------------------------------------------------------------------------------------------------------_x000D_
Specifikace / rozsah provedení - obsah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t>
  </si>
  <si>
    <t>"viz stavebně konstrukční řešení_kce podlahy" (250,0+470,0)</t>
  </si>
  <si>
    <t>123</t>
  </si>
  <si>
    <t>998767311</t>
  </si>
  <si>
    <t>Přesun hmot procentní pro zámečnické konstrukce ruční v objektech v do 6 m</t>
  </si>
  <si>
    <t>1214105158</t>
  </si>
  <si>
    <t>776</t>
  </si>
  <si>
    <t>Podlahy povlakové</t>
  </si>
  <si>
    <t>124</t>
  </si>
  <si>
    <t>776111116</t>
  </si>
  <si>
    <t>Odstranění zbytků lepidla z podkladu povlakových podlah broušením</t>
  </si>
  <si>
    <t>1747491477</t>
  </si>
  <si>
    <t>125</t>
  </si>
  <si>
    <t>776111311</t>
  </si>
  <si>
    <t>Vysátí podkladu povlakových podlah</t>
  </si>
  <si>
    <t>352986865</t>
  </si>
  <si>
    <t>126</t>
  </si>
  <si>
    <t>776121111</t>
  </si>
  <si>
    <t>Vodou ředitelná penetrace savého podkladu povlakových podlah</t>
  </si>
  <si>
    <t>482272256</t>
  </si>
  <si>
    <t>127</t>
  </si>
  <si>
    <t>776141122</t>
  </si>
  <si>
    <t>Stěrka podlahová nivelační pro vyrovnání podkladu povlakových podlah pevnosti 30 MPa tl přes 3 do 5 mm</t>
  </si>
  <si>
    <t>1822032273</t>
  </si>
  <si>
    <t>128</t>
  </si>
  <si>
    <t>776201811</t>
  </si>
  <si>
    <t>Demontáž lepených povlakových podlah bez podložky ručně</t>
  </si>
  <si>
    <t>-720623083</t>
  </si>
  <si>
    <t>Poznámka k položce:_x000D_
V jednotkové ceně , nad rámec ceníkového obsahu, zahrnuty také náklady na demontáž souvisejících obvodových soklů.</t>
  </si>
  <si>
    <t>"BP_1.NP" (37,03+34,72)</t>
  </si>
  <si>
    <t>129</t>
  </si>
  <si>
    <t>776221121</t>
  </si>
  <si>
    <t>Lepení elektrostaticky vodivých pásů z PVC</t>
  </si>
  <si>
    <t>1950169677</t>
  </si>
  <si>
    <t>Poznámka k položce:_x000D_
V jednotkové ceně , nad rámec ceníkového obsahu, zahrnuty také náklady na montáž souvisejících obvodových systémových soklů + veškerých lišt a profilů + spoj podlahovin svařováním</t>
  </si>
  <si>
    <t>130</t>
  </si>
  <si>
    <t>28411R05</t>
  </si>
  <si>
    <t xml:space="preserve">dodávka povlakové podlahové krytiny - PVC el.vodivé </t>
  </si>
  <si>
    <t>-1331787636</t>
  </si>
  <si>
    <t xml:space="preserve">Poznámka k položce:_x000D_
-systémová dodávka + související systémové soklíky (viz PD a TZ)_x000D_
--------------------------------------------------------------------------------_x000D_
V jednotkové ceně zahrnuty náklady na veškeré doplňky a příslušenství dle PD a TZ._x000D_
(přechodové, dilatační a ukončovací lišty, ostatní doplňky)_x000D_
--------------------------------------------------------------------------------_x000D_
PŘESNÁ SPECIFIKACE _ VIZ PD A TZ </t>
  </si>
  <si>
    <t>69,91*1,15 'Přepočtené koeficientem množství</t>
  </si>
  <si>
    <t>131</t>
  </si>
  <si>
    <t>776923R11</t>
  </si>
  <si>
    <t xml:space="preserve">Spoj povlakových podlahovin z PVC a vinylu svařováním </t>
  </si>
  <si>
    <t>-383361454</t>
  </si>
  <si>
    <t>Poznámka k položce:_x000D_
JC obsahuje : kompletní systémové dodávky a provedení dle specifikace PD a TZ včetně všech přímo souvisejících prací/činností a dodávek/doplňků a příslušenství_x000D_
-----------------------------------------------------------------------------------------------------------------------------------------------------------------------------------------------------_x000D_
(naceněno dle technologických postupů a pravidel konkrétně vybraného dodavatele systémového řešení)_x000D_
ROZSAH A MNOŽSTVÍ _ VZTAŽENO NA PLOCHU POVLAKOVÝCH PODLAHOVÝCH KRYTIN</t>
  </si>
  <si>
    <t>132</t>
  </si>
  <si>
    <t>998776121</t>
  </si>
  <si>
    <t>Přesun hmot tonážní pro podlahy povlakové ruční v objektech v do 6 m</t>
  </si>
  <si>
    <t>-655111395</t>
  </si>
  <si>
    <t>777</t>
  </si>
  <si>
    <t>Podlahy lité</t>
  </si>
  <si>
    <t>133</t>
  </si>
  <si>
    <t>77751112R</t>
  </si>
  <si>
    <t xml:space="preserve">Dodávka a provedení _ epoxidový nátěrový podlahový systém </t>
  </si>
  <si>
    <t>-1405433330</t>
  </si>
  <si>
    <t>Poznámka k položce:_x000D_
JC obsahuje : komletní systémové dodávky a provedení dle specifikace PD a TZ včetně všech přímo souvisejících prací/činností a dodávek/doplňků a příslušenství_x000D_
(JC dále obsahuje náklady na : přípravu podkladu + vytažení nátěrového systému na svislé kce + finální povrchovou úpravu)</t>
  </si>
  <si>
    <t>"1.PP_doplnění a oprava podlahy" (2,45*0,83)</t>
  </si>
  <si>
    <t>"NS_1.NP_rampa/doplnění podlah (m.č. 3.113)" (1,5)+((3,6*2,5)*1,5)</t>
  </si>
  <si>
    <t>134</t>
  </si>
  <si>
    <t>998777121</t>
  </si>
  <si>
    <t>Přesun hmot tonážní pro podlahy lité ruční v objektech v do 6 m</t>
  </si>
  <si>
    <t>1804860741</t>
  </si>
  <si>
    <t>781</t>
  </si>
  <si>
    <t>Dokončovací práce - obklady</t>
  </si>
  <si>
    <t>135</t>
  </si>
  <si>
    <t>781121011</t>
  </si>
  <si>
    <t>Nátěr penetrační na stěnu</t>
  </si>
  <si>
    <t>2094917576</t>
  </si>
  <si>
    <t>136</t>
  </si>
  <si>
    <t>781131112</t>
  </si>
  <si>
    <t>Izolace pod obklad nátěrem nebo stěrkou ve dvou vrstvách</t>
  </si>
  <si>
    <t>187600389</t>
  </si>
  <si>
    <t>Poznámka k položce:_x000D_
JC , nad rámec ceníkového obsahu , také zahrnuje náklady na dodávku a montáž všech systémových rohových lišt a těsnících pásků</t>
  </si>
  <si>
    <t>137</t>
  </si>
  <si>
    <t>781131264</t>
  </si>
  <si>
    <t>Izolace pod obklad těsnícími pásy mezi podlahou a stěnou</t>
  </si>
  <si>
    <t>244232268</t>
  </si>
  <si>
    <t>138</t>
  </si>
  <si>
    <t>781472291</t>
  </si>
  <si>
    <t>Příplatek k montáži obkladů keramických lepených cementovým flexibilním lepidlem za plochu do 10 m2</t>
  </si>
  <si>
    <t>-1127819374</t>
  </si>
  <si>
    <t>139</t>
  </si>
  <si>
    <t>781474112</t>
  </si>
  <si>
    <t>Montáž obkladů keramických hladkých lepených cementovým flexibilním lepidlem přes 9 do 12 ks/m2</t>
  </si>
  <si>
    <t>254556012</t>
  </si>
  <si>
    <t>Poznámka k položce:_x000D_
V jednotkové ceně , nad rámec ceníkového obsahu, zahrnuty také náklady na montáž veškerých doplňků a příslušenství dle PD a TZ._x000D_
(listely, dekory - specifikované v PD) _x000D_
-------------------------------------------</t>
  </si>
  <si>
    <t>"NS_1.NP_za umyvadlem" (2,0)</t>
  </si>
  <si>
    <t>140</t>
  </si>
  <si>
    <t>59761R01</t>
  </si>
  <si>
    <t>obklad keramický hladký</t>
  </si>
  <si>
    <t>-1998844174</t>
  </si>
  <si>
    <t>Poznámka k položce:_x000D_
V jednotkové ceně zahrnuty náklady na veškeré doplňky a příslušenství dle PD a TZ._x000D_
(listely, dekory - specifikované v PD) _x000D_
-------------------------------------------_x000D_
-přesná specifikace _ viz PD a TZ</t>
  </si>
  <si>
    <t>2*1,1 'Přepočtené koeficientem množství</t>
  </si>
  <si>
    <t>141</t>
  </si>
  <si>
    <t>781477R00</t>
  </si>
  <si>
    <t>Příplatek k vnitřním obladům za dodávku a montáž ukončovacích, rohových a koutových profilů</t>
  </si>
  <si>
    <t>1028720604</t>
  </si>
  <si>
    <t>Poznámka k položce:_x000D_
JC obsahuje : kompletní systémové dodávky a provedení dle specifikace PD a TZ včetně všech přímo souvisejících prací/činností a dodávek/doplňků a příslušenství_x000D_
Množství/rozsah - VZTAŽEN NA CELKOVOU PLOCHU vnitřních obkladů._x000D_
(specifikace materiálů dle PD a TZ)_SPECIFIKACE A ROZSAH DLE TP KONKRÉTNĚ VYBRANÉHO DODAVATELE _x000D_
------------------------------------------------------------------------------------------------------------------------------------</t>
  </si>
  <si>
    <t>142</t>
  </si>
  <si>
    <t>781495115</t>
  </si>
  <si>
    <t>Spárování vnitřních obkladů silikonem</t>
  </si>
  <si>
    <t>1932898830</t>
  </si>
  <si>
    <t>1,4*1,75 'Přepočtené koeficientem množství</t>
  </si>
  <si>
    <t>143</t>
  </si>
  <si>
    <t>998781121</t>
  </si>
  <si>
    <t>Přesun hmot tonážní pro obklady keramické ruční v objektech v do 6 m</t>
  </si>
  <si>
    <t>1405237795</t>
  </si>
  <si>
    <t>783</t>
  </si>
  <si>
    <t>Dokončovací práce - nátěry</t>
  </si>
  <si>
    <t>144</t>
  </si>
  <si>
    <t>783923171</t>
  </si>
  <si>
    <t>Penetrační akrylátový nátěr hrubých betonových podlah</t>
  </si>
  <si>
    <t>-1555228302</t>
  </si>
  <si>
    <t>"NS_1.NP_rampa/doplnění podlah (m.č. 3.113)" (3,6*2,5)</t>
  </si>
  <si>
    <t>784</t>
  </si>
  <si>
    <t>Dokončovací práce - malby a tapety</t>
  </si>
  <si>
    <t>145</t>
  </si>
  <si>
    <t>784121003</t>
  </si>
  <si>
    <t>Oškrabání malby v místnostech v přes 3,80 do 5,00 m</t>
  </si>
  <si>
    <t>1089835600</t>
  </si>
  <si>
    <t>146</t>
  </si>
  <si>
    <t>784181104</t>
  </si>
  <si>
    <t>Základní akrylátová jednonásobná pigmentovaná penetrace podkladu v místnostech v přes 3,80 do 5,00 m</t>
  </si>
  <si>
    <t>230703558</t>
  </si>
  <si>
    <t>147</t>
  </si>
  <si>
    <t>784211103</t>
  </si>
  <si>
    <t>Dvojnásobné bílé malby ze směsí za mokra výborně oděruvzdorných v místnostech v přes 3,80 do 5,00 m</t>
  </si>
  <si>
    <t>-528725889</t>
  </si>
  <si>
    <t>786</t>
  </si>
  <si>
    <t>Dokončovací práce - čalounické úpravy</t>
  </si>
  <si>
    <t>148</t>
  </si>
  <si>
    <t>78661220R</t>
  </si>
  <si>
    <t>Demontáž zastiňujících rolet z textilií nebo umělých tkanin, včetně souvisejících prvků a příslušenství</t>
  </si>
  <si>
    <t>104468032</t>
  </si>
  <si>
    <t>991-M</t>
  </si>
  <si>
    <t xml:space="preserve">Ostatní dodávky </t>
  </si>
  <si>
    <t>153</t>
  </si>
  <si>
    <t>991_M_R01</t>
  </si>
  <si>
    <t>1161336202</t>
  </si>
  <si>
    <t>99-M</t>
  </si>
  <si>
    <t xml:space="preserve">Výpisy ostatních prvků a výrobků </t>
  </si>
  <si>
    <t>149</t>
  </si>
  <si>
    <t>795011C01</t>
  </si>
  <si>
    <t>OV-1 - D+M Přechodový profil, hliníkový, průřez 30x5mm</t>
  </si>
  <si>
    <t>bm</t>
  </si>
  <si>
    <t>-807929405</t>
  </si>
  <si>
    <t>Poznámka k položce:_x000D_
Kompletní provedení dle specifikace PD a TZ vč. všech přímo souvisejících prací/činností, dodávek, příslušenství, doplňků a komponentů dle konkrétního výpisu prvků a výrobků. V jednotkové ceně započítáno: systémová dodávka, výroba, montáž/osazení/kotvení (vč.kotvících prvků), povrchová úprava, přesuny. Kompletní specifikace/rozsah viz výpis prvků - výpis ostatních výrobků.</t>
  </si>
  <si>
    <t>150</t>
  </si>
  <si>
    <t>795011C02</t>
  </si>
  <si>
    <t>OV-2 - D+M Exteriérová AL roleta pro dodatečnou montáž, elektricky ovládaná, pro okna 2400x2100mm</t>
  </si>
  <si>
    <t>-229536444</t>
  </si>
  <si>
    <t>151</t>
  </si>
  <si>
    <t>795011C03</t>
  </si>
  <si>
    <t>OV-3 - D+M Celohliníkový kryt dilatační spáry, šroubovaný, pro spáry do 100mm</t>
  </si>
  <si>
    <t>105970208</t>
  </si>
  <si>
    <t>152</t>
  </si>
  <si>
    <t>795011C04</t>
  </si>
  <si>
    <t>OV-3 - D+M Kryt objektové dilatace podlahový, šroubovaný, profil z AL, pro spáry 80mm</t>
  </si>
  <si>
    <t>-1069026847</t>
  </si>
  <si>
    <t>D.1.2.2-SO 01 - Zdravotechnika</t>
  </si>
  <si>
    <t>61 - Úpravy povrchů vnitřní</t>
  </si>
  <si>
    <t>96 - Bourání konstrukcí</t>
  </si>
  <si>
    <t>713 - Izolace tepelné</t>
  </si>
  <si>
    <t>721 - Vnitřní kanalizace</t>
  </si>
  <si>
    <t>722 - Vnitřní vodovod</t>
  </si>
  <si>
    <t>725 - Zařizovací předměty</t>
  </si>
  <si>
    <t>767 - Konstrukce zámečnické</t>
  </si>
  <si>
    <t>D96 - Přesuny suti a vybouraných hmot</t>
  </si>
  <si>
    <t>Úpravy povrchů vnitřní</t>
  </si>
  <si>
    <t>612403385R00</t>
  </si>
  <si>
    <t>Hrubá výplň rýh ve stěnách, jakoukoliv maltou maltou ze suchých směsí  100 x 50 mm</t>
  </si>
  <si>
    <t>RTS 25/ I</t>
  </si>
  <si>
    <t>Poznámka k položce:_x000D_
jakékoliv šířky rýhy,_x000D_
Odkaz na mn. položky pořadí 3 : 4,00000</t>
  </si>
  <si>
    <t>Bourání konstrukcí</t>
  </si>
  <si>
    <t>972054161R00</t>
  </si>
  <si>
    <t>Vybourání otvorů ve stropech nebo klenbách železobetonových plochy do 0,0225 m2, tloušťky do 250 mm</t>
  </si>
  <si>
    <t>Poznámka k položce:_x000D_
bez odstranění podlahy a násypu,</t>
  </si>
  <si>
    <t>974031142R00</t>
  </si>
  <si>
    <t>Vysekání rýh v jakémkoliv zdivu cihelném v ploše  do hloubky 70 mm, šířky do 70 mm</t>
  </si>
  <si>
    <t>Poznámka k položce:_x000D_
voda : 2_x000D_
kanal : 2</t>
  </si>
  <si>
    <t>713</t>
  </si>
  <si>
    <t>Izolace tepelné</t>
  </si>
  <si>
    <t>713571111R00</t>
  </si>
  <si>
    <t>Požárně ochranná manžeta EI 90, D 50 mm</t>
  </si>
  <si>
    <t>Poznámka k položce:_x000D_
Montáž manžety ke stěně nebo stropu pomocí rozpěrné hmoždinky se šroubem. Cena obsahuje i dodávku manžety a spojovacích prostředků._x000D_
1</t>
  </si>
  <si>
    <t>713571115R00.x5</t>
  </si>
  <si>
    <t>Protipožární malta k zastavení šíření požáru a kouře skrze prostupy potrubím</t>
  </si>
  <si>
    <t>Vlastní</t>
  </si>
  <si>
    <t>Poznámka k položce:_x000D_
Mezery kolem plastového potrubí vyplněny protipožární maltou._x000D_
dobetonování prostupů pro průřezy profilů D25 a D20 : 1</t>
  </si>
  <si>
    <t>721</t>
  </si>
  <si>
    <t>Vnitřní kanalizace</t>
  </si>
  <si>
    <t>892561111R00</t>
  </si>
  <si>
    <t>Zkoušky těsnosti kanalizačního potrubí zkouška těsnosti kanalizačního potrubí vodou  do DN 125 mm</t>
  </si>
  <si>
    <t>Poznámka k položce:_x000D_
vodou nebo vzduchem,_x000D_
Odkaz na mn. položky pořadí 14 : 22,00000_x000D_
Odkaz na mn. položky pořadí 11 : 7,00000_x000D_
Odkaz na mn. položky pořadí 10 : 2,50000</t>
  </si>
  <si>
    <t>721100906R00</t>
  </si>
  <si>
    <t>Opravy odpadního potrubí hrdlového přetěsnění hrdla odpadního potrubí  přes 100 do DN 200</t>
  </si>
  <si>
    <t>721140802R00</t>
  </si>
  <si>
    <t>Demontáž potrubí z litinových trub do DN 100</t>
  </si>
  <si>
    <t>Poznámka k položce:_x000D_
odpadního nebo dešťového,</t>
  </si>
  <si>
    <t>721140935R00</t>
  </si>
  <si>
    <t>Opravy odpadního potrubí litinového přechod z plastových trub na litinu, DN 100</t>
  </si>
  <si>
    <t>721176113R00</t>
  </si>
  <si>
    <t>Potrubí HT odpadní svislé vnější průměr D 50 mm, tloušťka stěny 1,8 mm, DN 50</t>
  </si>
  <si>
    <t>Poznámka k položce:_x000D_
včetně tvarovek, objímek. Bez zednických výpomocí._x000D_
Potrubí včetně tvarovek, objímek a vložek pro tlumení hluku. Bez zednických výpomocí._x000D_
Včetně zřízení a demontáže pomocného lešení._x000D_
z 1.NP do 1.PP : 2+0,5</t>
  </si>
  <si>
    <t>721176135R00</t>
  </si>
  <si>
    <t>Potrubí svodné (ležaté) zavěšené vnější průměr D 110 mm, tloušťka stěny 2,7 mm, DN 100</t>
  </si>
  <si>
    <t>Poznámka k položce:_x000D_
včetně tvarovek, objímek. Bez zednických výpomocí._x000D_
Potrubí včetně tvarovek, objímek a upevnění k podhledu._x000D_
Včetně zřízení a demontáže pomocného lešení._x000D_
1.PP : 6,5+0,5</t>
  </si>
  <si>
    <t>721194103R00</t>
  </si>
  <si>
    <t>Zřízení přípojek na potrubí D 32 mm</t>
  </si>
  <si>
    <t>Poznámka k položce:_x000D_
vyvedení a upevnění odpadních výpustek,</t>
  </si>
  <si>
    <t>721194104R00</t>
  </si>
  <si>
    <t>Zřízení přípojek na potrubí D 40 mm</t>
  </si>
  <si>
    <t>721176101R00.1</t>
  </si>
  <si>
    <t>Potrubí HT svodné (ležaté) zavěšené D 32 x 1,8 mm</t>
  </si>
  <si>
    <t>Poznámka k položce:_x000D_
Potrubí včetně tvarovek. Bez zednických výpomocí._x000D_
1.NP k S01 : 3,7+6+0,3_x000D_
1.NP k S02 : 6,5+1,5+4</t>
  </si>
  <si>
    <t>721176102R00.2</t>
  </si>
  <si>
    <t>Potrubí HT svodné (ležaté) zavěšené, D 40 x 1,8 mm</t>
  </si>
  <si>
    <t>Poznámka k položce:_x000D_
2+0,5</t>
  </si>
  <si>
    <t>998721101R00</t>
  </si>
  <si>
    <t>Přesun hmot pro vnitřní kanalizaci v objektech výšky do 6 m</t>
  </si>
  <si>
    <t>Poznámka k položce:_x000D_
50 m vodorovně, měřeno od těžiště půdorysné plochy skládky do těžiště půdorysné plochy objektu</t>
  </si>
  <si>
    <t>722</t>
  </si>
  <si>
    <t>Vnitřní vodovod</t>
  </si>
  <si>
    <t>722172912R00</t>
  </si>
  <si>
    <t>Opravy vodovodního potrubí z plastových trubek propojení plastového potrubí polyfuzí, D 20 mm</t>
  </si>
  <si>
    <t>722172962R00</t>
  </si>
  <si>
    <t>Opravy vodovodního potrubí z plastových trubek vsazení odbočky do stávajícího plastového potrubí polyfuzí včetně T-kusu, D 20 mm</t>
  </si>
  <si>
    <t>722172331R00</t>
  </si>
  <si>
    <t>Potrubí z plastických hmot polypropylenové potrubí PP-R, D 20 mm, s 3,4 mm, PN 20, polyfúzně svařované, včetně zednických výpomocí</t>
  </si>
  <si>
    <t>Poznámka k položce:_x000D_
včetně tvarovek, bez zednických výpomocí_x000D_
Potrubí včetně tvarovek a zednických výpomocí._x000D_
Včetně pomocného lešení o výšce podlahy do 1900 mm a pro zatížení do 1,5 kPa._x000D_
Odkaz na mn. položky pořadí 20 : 6,00000_x000D_
kanalizace : 1,5+0,5_x000D_
1.PP dopojení VCHL : 1</t>
  </si>
  <si>
    <t>722181213RT7</t>
  </si>
  <si>
    <t>Izolace vodovodního potrubí návleková z trubic z pěnového polyetylenu, tloušťka stěny 13 mm, d 22 mm</t>
  </si>
  <si>
    <t>Poznámka k položce:_x000D_
V položce je kalkulována dodávka izolační trubice, spon a lepicí pásky._x000D_
SV 1.PP : 0,3+2_x000D_
SV 1.NP : 1,5+0,5_x000D_
rezerva : 1,7</t>
  </si>
  <si>
    <t>722190901R00</t>
  </si>
  <si>
    <t>Uzavření nebo otevření vodovodního potrubí při opravě</t>
  </si>
  <si>
    <t>Poznámka k položce:_x000D_
včetně vypuštění a napuštění,</t>
  </si>
  <si>
    <t>722221112R00</t>
  </si>
  <si>
    <t>Kohout kulový, vypouštěcí a napouštěcí, vnější závit, mosazný, DN 15, PN 10, včetně dodávky materiálu</t>
  </si>
  <si>
    <t>722235111R00</t>
  </si>
  <si>
    <t>Kohout kulový, mosazný, vnitřní-vnitřní závit, DN 15, PN 25</t>
  </si>
  <si>
    <t>Poznámka k položce:_x000D_
1.PP : 2</t>
  </si>
  <si>
    <t>722236141R00</t>
  </si>
  <si>
    <t>Kohout kulový s vypouštěním, mosazný, vnitřní-vnitřní závit, DN 15, PN 40</t>
  </si>
  <si>
    <t>722235521R00</t>
  </si>
  <si>
    <t>Filtr vodovodní, mosazný, vnitřní-vnitřní závit , DN 15, PN 20, včetně dodávky materiálu</t>
  </si>
  <si>
    <t>722235641R00</t>
  </si>
  <si>
    <t>Klapka vodovodní, zpětná, vodorovná, mosazná, vnitřní-vnitřní závit, DN 15, PN 10</t>
  </si>
  <si>
    <t>722236711R00</t>
  </si>
  <si>
    <t>Šoupátko vodovodní, mosazné, vnitřní-vnitřní závit, DN 15, PN 10, včetně dodávky materiálu</t>
  </si>
  <si>
    <t>722264322R00</t>
  </si>
  <si>
    <t>Vodoměr bytový, závitový, jednovtokový, suchoběžný, DN 15, pro teplotu vody do 30°C, montáž horizontálně i vertikálně, jmenovitý průtok 2,5 m3/hod, PN 16, délka 110 mm</t>
  </si>
  <si>
    <t>722280106R00</t>
  </si>
  <si>
    <t>Tlaková zkouška vodovodního potrubí do DN 32</t>
  </si>
  <si>
    <t>Poznámka k položce:_x000D_
Včetně dodávky vody, uzavření a zabezpečení konců potrubí._x000D_
Odkaz na mn. položky pořadí 19 : 9,00000</t>
  </si>
  <si>
    <t>722290234R00</t>
  </si>
  <si>
    <t>Proplach a dezinfekce vodovodního potrubí do DN 80</t>
  </si>
  <si>
    <t>Poznámka k položce:_x000D_
Včetně dodání desinfekčního prostředku._x000D_
Odkaz na mn. položky pořadí 29 : 9,00000</t>
  </si>
  <si>
    <t>722236141R00.1</t>
  </si>
  <si>
    <t>Vyvažovací ventil s průtokoměrem, kulový, G 3/4'' (ISO 228-1) F, rozsah regulace průtoku 7-28 l/min</t>
  </si>
  <si>
    <t>28377135R</t>
  </si>
  <si>
    <t>páska spojovací PVC; samolepicí; jednostranně; tl. 0,19 mm; š = 38,0 mm; l = 20 m</t>
  </si>
  <si>
    <t>RTS 24/ I</t>
  </si>
  <si>
    <t>Poznámka k položce:_x000D_
Odkaz na mn. položky pořadí 20 : 6,00000</t>
  </si>
  <si>
    <t>38841150R</t>
  </si>
  <si>
    <t>tlakoměr standardní; d tlakoměru 160,0 mm; připojení zadní M20x1,5; třída přesnosti 1,6 %</t>
  </si>
  <si>
    <t>Poznámka k položce:_x000D_
03313 S</t>
  </si>
  <si>
    <t>38841150R.1</t>
  </si>
  <si>
    <t>Mosazný hadičník 3/8" x 10mm - Vnitřní závit, PN16</t>
  </si>
  <si>
    <t>Poznámka k položce:_x000D_
03313 S_x000D_
voda : 1_x000D_
kanal : 1</t>
  </si>
  <si>
    <t>734429103R00</t>
  </si>
  <si>
    <t>Montáž tlakoměru kontaktního, bez dodávky materiálu</t>
  </si>
  <si>
    <t>998722101R00</t>
  </si>
  <si>
    <t>Přesun hmot pro vnitřní vodovod v objektech výšky do 6 m</t>
  </si>
  <si>
    <t>Poznámka k položce:_x000D_
vodorovně do 50 m</t>
  </si>
  <si>
    <t>Zařizovací předměty</t>
  </si>
  <si>
    <t>725850145R00</t>
  </si>
  <si>
    <t>Ventily odpadní pro klimatizační vzduchotechnické jednotky, odvody kondenzátu z komínů, materiál PP, odpad vodorovný; vodní zápach. uzávěrka, D 40 mm, včetnně dodávky materiálu</t>
  </si>
  <si>
    <t>Poznámka k položce:_x000D_
1.NP : 2_x000D_
1.PP : 1</t>
  </si>
  <si>
    <t>725850145R00.1</t>
  </si>
  <si>
    <t>Vložka vrapová Z0003-ND 40/32 mm</t>
  </si>
  <si>
    <t>725850145R00.2</t>
  </si>
  <si>
    <t>Suchá zápachová uzávěra</t>
  </si>
  <si>
    <t>725860171R00_R01</t>
  </si>
  <si>
    <t>Montáž sifonu</t>
  </si>
  <si>
    <t>Poznámka k položce:_x000D_
Odkaz na mn. položky pořadí 37 : 3,00000_x000D_
Odkaz na mn. položky pořadí 39 : 1,00000</t>
  </si>
  <si>
    <t>998725101R00</t>
  </si>
  <si>
    <t>Přesun hmot pro zařizovací předměty v objektech výšky do 6 m</t>
  </si>
  <si>
    <t>767884221RT1</t>
  </si>
  <si>
    <t>Konzola pro nesení potrubí dva upevňovací body, na vrut a hmoždinku, délka 200 mm</t>
  </si>
  <si>
    <t>Poznámka k položce:_x000D_
voda ppr : 2_x000D_
kanal ppr : 2</t>
  </si>
  <si>
    <t>767885003R00</t>
  </si>
  <si>
    <t>Žlab podpůrný pozinkovaný, pro vedení plastového potrubí, D 32 mm</t>
  </si>
  <si>
    <t>Poznámka k položce:_x000D_
Položky neobsahují montáž objímek a konzol._x000D_
Odkaz na mn. položky pořadí 14 : 22,00000</t>
  </si>
  <si>
    <t>998767101R00</t>
  </si>
  <si>
    <t>Přesun hmot pro kovové stavební doplňk. konstrukce v objektech výšky do 6 m</t>
  </si>
  <si>
    <t>Poznámka k položce:_x000D_
50 m vodorovně</t>
  </si>
  <si>
    <t>D96</t>
  </si>
  <si>
    <t>Přesuny suti a vybouraných hmot</t>
  </si>
  <si>
    <t>979081111R00</t>
  </si>
  <si>
    <t>Odvoz suti a vybouraných hmot na skládku do 1 km</t>
  </si>
  <si>
    <t>Poznámka k položce:_x000D_
Včetně naložení na dopravní prostředek a složení na skládku, bez poplatku za skládku.</t>
  </si>
  <si>
    <t>979081121R00</t>
  </si>
  <si>
    <t>Odvoz suti a vybouraných hmot na skládku příplatek za každý další 1 km</t>
  </si>
  <si>
    <t>979082111R00</t>
  </si>
  <si>
    <t>Vnitrostaveništní doprava suti a vybouraných hmot do 10 m</t>
  </si>
  <si>
    <t>979082121R00</t>
  </si>
  <si>
    <t>Vnitrostaveništní doprava suti a vybouraných hmot příplatek k ceně za každých dalších 5 m</t>
  </si>
  <si>
    <t>979999997R00</t>
  </si>
  <si>
    <t>Poplatek za recyklaci, směsi suti betonu, cihel, tašek a keramiky, kusovost do 1600 cm2, skupina 17 01 07 z Katalogu odpadů</t>
  </si>
  <si>
    <t>Poznámka k položce:_x000D_
17 107</t>
  </si>
  <si>
    <t>979087212R00_01</t>
  </si>
  <si>
    <t>Nakládání suti na dopravní prostředky</t>
  </si>
  <si>
    <t>D.1.2.4-SO 01 - Vytápění, chlazení a vzduchotechnika</t>
  </si>
  <si>
    <t>Soupis:</t>
  </si>
  <si>
    <t>D.1.2.4_1 - Vytápění</t>
  </si>
  <si>
    <t>735 - Otopná tělesa</t>
  </si>
  <si>
    <t>VN - Vedlejší náklady</t>
  </si>
  <si>
    <t>735</t>
  </si>
  <si>
    <t>Otopná tělesa</t>
  </si>
  <si>
    <t>735-01</t>
  </si>
  <si>
    <t>Přesun hmot pro otopná tělesa, výšky do 12 m</t>
  </si>
  <si>
    <t>735-02</t>
  </si>
  <si>
    <t>Montáž otopných těles, včetně šroubení a termostatických hlavic</t>
  </si>
  <si>
    <t>735-03</t>
  </si>
  <si>
    <t>Radiátorový ventil, přímý, DN15</t>
  </si>
  <si>
    <t>735-04</t>
  </si>
  <si>
    <t>Radiátorové šroubení, přímé, DN15</t>
  </si>
  <si>
    <t>735-05</t>
  </si>
  <si>
    <t>Termostatická hlavice pro otopná tělesa</t>
  </si>
  <si>
    <t>735-06</t>
  </si>
  <si>
    <t>Deskové otopné těleso, dvě desky, 2 přestupní plochy, výška 550 mm, šířka 1400 mm, pravé boční připojení</t>
  </si>
  <si>
    <t>735-07</t>
  </si>
  <si>
    <t>Deskové otopné těleso, dvě desky, 2 přestupní plochy, výška 550 mm, šířka 1400 mm, levé boční připojení</t>
  </si>
  <si>
    <t>VN</t>
  </si>
  <si>
    <t>Vedlejší náklady</t>
  </si>
  <si>
    <t>VRN001</t>
  </si>
  <si>
    <t>Mimostaveništní doprava</t>
  </si>
  <si>
    <t>VRN002</t>
  </si>
  <si>
    <t>Vypuštění soustavy</t>
  </si>
  <si>
    <t>VRN003</t>
  </si>
  <si>
    <t>Napuštění a odvzdušnění topného systému</t>
  </si>
  <si>
    <t>VRN004</t>
  </si>
  <si>
    <t>Upravená voda pro napuštění systému</t>
  </si>
  <si>
    <t>VRN005</t>
  </si>
  <si>
    <t>Topná a tlaková zkouška</t>
  </si>
  <si>
    <t>VRN006</t>
  </si>
  <si>
    <t>Demontáž stávajících otopných těles a potrubí</t>
  </si>
  <si>
    <t>hod</t>
  </si>
  <si>
    <t>VRN007</t>
  </si>
  <si>
    <t>Odvoz demontovaných otopných těles a materiálu</t>
  </si>
  <si>
    <t>VRN008</t>
  </si>
  <si>
    <t>Zaregulování otopných těles</t>
  </si>
  <si>
    <t>D.1.2.4_2 - Vzduchotechnika a chlazení</t>
  </si>
  <si>
    <t>Úroveň 3:</t>
  </si>
  <si>
    <t>1 - Ostatní</t>
  </si>
  <si>
    <t>Pol1</t>
  </si>
  <si>
    <t>Doprava - 3.6% z dodávky zařízení</t>
  </si>
  <si>
    <t>kpl</t>
  </si>
  <si>
    <t>Pol2</t>
  </si>
  <si>
    <t>Pol3</t>
  </si>
  <si>
    <t>Lešení a jeřábová technika</t>
  </si>
  <si>
    <t>Pol4</t>
  </si>
  <si>
    <t>Komplexní vyzkoušení zařízení, oživení a vyregulování zařízení</t>
  </si>
  <si>
    <t>Pol5</t>
  </si>
  <si>
    <t>Vypracování protokolu o proměření a vyregulování</t>
  </si>
  <si>
    <t>Pol6</t>
  </si>
  <si>
    <t>Zaškolení obsluhy</t>
  </si>
  <si>
    <t>Pol7</t>
  </si>
  <si>
    <t>Zpracování dodavatelské dokumentace</t>
  </si>
  <si>
    <t>Pol8</t>
  </si>
  <si>
    <t>Projekt skutečného provedení</t>
  </si>
  <si>
    <t>2 - Z.Č.1 - VĚTRÁNÍ MÍSTNOSTÍ OPTICKÝCH LABORATOŘÍ</t>
  </si>
  <si>
    <t>D1 - Z.Č.1 - VĚTRÁNÍ MÍSTNOSTÍ OPTICKÝCH LABORATOŘÍ</t>
  </si>
  <si>
    <t>D1</t>
  </si>
  <si>
    <t>1.1</t>
  </si>
  <si>
    <t>Vzduchotechnická rekuperační jednotka</t>
  </si>
  <si>
    <t>Poznámka k položce:_x000D_
Chodba 3.112_x000D_
Vzduchotechnická rekuperační jednotka ve vnitřním, podstropním provedení s deskovým rekuperátorem, Vp/o=300/300 m3/h  (200 Pa), s elektrickým ohřívačem, Qt=1.0kW/230V, včetně filtrů F7, M5, pružných manžet a ovládacího panelu, 1170x700x310mm, 65 kg, Pi=1.17 kW, 7.3A, 230V, pravé provedení</t>
  </si>
  <si>
    <t>1.2</t>
  </si>
  <si>
    <t>Protidešťová žaluzie, se sítem, pozinkovaná, 315x315 mm, RAL dle investora</t>
  </si>
  <si>
    <t>1.3</t>
  </si>
  <si>
    <t>Tlumič hluku, potrubní, do kruhového potrubí, průměr napojení 200 mm, délka 900 mm</t>
  </si>
  <si>
    <t>1.4</t>
  </si>
  <si>
    <t>Tlumič hluku, potrubní, do kruhového potrubí, průměr napojení 200 mm, délka 600 mm</t>
  </si>
  <si>
    <t>1.5</t>
  </si>
  <si>
    <t>Anemostat, přívodní, vč. plenum boxu a krycí desky, boční připojení, 8 lamel, 300x300x258mm, připojení 160 mm</t>
  </si>
  <si>
    <t>1.6</t>
  </si>
  <si>
    <t>Talířový ventil, přívodní, plastový, bílý, vč. zděře, ø100 mm</t>
  </si>
  <si>
    <t>1.7</t>
  </si>
  <si>
    <t>Anemostat, odtahový, vč. plenum boxu a krycí desky, boční připojení, 16 lamel, 400x400x295mm, připojení 200 mm</t>
  </si>
  <si>
    <t>1.8</t>
  </si>
  <si>
    <t>Talířový ventil, odtahový, plastový, bílý, vč. zděře, ø100 mm</t>
  </si>
  <si>
    <t>1.9</t>
  </si>
  <si>
    <t>Přeslechový kryt, stěnový, 370x130mm, komplet 2 desky</t>
  </si>
  <si>
    <t>1.10</t>
  </si>
  <si>
    <t>Potrubní vodní chladič, vč. eliminátoru kapek, připojení 400x300 mm, Qch=0.4kW, 600x390x550mm, 35 kg</t>
  </si>
  <si>
    <t>-</t>
  </si>
  <si>
    <t>Směšovací uzel pro vodní chladič -pravé provedení</t>
  </si>
  <si>
    <t>Poznámka k položce:_x000D_
pro m.č. 3.101</t>
  </si>
  <si>
    <t>-.1</t>
  </si>
  <si>
    <t>Směšovací uzel pro vodní chladič -levé provedení</t>
  </si>
  <si>
    <t>Poznámka k položce:_x000D_
pro m.č. 3.102</t>
  </si>
  <si>
    <t>1.11</t>
  </si>
  <si>
    <t>Regulátor průtoku, potrubní, vložný, nastavitelný,  ø200 mm</t>
  </si>
  <si>
    <t>1.12</t>
  </si>
  <si>
    <t>Regulátor průtoku, potrubní, vložný, nastavitelný,  ø160 mm</t>
  </si>
  <si>
    <t>1.13</t>
  </si>
  <si>
    <t>Regulátor průtoku, potrubní, vložný, nastavitelný,  ø100 mm</t>
  </si>
  <si>
    <t>1.14</t>
  </si>
  <si>
    <t>Uzavírací klapka, těsná, se servophonem 230 V</t>
  </si>
  <si>
    <t>1.15</t>
  </si>
  <si>
    <t>Požární klapka, čtyřhranná, se servopohonem 230 V, ø200 mm</t>
  </si>
  <si>
    <t>-.2</t>
  </si>
  <si>
    <t>Požární ucpávka</t>
  </si>
  <si>
    <t>-.3</t>
  </si>
  <si>
    <t>Potrubí kruhové Spiro, pozinkované, vč. 30% tvarovek, do ø200 mm</t>
  </si>
  <si>
    <t>-.4</t>
  </si>
  <si>
    <t>Potrubí čtyřhranné, do obvodu 1400 mm, vč. tvarovek 100%, sk.I, pozinkované, třída těsnosti B</t>
  </si>
  <si>
    <t>-.5</t>
  </si>
  <si>
    <t>Potrubí flexibilní, hliníkové, do ø200 mm</t>
  </si>
  <si>
    <t>-.6</t>
  </si>
  <si>
    <t>Tepelná izolace na bázi syntetického kaučuku t. 15 mm, s Al polepem</t>
  </si>
  <si>
    <t>-.7</t>
  </si>
  <si>
    <t>Tepelná izolace na bázi syntetického kaučuku t. 10 mm, s Al polepem</t>
  </si>
  <si>
    <t>-.8</t>
  </si>
  <si>
    <t>Požární izolace z minerální vaty tl. 30 mm</t>
  </si>
  <si>
    <t>-.9</t>
  </si>
  <si>
    <t>Oplechování potrubí nad střechou</t>
  </si>
  <si>
    <t>-.10</t>
  </si>
  <si>
    <t>Montážní, spojovací a kotvící materiál</t>
  </si>
  <si>
    <t>3 - Z.Č.2 - CHLAZENÍ m.č. 3.101</t>
  </si>
  <si>
    <t>D1 - Z.Č.2 - CHLAZENÍ m.č. 3.101</t>
  </si>
  <si>
    <t>2.1</t>
  </si>
  <si>
    <t>Venkovní kondenzační jednotka typu split, s chlazením do venkovní teploty -15 oC, Qch=6,1 (2.7-6.5) kW(R32), 950x370x943 mm,67 kg, Pi=1.45 kW, 6.77 A, 230V</t>
  </si>
  <si>
    <t>Poznámka k položce:_x000D_
Cena vč. vnitřní jednotky</t>
  </si>
  <si>
    <t>2.2</t>
  </si>
  <si>
    <t>Vnitřní kazetová  jednotka,Qch=6,1 (2.7-6.5) kW(R32), 840x840x258 mm, čelní panel 950x950x40mm, 26 kg</t>
  </si>
  <si>
    <t>Kabelový ovladač, nástěnný</t>
  </si>
  <si>
    <t>Prostorové čidlo teploty (termistor), vč.komunikačního kabelu max. délky 12 m</t>
  </si>
  <si>
    <t>Klimatizační potrubí Cu</t>
  </si>
  <si>
    <t>Tlaková zkouška inertním plynem</t>
  </si>
  <si>
    <t>Vakuová zkouška</t>
  </si>
  <si>
    <t>Komunikační kabeláž</t>
  </si>
  <si>
    <t>Oplechování potrubí v exteriéru</t>
  </si>
  <si>
    <t>Plastový kryt, vč. tvarovek</t>
  </si>
  <si>
    <t>Podpěrná konstrukce- konzole pro zavěšení kondenzační jednotky na fasádu, vč. regulátorů chvění</t>
  </si>
  <si>
    <t>4 - Z.Č.3 - CHLAZENÍ m.č. 3.101a</t>
  </si>
  <si>
    <t>D1 - Z.Č.3 - CHLAZENÍ m.č. 3.101a</t>
  </si>
  <si>
    <t>3.1</t>
  </si>
  <si>
    <t>Venkovní kondenzační jednotka typu split, s chlazením do venkovní teploty -15 oC, Qch=3,5 (1,5-4,0) kW(R32), 800x285x550mm,34 kg</t>
  </si>
  <si>
    <t>3.2</t>
  </si>
  <si>
    <t>Vnitřní nástěnná  jednotka, Pi=0.76 kW, 3.6 A, 230V, 923x250x305 mm, 12.5 kg</t>
  </si>
  <si>
    <t>Poznámka k položce:_x000D_
Silově se připojuje vnitřní jednotka</t>
  </si>
  <si>
    <t>Interface pro připojení kabelového ovladače</t>
  </si>
  <si>
    <t>Čerpadlo kondenzátu</t>
  </si>
  <si>
    <t>Podpěrná konstrukce- konzole pro zavěšení kondenzační jednotky na stěnu, vč. regulátoru chvění</t>
  </si>
  <si>
    <t>5 - Z.Č.4 - CHLAZENÍ m.č. 3.102</t>
  </si>
  <si>
    <t>D1 - Z.Č.4 - CHLAZENÍ m.č. 3.102</t>
  </si>
  <si>
    <t>4.1</t>
  </si>
  <si>
    <t>Venkovní kondenzační jednotka typu split, s chlazením do venkovní teploty -15 oC, Qch=7,1 (3.3-8.1) kW(R32), 950x370x943 mm,67 kg, Pi=1.775 kW, 7.46 A, 230V</t>
  </si>
  <si>
    <t>4.2</t>
  </si>
  <si>
    <t>Vnitřní kazetová  jednotka,Qch=7,1 (3.3-8.1) kW(R32), 840x840x258 mm, čelní panel 950x950x40mm, 29 kg</t>
  </si>
  <si>
    <t>6 - Z.Č.5 - CHLAZENÍ m.č. 3.102b</t>
  </si>
  <si>
    <t>D1 - Z.Č.5 - CHLAZENÍ m.č. 3.102b</t>
  </si>
  <si>
    <t>5.1</t>
  </si>
  <si>
    <t>Venkovní kondenzační jednotka typu split, s chlazením do venkovní teploty -15 oC, Qch=5,0 (1,5-5,7) kW(R32), 800x285x550mm,34 kg</t>
  </si>
  <si>
    <t>5.2</t>
  </si>
  <si>
    <t>Vnitřní nástěnná  jednotka, Pi=1.45 kW, 6.4 A, 230V, 923x250x305 mm, 12.5 kg</t>
  </si>
  <si>
    <t>D.1.2.4_3 - Vodní chlazení</t>
  </si>
  <si>
    <t>732 - Strojovny</t>
  </si>
  <si>
    <t>733 - Rozvod potrubí</t>
  </si>
  <si>
    <t>734 - Armatury</t>
  </si>
  <si>
    <t>799 - Ostatní</t>
  </si>
  <si>
    <t>722182004R00</t>
  </si>
  <si>
    <t>Montáž tepelné izolace potrubí samolepicí spoj nebo rychlouzávěr, přes DN 25 do DN 40</t>
  </si>
  <si>
    <t>Poznámka k položce:_x000D_
Odkaz na mn. položky pořadí 4 : 20,00000_x000D_
Odkaz na mn. položky pořadí 5 : 2,00000_x000D_
Odkaz na mn. položky pořadí 6 : 26,00000_x000D_
Odkaz na mn. položky pořadí 7 : 28,00000_x000D_
Odkaz na mn. položky pořadí 8 : 50,00000</t>
  </si>
  <si>
    <t>R713552131R00</t>
  </si>
  <si>
    <t>Protipožární trubní ucpávka, ve stěně, požární odolnost EI 45, průměr do D 108 mm</t>
  </si>
  <si>
    <t>Poznámka k položce:_x000D_
Otvor se utěsní minerální vlnou. Ze zadní strany stěny se připevní přířez z požárně ochranné desky svorkami. Prostup i potrubí před a za prostupem je natřeno protipožární stěrkou. Cena obsahuje dodávku požární desky (přířez), minerální vlny a požární stěrky._x000D_
Včetně pomocného lešení o výšce podlahy do 1900 mm a pro zatížení do 1,5 kPa.</t>
  </si>
  <si>
    <t>R713552151R00</t>
  </si>
  <si>
    <t>Protipožární trubní ucpávka, ve stropě, požární odolnost EI 45, průměr do D 108 mm</t>
  </si>
  <si>
    <t>Poznámka k položce:_x000D_
Otvor se utěsní minerální vlnou. Prostup i potrubí před a za prostupem je natřeno protipožární stěrkou. Cena obsahuje dodávku požární minerální vlny a požární stěrky._x000D_
Včetně pomocného lešení o výšce podlahy do 1900 mm a pro zatížení do 1,5 kPa.</t>
  </si>
  <si>
    <t>27244665R</t>
  </si>
  <si>
    <t>Výrobek izolační pro instalace z elastomerní pěny (FEF) tvar: pouzdro; vnitřní d = 15 mm; tl = 19 mm; povrchová úprava: Al sendvičová fólie</t>
  </si>
  <si>
    <t>Poznámka k položce:_x000D_
Odkaz na mn. položky pořadí 32 : 20,00000</t>
  </si>
  <si>
    <t>27244696R</t>
  </si>
  <si>
    <t>Výrobek izolační pro instalace z elastomerní pěny (FEF) tvar: pouzdro; vnitřní d = 18 mm; tl = 25 mm; povrchová úprava: Al sendvičová fólie</t>
  </si>
  <si>
    <t>Poznámka k položce:_x000D_
Odkaz na mn. položky pořadí 33 : 2,00000</t>
  </si>
  <si>
    <t>27244697R</t>
  </si>
  <si>
    <t>Výrobek izolační pro instalace z elastomerní pěny (FEF) tvar: pouzdro; vnitřní d = 22 mm; tl = 25 mm; povrchová úprava: Al sendvičová fólie</t>
  </si>
  <si>
    <t>Poznámka k položce:_x000D_
Odkaz na mn. položky pořadí 34 : 26,00000</t>
  </si>
  <si>
    <t>27244698R</t>
  </si>
  <si>
    <t>Výrobek izolační pro instalace z elastomerní pěny (FEF) tvar: pouzdro; vnitřní d = 28 mm; tl = 25 mm; povrchová úprava: Al sendvičová fólie</t>
  </si>
  <si>
    <t>Poznámka k položce:_x000D_
Odkaz na mn. položky pořadí 35 : 28,00000</t>
  </si>
  <si>
    <t>27244700R</t>
  </si>
  <si>
    <t>Výrobek izolační pro instalace z elastomerní pěny (FEF) tvar: pouzdro; vnitřní d = 35 mm; tl = 25 mm; povrchová úprava: Al sendvičová fólie</t>
  </si>
  <si>
    <t>Poznámka k položce:_x000D_
Odkaz na mn. položky pořadí 36 : 50,00000</t>
  </si>
  <si>
    <t>998713101R00</t>
  </si>
  <si>
    <t>Přesun hmot pro izolace tepelné v objektech výšky do 6 m</t>
  </si>
  <si>
    <t>722172743R00</t>
  </si>
  <si>
    <t>Potrubí z plastických hmot z trub PP-RCT, D 25 mm, s 2,8 mm, S 3,2, polyfúzně svařované, bez zednických výpomocí</t>
  </si>
  <si>
    <t>Poznámka k položce:_x000D_
včetně tvarovek, bez zednických výpomocí_x000D_
Potrubí včetně tvarovek bez zednických výpomocí._x000D_
Včetně pomocného lešení o výšce podlahy do 1900 mm a pro zatížení do 1,5 kPa.</t>
  </si>
  <si>
    <t>R722.001</t>
  </si>
  <si>
    <t>Uzavíratelná nádoba pro volný odkap nemrznoucí směsí z pojistného ventilu, objem 10 litrů</t>
  </si>
  <si>
    <t>Poznámka k položce:_x000D_
Potrubí včetně tvarovek bez zednických výpomocí._x000D_
Včetně pomocného lešení o výšce podlahy do 1900 mm a pro zatížení do 1,5 kPa.</t>
  </si>
  <si>
    <t>732</t>
  </si>
  <si>
    <t>Strojovny</t>
  </si>
  <si>
    <t>732199100RM1</t>
  </si>
  <si>
    <t>Montáž orientačních štítků s dodávkou orientačního štítku</t>
  </si>
  <si>
    <t>Poznámka k položce:_x000D_
-Štítky pro značení přívodu/vratky, značení směru proudění kapaliny ve strojovně, označení funkce okruhů</t>
  </si>
  <si>
    <t>732351102RT3</t>
  </si>
  <si>
    <t>Nádoba expanzní membránová pro topné a chladicí systémy závěsné, s pevnou membránou, o objemu nádoby 8 l, s připojením G 3/4", s připojovací armaturou, max. provozní tlak 4 bary, přednastavený tlak 1,5 baru</t>
  </si>
  <si>
    <t>Poznámka k položce:_x000D_
dodávka a montáž expanzní nádoby, uzavírací armatury a šroubení</t>
  </si>
  <si>
    <t>732351103RT3</t>
  </si>
  <si>
    <t>Nádoba expanzní membránová pro topné a chladicí systémy závěsné, s pevnou membránou, o objemu nádoby 12 l, s připojením G 3/4", s připojovací armaturou, max. provozní tlak 4 bary, přednastavený tlak 1,5 baru</t>
  </si>
  <si>
    <t>732429111R00</t>
  </si>
  <si>
    <t>Čerpadla teplovodní Montáž čerpadel teplovodních oběhových spirálních DN 25</t>
  </si>
  <si>
    <t>Poznámka k položce:_x000D_
Odkaz na mn. položky pořadí 29 : 1,00000</t>
  </si>
  <si>
    <t>732431301RT2</t>
  </si>
  <si>
    <t>Čerpadlo oběhové pro vytápění a chlazení závitové, o průměru G 1", o průtoku Q = 2,7 m3/hod, dopravní výšky H = 4,0 m, PN 6, se šroubením G 1"</t>
  </si>
  <si>
    <t>Poznámka k položce:_x000D_
dodávka a montáž čerpadla a šroubení, bez napojení na zdroj el. energie a MaR, bez lešení</t>
  </si>
  <si>
    <t>R732.001</t>
  </si>
  <si>
    <t>D+M - Zdroj chadu - vzduchem chlazená kompresorová jednotka</t>
  </si>
  <si>
    <t>Poznámka k položce:_x000D_
- požadované max. rozměry délka 1315 mm / hloubka 660 mm / výška 1373 mm_x000D_
- provozní hmotnost s vystrojením max. 326kg_x000D_
-  EUROVENT certifikace, SEPR HT minimálně = 5,09_x000D_
- chladící výkon 8,73 kW při te = 35 °C, teplotní spád 9/13 °C,_x000D_
- hladina akustického výkonu max 81,1 dB(A)_x000D_
- chladivo R410a, kompresor SCROLL_x000D_
- pro chladící médium - nemrznoucí směs 35% propylenglykol_x000D_
- max. příkon v provozním stavu 3,75 kW,_x000D_
- připojení na elektroinstalaci 400V, 3N AC, 50 Hz,_x000D_
- připojení na systém chlazení 2 x RP 1"_x000D_
-  výbava chladiče: integrovaná akumulační nádoba o objemu 115 litrů, integrované oběhové čerpadlo o výtlaku 2,84 bar, hlídání sledu fází,    elektrické vyhřívání oleje kompresoru, elektronický expanzní ventil, vzduchové filtry ventilátoru, elektrické vyhřívání elektroboxu</t>
  </si>
  <si>
    <t>R732.002</t>
  </si>
  <si>
    <t>D+M - Pájený výměník chladu</t>
  </si>
  <si>
    <t>Poznámka k položce:_x000D_
- přenášený výkon 8,73 kW_x000D_
- kotveno ke zdi nástěnným držákem_x000D_
- dodáváno včetně izolace_x000D_
- materiál výměníku ALLOY 318_x000D_
- zbylé technické parametry výměníku jsou uvedeny na technickém nákrese v příloze technické zprávy PD</t>
  </si>
  <si>
    <t>R732.003</t>
  </si>
  <si>
    <t>D+M - Kombinovaný rozdělovač/ sběrač, včetně štítku a vynášecí konstrukce a kotvení k podlaze</t>
  </si>
  <si>
    <t>Poznámka k položce:_x000D_
- počet okruhů 2 + zdrojový =) 6 HRDEL_x000D_
- rozteč hrdel 200 mm_x000D_
- rozměry d/h/v: 700 mm / 60 mm / 80 mm_x000D_
- výpočtový objemový průtok 3 m3 / h_x000D_
- max. provozní tlak 4 bar_x000D_
- připojení okruhů R 1"_x000D_
- připojení kotlový okruh R 5/4"_x000D_
- materiál černý ocel. plech S 235 s izolací z kaučuku_x000D_
- připojení 2x držákem k podlaze</t>
  </si>
  <si>
    <t>R732.017</t>
  </si>
  <si>
    <t>M - uvedení chladící jednotky do provozu</t>
  </si>
  <si>
    <t>R732.018</t>
  </si>
  <si>
    <t>D+M - inhibitor pro stabilizování demiralizované vody</t>
  </si>
  <si>
    <t>l</t>
  </si>
  <si>
    <t>R732.904</t>
  </si>
  <si>
    <t>Napuštění soustavy nemrznoucí směsí - propylenglykol 35% včetně dodávky směsi</t>
  </si>
  <si>
    <t>Poznámka k položce:_x000D_
Napuštění vlastním přenosným čerpacím zařízením u výměníku chladu přes vypouštěcí kohouty DN 15_x000D_
Objem soustavy do 160 litrů</t>
  </si>
  <si>
    <t>900      RT3.1</t>
  </si>
  <si>
    <t>Montáž sestavy dopouštění vody, Práce v tarifní třídě 6 (např. tesař)</t>
  </si>
  <si>
    <t>h</t>
  </si>
  <si>
    <t>R732.901</t>
  </si>
  <si>
    <t>D+M - Chladící zkouška, zaregulování systému, Práce v tarifní třídě 6 (např. tesař)</t>
  </si>
  <si>
    <t>R732.902</t>
  </si>
  <si>
    <t>D+M - Zaškolení obsluhy pro správu systému vytápění a zdroje, Práce v tarifní třídě 6 (např. tesař)</t>
  </si>
  <si>
    <t>R732.903</t>
  </si>
  <si>
    <t>D+M - Proplach chladící soustavy, Práce v tarifní třídě 6 (např. tesař)</t>
  </si>
  <si>
    <t>43631223R</t>
  </si>
  <si>
    <t>Systém doplňovací - připojovací armatura k rozvodům pitné vody; s vodoměrem; PN 10; připojení: R 1/2"; stav. délka = 293 mm; teplota média do 60 °C</t>
  </si>
  <si>
    <t>R732.005</t>
  </si>
  <si>
    <t>D - Oběhové čerpadlo Č2, čerpadlo chlazení, s frekvenčním měničem, včetně připojovací sady a uložení na podlahu</t>
  </si>
  <si>
    <t>Poznámka k položce:_x000D_
Vertikální vícestupňové odstředivé čerpadlo se sacími a výtlačnými otvory na stejné úrovni (inline). Hlava a_x000D_
základna čerpadla jsou z litiny - všechny ostatní smáčené části jsou z korozivzdorné oceli. Hřídelová ucpávka v_x000D_
zásobníku zvyšuje spolehlivost, zajišťuje bezpečnou manipulaci a umožňuje jednodušší servis a přístup. Přenos sil_x000D_
je prostřednictvím dělené spojky. Potrubí je připojeno kombinovanými přírubami DIN-ANSI-JIS._x000D_
Čerpadlo je instalováno s 1-fázovým asynchronním motorem s permanentním magnetem, chlazeným ventilátorem._x000D_
Účinnost motoru je podle IEC 60034-30-2 klasifikována jako IE5._x000D_
Motor obsahuje frekvenční měnič a PI regulátor ve svorkovnici motoru. To umožňuje plynulou regulaci otáček_x000D_
motoru, a tím přizpůsobování jeho výkonu daným provozním podmínkám. Provozní panel na svorkovnici motoru_x000D_
umožňuje nastavení vyžadované nastavovací hodnoty stejně jako nastavení čerpadla na "Min." nebo "Max." provoz_x000D_
nebo na "Stop".</t>
  </si>
  <si>
    <t>R732.006</t>
  </si>
  <si>
    <t>D - Demineralizační patrona s měřičem vodivosti pro napuštění sestavy</t>
  </si>
  <si>
    <t>Poznámka k položce:_x000D_
- s digitálním měřičem vodivosti_x000D_
rozsah vodivosti se zobrazuje pomocí_x000D_
displeje složeného ze tří LED diod;_x000D_
mezní hodnotu lze odečíst v závislosti na_x000D_
požadované vodivosti_x000D_
_x000D_
- dále obsahuje vzorkovací a uzavírací kohout, pouzdro a demineralizační náplň_x000D_
- připojení Rp 1/2"_x000D_
- kapacita demineralizace 3000 (lx°dH)</t>
  </si>
  <si>
    <t>998732101R00</t>
  </si>
  <si>
    <t>Přesun hmot pro strojovny v objektech výšky do 6 m</t>
  </si>
  <si>
    <t>733</t>
  </si>
  <si>
    <t>Rozvod potrubí</t>
  </si>
  <si>
    <t>733163512R00</t>
  </si>
  <si>
    <t>Potrubí pro vytápění a chlazení z trubek měděných spojovaných lisováním d 15 mm, s 1,0 mm</t>
  </si>
  <si>
    <t>Poznámka k položce:_x000D_
montáž a dodávka trubek a tvarovek, bez lešení, bez zednické přípomoci, bez kotvení</t>
  </si>
  <si>
    <t>733163513R00</t>
  </si>
  <si>
    <t>Potrubí pro vytápění a chlazení z trubek měděných spojovaných lisováním d 18 mm, s 1,0 mm</t>
  </si>
  <si>
    <t>733163514R00</t>
  </si>
  <si>
    <t>Potrubí pro vytápění a chlazení z trubek měděných spojovaných lisováním d 22 mm, s 1,0 mm</t>
  </si>
  <si>
    <t>Poznámka k položce:_x000D_
montáž a dodávka trubek a tvarovek, bez lešení, bez zednické přípomoci, bez kotvení_x000D_
26</t>
  </si>
  <si>
    <t>733163515R00</t>
  </si>
  <si>
    <t>Potrubí pro vytápění a chlazení z trubek měděných spojovaných lisováním d 28 mm, s 1,5 mm</t>
  </si>
  <si>
    <t>Poznámka k položce:_x000D_
montáž a dodávka trubek a tvarovek, bez lešení, bez zednické přípomoci, bez kotvení_x000D_
28</t>
  </si>
  <si>
    <t>733163516R00</t>
  </si>
  <si>
    <t>Potrubí pro vytápění a chlazení z trubek měděných spojovaných lisováním d 35 mm, s 1,5 mm</t>
  </si>
  <si>
    <t>Poznámka k položce:_x000D_
montáž a dodávka trubek a tvarovek, bez lešení, bez zednické přípomoci, bez kotvení_x000D_
Sekundár : 5_x000D_
Primár : 45</t>
  </si>
  <si>
    <t>733190306R00</t>
  </si>
  <si>
    <t>Tlaková zkouška potrubí ocelových závitových, plastových, měděných do D 35</t>
  </si>
  <si>
    <t>Poznámka k položce:_x000D_
Včetně dodávky vody, uzavření a zabezpečení konců potrubí._x000D_
Odkaz na mn. položky pořadí 33 : 2,00000_x000D_
Odkaz na mn. položky pořadí 32 : 20,00000_x000D_
Odkaz na mn. položky pořadí 34 : 26,00000_x000D_
Odkaz na mn. položky pořadí 35 : 28,00000_x000D_
Odkaz na mn. položky pořadí 36 : 50,00000</t>
  </si>
  <si>
    <t>733191112R00</t>
  </si>
  <si>
    <t>Manžeta prostupová pro trubky vytápění a chlazení přes DN 20 do DN 32</t>
  </si>
  <si>
    <t>Poznámka k položce:_x000D_
2</t>
  </si>
  <si>
    <t>998733101R00</t>
  </si>
  <si>
    <t>Přesun hmot pro rozvody potrubí v objektech výšky do 6 m</t>
  </si>
  <si>
    <t>734</t>
  </si>
  <si>
    <t>Armatury</t>
  </si>
  <si>
    <t>734255114R00</t>
  </si>
  <si>
    <t>Ventil pojistný závitový 4,0 bar, mosazný, DN 15, vnitřní-vnitřní závit, včetně dodávky materiálu</t>
  </si>
  <si>
    <t>734209115R00</t>
  </si>
  <si>
    <t>Montáž závitové armatury se dvěma závity, G 1", bez dodávky materiálu</t>
  </si>
  <si>
    <t>Poznámka k položce:_x000D_
Odkaz na mn. položky pořadí 59 : 1,00000</t>
  </si>
  <si>
    <t>734213112R00</t>
  </si>
  <si>
    <t>Ventil automatický, odvzdušňovací, mosazný, PN 10, DN 15, včetně dodávky materiálu</t>
  </si>
  <si>
    <t>Poznámka k položce:_x000D_
Automatický odvzdušňovací ventil se zpětnou klapkou_x000D_
4_x000D_
1</t>
  </si>
  <si>
    <t>734224822R00</t>
  </si>
  <si>
    <t>Ventil vyvažovací (regulační), s měřícími ventilky, šikmý, mosazný, DN 20,  , PN 10, vnitřní-vnitřní, včetně dodávky materiálu</t>
  </si>
  <si>
    <t>734224823R00</t>
  </si>
  <si>
    <t>Ventil vyvažovací (regulační), s měřícími ventilky, šikmý, mosazný, DN 25,  , PN 10, vnitřní-vnitřní, včetně dodávky materiálu</t>
  </si>
  <si>
    <t>734224824R00</t>
  </si>
  <si>
    <t>Ventil vyvažovací (regulační), s měřícími ventilky, šikmý, mosazný, DN 32,  , PN 10, vnitřní-vnitřní, včetně dodávky materiálu</t>
  </si>
  <si>
    <t>734233112R00</t>
  </si>
  <si>
    <t>Kohout kulový, mosazný, DN 20, PN 25, vnitřní-vnitřní, včetně dodávky materiálu</t>
  </si>
  <si>
    <t>734233113R00</t>
  </si>
  <si>
    <t>Kohout kulový, mosazný, DN 25, PN 25, vnitřní-vnitřní, včetně dodávky materiálu</t>
  </si>
  <si>
    <t>734233114R00</t>
  </si>
  <si>
    <t>Kohout kulový, mosazný, DN 32, PN 25, vnitřní-vnitřní, včetně dodávky materiálu</t>
  </si>
  <si>
    <t>734244422R00</t>
  </si>
  <si>
    <t>Klapka zpětná, pružinová, mosazná, DN 20, PN 10, vnitřní-vnitřní závit, včetně dodávky materiálu</t>
  </si>
  <si>
    <t>734244423R00</t>
  </si>
  <si>
    <t>Klapka zpětná, pružinová, mosazná, DN 25, PN 10, vnitřní-vnitřní závit, včetně dodávky materiálu</t>
  </si>
  <si>
    <t>734291113R00</t>
  </si>
  <si>
    <t>Kohout kulový, napouštěcí a vypouštěcí, mosazný, DN 15, PN 10, včetně dodávky materiálu</t>
  </si>
  <si>
    <t>Poznámka k položce:_x000D_
12</t>
  </si>
  <si>
    <t>734295212R00</t>
  </si>
  <si>
    <t>Filtr mosazný, DN 20, PN 20, vnitřní-vnitřní závit, včetně dodávky materiálu</t>
  </si>
  <si>
    <t>734295213R00</t>
  </si>
  <si>
    <t>Filtr mosazný, DN 25, PN 20, vnitřní-vnitřní závit, včetně dodávky materiálu</t>
  </si>
  <si>
    <t>734415113R00</t>
  </si>
  <si>
    <t>Teploměr s jímkou D 63 mm,  , T = 0 až 120°C, včetně dodávky materiálu</t>
  </si>
  <si>
    <t>734421150R00</t>
  </si>
  <si>
    <t>Tlakoměr deformační 0-10 MPa č. 53312, D 100, včetně dodávky materiálu</t>
  </si>
  <si>
    <t>R734.001</t>
  </si>
  <si>
    <t>Směšovač třícestný, mosazný, DN 15, kvs 1 m3/h</t>
  </si>
  <si>
    <t>R734.002</t>
  </si>
  <si>
    <t>D+M - Servopohon směšovacího ventilu, 230 V,, doba běhu 15/30/60/120s.</t>
  </si>
  <si>
    <t>Poznámka k položce:_x000D_
napájení 24V_x000D_
ovládání: nastavitelné proporcionální - 0-10V; 2-10V; 0-20mA; 4-20mA_x000D_
doba běhu: nastavitelná: 15/30/60/120s_x000D_
kroutící moment 6Nm_x000D_
teplota prostředí max. +55 °C_x000D_
krytí IP 1</t>
  </si>
  <si>
    <t>R734213112R00</t>
  </si>
  <si>
    <t>Ventil automatický odvzdušňovací DN 15, pro nemrznoucí směsi</t>
  </si>
  <si>
    <t>Poznámka k položce:_x000D_
Automatický odvzdušňovací ventil se zpětnou klapkou</t>
  </si>
  <si>
    <t>5512001875R</t>
  </si>
  <si>
    <t>Úpravna vody - magnetický filtr s cyklonovou vložkou; otočný; průtok do 2,13 m3/h; PN 3; připojení: 1"; teplota média 0 až 90 °C</t>
  </si>
  <si>
    <t>R734.003</t>
  </si>
  <si>
    <t>998734101R00</t>
  </si>
  <si>
    <t>Přesun hmot pro armatury v objektech výšky do 6 m</t>
  </si>
  <si>
    <t>767883121R00</t>
  </si>
  <si>
    <t>Objímka pro zavěšení potrubí jednošroubová, pro potrubí průměru 12 - 15 mm, s upínací sestavou, maximální doporučené zatížení v tahu 0,75 kN</t>
  </si>
  <si>
    <t>Poznámka k položce:_x000D_
Odkaz na mn. položky pořadí 32 : 20,00000*0,7_x000D_
Odkaz na mn. položky pořadí 33 : 2,00000*0,7_x000D_
Odkaz na mn. položky pořadí 34 : 26,00000*0,7_x000D_
Odkaz na mn. položky pořadí 35 : 28,00000*0,7_x000D_
Odkaz na mn. položky pořadí 36 : 50,00000*0,7_x000D_
-0,2_x000D_
Kotvení po 1,5 m :</t>
  </si>
  <si>
    <t>R767.001</t>
  </si>
  <si>
    <t>D+M - Ocelový závěs pro objímky s pryží</t>
  </si>
  <si>
    <t>Poznámka k položce:_x000D_
- pozinkovaná ocel. lišta šíře  0,4 m_x000D_
- matice s podloužkou a 2x závitové tyče do délky 0,8 m_x000D_
- kotvení do ŽB stropu či cihelného zdiva skrze zarážecí kotvu pro závitovou tyč_x000D_
- pomocné práce (vrtání, krácení)_x000D_
Odkaz na mn. položky pořadí 62 : 88,00000*0,5</t>
  </si>
  <si>
    <t>799</t>
  </si>
  <si>
    <t>799.001</t>
  </si>
  <si>
    <t>Doprava</t>
  </si>
  <si>
    <t>799.002</t>
  </si>
  <si>
    <t>Stavební přípomoce</t>
  </si>
  <si>
    <t>Poznámka k položce:_x000D_
- stavební pomoc při kotvení rozvodů a technologie</t>
  </si>
  <si>
    <t>Poznámka k položce:_x000D_
1</t>
  </si>
  <si>
    <t>979087212R00</t>
  </si>
  <si>
    <t>Nakládání na dopravní prostředky suti</t>
  </si>
  <si>
    <t>Poznámka k položce:_x000D_
pro vodorovnou dopravu</t>
  </si>
  <si>
    <t>979990107R00</t>
  </si>
  <si>
    <t>Poplatek za uložení, směs betonu, cihel a dřeva,  , skupina 17 09 04 z Katalogu odpadů</t>
  </si>
  <si>
    <t>Poznámka k položce:_x000D_
kategorie 17 09 04 smíšené stavební a demoliční odpady</t>
  </si>
  <si>
    <t>979093111R00</t>
  </si>
  <si>
    <t>Uložení suti na skládku bez zhutnění</t>
  </si>
  <si>
    <t>Poznámka k položce:_x000D_
s hrubým urovnáním,</t>
  </si>
  <si>
    <t>D.1.2.5-SO 01 - Silnoproudá zařízení</t>
  </si>
  <si>
    <t>D1 - 1. Elektroinstalace</t>
  </si>
  <si>
    <t>D2 - 2. Rozvaděče</t>
  </si>
  <si>
    <t>D3 - 3. Ukončení vodičů</t>
  </si>
  <si>
    <t>D4 - 4. Svítidla</t>
  </si>
  <si>
    <t>D5 - 5. Datové rozvody</t>
  </si>
  <si>
    <t>D6 - 6. Elektrická zabezpečovací signalizace EZS</t>
  </si>
  <si>
    <t>D7 - 7. Ostatní náklady</t>
  </si>
  <si>
    <t>D8 - 8. HZS</t>
  </si>
  <si>
    <t>OST - Ostatní</t>
  </si>
  <si>
    <t>1. Elektroinstalace</t>
  </si>
  <si>
    <t>1.</t>
  </si>
  <si>
    <t>Vodič CH-R 6 žl.zel.</t>
  </si>
  <si>
    <t>2.</t>
  </si>
  <si>
    <t>Vodič CH-R 16 žl.zel.</t>
  </si>
  <si>
    <t>3.</t>
  </si>
  <si>
    <t>Svorky vodičů uzemnění</t>
  </si>
  <si>
    <t>4.</t>
  </si>
  <si>
    <t>Kabel CXKH-R-J 3x1,5 B2ca-s1-d1,a1</t>
  </si>
  <si>
    <t>5.</t>
  </si>
  <si>
    <t>Kabel CXKH-R-J 3x2,5 B2ca-s1-d1,a1</t>
  </si>
  <si>
    <t>6.</t>
  </si>
  <si>
    <t>Kabel CXKH-R-J 3x4 B2ca-s1-d1,a1</t>
  </si>
  <si>
    <t>7.</t>
  </si>
  <si>
    <t>Kabel CXKH-R-J 5x2,5 B2ca-s1-d1,a1</t>
  </si>
  <si>
    <t>8.</t>
  </si>
  <si>
    <t>Kabel CXKH-R-J 5x6 B2ca-s1-d1,a1</t>
  </si>
  <si>
    <t>9.</t>
  </si>
  <si>
    <t>Kabel CXKH-R-J 5x16 B2ca-s1-d1,a1</t>
  </si>
  <si>
    <t>10.</t>
  </si>
  <si>
    <t>Trubka ohebná PVC o40, vysoká pevnost</t>
  </si>
  <si>
    <t>11.</t>
  </si>
  <si>
    <t>Trubka tuhá PVC o40 včetně příchytek, bezhalogenová</t>
  </si>
  <si>
    <t>12.</t>
  </si>
  <si>
    <t>Parapetní žlab 170/70 včetně kovové přepážky, víka a příslušenství</t>
  </si>
  <si>
    <t>13.</t>
  </si>
  <si>
    <t>Krabice přístrojová KP68</t>
  </si>
  <si>
    <t>14.</t>
  </si>
  <si>
    <t>Krabice rozvodná KR 68</t>
  </si>
  <si>
    <t>15.</t>
  </si>
  <si>
    <t>Krabice KO 68</t>
  </si>
  <si>
    <t>16.</t>
  </si>
  <si>
    <t>spínač č.5, bílý, IP20, včetně rámečku</t>
  </si>
  <si>
    <t>17.</t>
  </si>
  <si>
    <t>spínač č.6, bílý, IP20, včetně rámečku</t>
  </si>
  <si>
    <t>18.</t>
  </si>
  <si>
    <t>spínač č.6+6, IP20, včetně rámečku</t>
  </si>
  <si>
    <t>19.</t>
  </si>
  <si>
    <t>žaluziový spínač bílý, IP20, včetně rámečku</t>
  </si>
  <si>
    <t>20.</t>
  </si>
  <si>
    <t>zásuvka 230V/16A bílá, IP20, včetně rámečku</t>
  </si>
  <si>
    <t>21.</t>
  </si>
  <si>
    <t>zásuvka 230V/16A bílá, 45x45</t>
  </si>
  <si>
    <t>22.</t>
  </si>
  <si>
    <t>zásuvka 230V/20A, IP44</t>
  </si>
  <si>
    <t>23.</t>
  </si>
  <si>
    <t>zásuvka 230V/16A bílá, IP44, včetně rámečku</t>
  </si>
  <si>
    <t>24.</t>
  </si>
  <si>
    <t>zásuvka dvojitá 230V/16A bílá, IP20, včetně rámečku</t>
  </si>
  <si>
    <t>25.</t>
  </si>
  <si>
    <t>Bernard svorka vč. Cu pásku</t>
  </si>
  <si>
    <t>26.</t>
  </si>
  <si>
    <t>Požární ucpávka, utěsnění kompletní s odolností dle PBŘS 60min do o50</t>
  </si>
  <si>
    <t>27.</t>
  </si>
  <si>
    <t>Průmyslové stop tlačítko</t>
  </si>
  <si>
    <t>D2</t>
  </si>
  <si>
    <t>2. Rozvaděče</t>
  </si>
  <si>
    <t>28.</t>
  </si>
  <si>
    <t>Rozvaděč RM3102-1 dle schéma</t>
  </si>
  <si>
    <t>29.</t>
  </si>
  <si>
    <t>Rozvaděč RM3102-2 dle schéma</t>
  </si>
  <si>
    <t>30.</t>
  </si>
  <si>
    <t>Svorkovnice hl. pospojování - podružná</t>
  </si>
  <si>
    <t>D3</t>
  </si>
  <si>
    <t>3. Ukončení vodičů</t>
  </si>
  <si>
    <t>31.</t>
  </si>
  <si>
    <t>Ukončení vodičů v rozvaděči – do 3x2,5</t>
  </si>
  <si>
    <t>32.</t>
  </si>
  <si>
    <t>Ukončení vodičů v rozvaděči – do 3x6</t>
  </si>
  <si>
    <t>33.</t>
  </si>
  <si>
    <t>Ukončení vodičů v rozvaděči – do 5x6</t>
  </si>
  <si>
    <t>34.</t>
  </si>
  <si>
    <t>Ukončení vodičů v rozvaděči – do 5x16</t>
  </si>
  <si>
    <t>D4</t>
  </si>
  <si>
    <t>4. Svítidla</t>
  </si>
  <si>
    <t>35.</t>
  </si>
  <si>
    <t>A - LED SVÍTIDLO 24 W, 3100 lm, Ra 80, 4000K, IP40</t>
  </si>
  <si>
    <t>36.</t>
  </si>
  <si>
    <t>B - LED SVÍTIDLO 49 W, 5700 lm, Ra 80, 4000K</t>
  </si>
  <si>
    <t>37.</t>
  </si>
  <si>
    <t>NO - Svítidlo LED 6W, 1hod nouzový inverter, nástěnné, piktogram, IP20</t>
  </si>
  <si>
    <t>D5</t>
  </si>
  <si>
    <t>5. Datové rozvody</t>
  </si>
  <si>
    <t>38.</t>
  </si>
  <si>
    <t>Vodič AY 2,5 protahovací</t>
  </si>
  <si>
    <t>39.</t>
  </si>
  <si>
    <t>Kabel STP cat 6a</t>
  </si>
  <si>
    <t>40.</t>
  </si>
  <si>
    <t>Trubka ohebná PVC o25, vysoká pevnost</t>
  </si>
  <si>
    <t>41.</t>
  </si>
  <si>
    <t>Krabice přístrojová do pž</t>
  </si>
  <si>
    <t>42.</t>
  </si>
  <si>
    <t>Zásuvka 1x RJ45 IP20, 45x45</t>
  </si>
  <si>
    <t>43.</t>
  </si>
  <si>
    <t>Zásuvka 2x RJ45 IP20, 45x45</t>
  </si>
  <si>
    <t>44.</t>
  </si>
  <si>
    <t>Ukončení kabelů</t>
  </si>
  <si>
    <t>45.</t>
  </si>
  <si>
    <t>Měření přípojného bodu včetně tisku protokolu (účastnické zásuvky)</t>
  </si>
  <si>
    <t>46.</t>
  </si>
  <si>
    <t>Patch panel modulární 24 pozic neosazený s vyvazovací lištou, včetně spojovacího materiálu sada 4x šroub, podložka, matice M6</t>
  </si>
  <si>
    <t>47.</t>
  </si>
  <si>
    <t>Nastavení a oživení systému</t>
  </si>
  <si>
    <t>-1318737655</t>
  </si>
  <si>
    <t>D6</t>
  </si>
  <si>
    <t>6. Elektrická zabezpečovací signalizace EZS</t>
  </si>
  <si>
    <t>48.</t>
  </si>
  <si>
    <t>Expandér</t>
  </si>
  <si>
    <t>49.</t>
  </si>
  <si>
    <t>Detektor kouře EPS s návazností na EZS (referenční typ JA-111ST-A)</t>
  </si>
  <si>
    <t>50.</t>
  </si>
  <si>
    <t>Kabel BEZHALOGENOVÝ KABEL 3x2x0,5 - čidla</t>
  </si>
  <si>
    <t>51.</t>
  </si>
  <si>
    <t>Trubka ohebná PVC o20, vysoká pevnost, bezhalogenová</t>
  </si>
  <si>
    <t>52.</t>
  </si>
  <si>
    <t>D7</t>
  </si>
  <si>
    <t>7. Ostatní náklady</t>
  </si>
  <si>
    <t>53.</t>
  </si>
  <si>
    <t>Jiné materiály, montáž, atd., neuvedené výše, ale které je nutné zahrnout do celkového rozsahu prací podle výkresů a praxe dodavatele.</t>
  </si>
  <si>
    <t>D8</t>
  </si>
  <si>
    <t>8. HZS</t>
  </si>
  <si>
    <t>54.</t>
  </si>
  <si>
    <t>Koordinace kabelových tras a ostatních profesí</t>
  </si>
  <si>
    <t>55.</t>
  </si>
  <si>
    <t>Demontáže el.instalace</t>
  </si>
  <si>
    <t>56.</t>
  </si>
  <si>
    <t>Koordinace s investorem</t>
  </si>
  <si>
    <t>57.</t>
  </si>
  <si>
    <t>Koordince se stavbou</t>
  </si>
  <si>
    <t>58.</t>
  </si>
  <si>
    <t>Koordinace s VZT</t>
  </si>
  <si>
    <t>59.</t>
  </si>
  <si>
    <t>Certitikované měření osvětlení – všech prostor</t>
  </si>
  <si>
    <t>60.</t>
  </si>
  <si>
    <t>Stavební přípomoce (vrtání, sedkání, drážkování,prostupy)</t>
  </si>
  <si>
    <t>61.</t>
  </si>
  <si>
    <t>Zapravení drážek, hrubá úprava povrchu</t>
  </si>
  <si>
    <t>62.</t>
  </si>
  <si>
    <t>Vzorkování (předložení, odsouhlasení) pohledových a designových prvků, vč. zařízení vzorkovacího prostoru.</t>
  </si>
  <si>
    <t>63.</t>
  </si>
  <si>
    <t>Ekologická likvidace odpadového materiálu</t>
  </si>
  <si>
    <t>celek</t>
  </si>
  <si>
    <t>64.</t>
  </si>
  <si>
    <t>Značení systémů – štítky, popisky</t>
  </si>
  <si>
    <t>65.</t>
  </si>
  <si>
    <t>Zakreslení skutečného provedení el.instalace</t>
  </si>
  <si>
    <t>66.</t>
  </si>
  <si>
    <t>Revize elektroinstalace dle ČSN 33 1500, ČSN 33 2000-6</t>
  </si>
  <si>
    <t>OST</t>
  </si>
  <si>
    <t>0101</t>
  </si>
  <si>
    <t>Podružný materiál, PPV</t>
  </si>
  <si>
    <t>512</t>
  </si>
  <si>
    <t>1593930858</t>
  </si>
  <si>
    <t>SO 01-D.2 - Technické plyny</t>
  </si>
  <si>
    <t>D1 - ROZVODY</t>
  </si>
  <si>
    <t>D2 - OSTATNÍ SPOLEČNÉ NÁKLADY</t>
  </si>
  <si>
    <t>ROZVODY</t>
  </si>
  <si>
    <t>Pol9</t>
  </si>
  <si>
    <t>nerezová trubka bezešvá AISI 321 8x1</t>
  </si>
  <si>
    <t>Pol10</t>
  </si>
  <si>
    <t>nerezová trubka bezešvá AISI 321 12x1</t>
  </si>
  <si>
    <t>Pol11</t>
  </si>
  <si>
    <t>prořez trubek 3%</t>
  </si>
  <si>
    <t>Pol12</t>
  </si>
  <si>
    <t>nerezový samosvěrný T kus na trubku 8x1</t>
  </si>
  <si>
    <t>Pol13</t>
  </si>
  <si>
    <t>nerezový samosvěrný T kus na trubku 12x1</t>
  </si>
  <si>
    <t>Pol14</t>
  </si>
  <si>
    <t>nerezový samosvěrný koleno na trubku 8x1</t>
  </si>
  <si>
    <t>Pol15</t>
  </si>
  <si>
    <t>nerezový samosvěrný koleno na trubku 12x1</t>
  </si>
  <si>
    <t>Pol16</t>
  </si>
  <si>
    <t>nerezová samosvěrná spojka na trubku 8x1</t>
  </si>
  <si>
    <t>Pol17</t>
  </si>
  <si>
    <t>nerezová samosvěrná spojka na trubku 12x1</t>
  </si>
  <si>
    <t>Pol18</t>
  </si>
  <si>
    <t>nerezové šroubení G1/4 - 8x1</t>
  </si>
  <si>
    <t>Pol19</t>
  </si>
  <si>
    <t>zaslepení potrubí</t>
  </si>
  <si>
    <t>Pol20</t>
  </si>
  <si>
    <t>napojení na stávající rozvod</t>
  </si>
  <si>
    <t>Pol21</t>
  </si>
  <si>
    <t>nerezový kulový kohout AISI316L G1/2´´</t>
  </si>
  <si>
    <t>Pol22</t>
  </si>
  <si>
    <t>odběrný podružný redukční ventil - Air (rozsah 0-12 bar), (obsahuje: reguátor, uzavírací ventil 1/2´´ a rychlospojka 1/2´´</t>
  </si>
  <si>
    <t>Pol23</t>
  </si>
  <si>
    <t>odběrný  ventil Air - (obsahuje: uzavírací ventil 1/2´´ a rychlospojka 1/2´´</t>
  </si>
  <si>
    <t>Pol24</t>
  </si>
  <si>
    <t>odběrný podružný redukční ventil - He (rozsah 30-260 mbar) do čistoty 5.0</t>
  </si>
  <si>
    <t>Pol25</t>
  </si>
  <si>
    <t>odběrný podružný redukční ventil - Ar (rozsah 0-2 bar) do čistoty 5.0</t>
  </si>
  <si>
    <t>Pol26</t>
  </si>
  <si>
    <t>odběrný podružný redukční ventil - N2 (rozsah 0-2,5 bar) do čistoty 5.0</t>
  </si>
  <si>
    <t>Pol27</t>
  </si>
  <si>
    <t>odběrný podružný redukční ventil - N2 (rozsah 0-6 bar) do čistoty 5.0</t>
  </si>
  <si>
    <t>Pol28</t>
  </si>
  <si>
    <t>chránička potrubí - nerezová trubka švová AISI 304 20x2 (0,5m)</t>
  </si>
  <si>
    <t>Pol29</t>
  </si>
  <si>
    <t>konzole jednotuchá (pro 1 trubku)</t>
  </si>
  <si>
    <t>Pol30</t>
  </si>
  <si>
    <t>konzole středně složitá (pro 2-3 trubky)</t>
  </si>
  <si>
    <t>Pol31</t>
  </si>
  <si>
    <t>konzole složitá (pro 4 trubky)</t>
  </si>
  <si>
    <t>Pol32</t>
  </si>
  <si>
    <t>pomocný materiál ve stanici</t>
  </si>
  <si>
    <t>Pol33</t>
  </si>
  <si>
    <t>kontrolní manometr, pr. 60mm, včetně připojovací armatury, rozsah (0-1 MPa)</t>
  </si>
  <si>
    <t>Pol34</t>
  </si>
  <si>
    <t>Bezolejový pístový kompresor o výkonu 155l/min, na tlakové nádobě 30L, integrovaná membránová sušička - rosný bod -20°C, el. příkon 1,5kW, protihluková skříň 64dB(A), tlaková hadice PN16 - 1,2m</t>
  </si>
  <si>
    <t>Pol35</t>
  </si>
  <si>
    <t>demontáž stávajícího rozvodu</t>
  </si>
  <si>
    <t>Pol36</t>
  </si>
  <si>
    <t>demontáž stávajících kulových ventilů</t>
  </si>
  <si>
    <t>Pol37</t>
  </si>
  <si>
    <t>demontáž stávajících redukčních panelů</t>
  </si>
  <si>
    <t>Pol38</t>
  </si>
  <si>
    <t>profuk potrubí dusíkem</t>
  </si>
  <si>
    <t>Pol39</t>
  </si>
  <si>
    <t>značení potrubí</t>
  </si>
  <si>
    <t>Pol40</t>
  </si>
  <si>
    <t>tlaková zkouška zdroje</t>
  </si>
  <si>
    <t>Pol41</t>
  </si>
  <si>
    <t>tlaková zkouška rozvodu</t>
  </si>
  <si>
    <t>OSTATNÍ SPOLEČNÉ NÁKLADY</t>
  </si>
  <si>
    <t>Pol42</t>
  </si>
  <si>
    <t>doprava, vnitrostaveništní přesun hmot</t>
  </si>
  <si>
    <t>Pol43</t>
  </si>
  <si>
    <t>dílenská dokumentace a PD skutečného provedení</t>
  </si>
  <si>
    <t>Pol44</t>
  </si>
  <si>
    <t>stavební přípomoce (stavební pomoc při kotvení rozvodů a technologie)</t>
  </si>
  <si>
    <t>Pol45</t>
  </si>
  <si>
    <t>požární ucpávky</t>
  </si>
  <si>
    <t>Pol46</t>
  </si>
  <si>
    <t>vrtání prostupů do pr. 30 mm</t>
  </si>
  <si>
    <t>Pol47</t>
  </si>
  <si>
    <t>provedení zkoušek a revizí (plyn, elektro a tl. nádoba)</t>
  </si>
  <si>
    <t>-1156172645</t>
  </si>
  <si>
    <t>SO 01-D.3 - Stavebně technické řešení-ocelové kce</t>
  </si>
  <si>
    <t>767015R01</t>
  </si>
  <si>
    <t>2069326637</t>
  </si>
  <si>
    <t xml:space="preserve">Poznámka k položce:_x000D_
JC obsahuje : kompletní systémové dodávky a provedení dle specifikace PD a TZ včetně všech přímo souvisejících prací/činností a dodávek/doplňků a příslušenství_x000D_
--------------------------------------------------------------------------------------------------------------------------------------------------------------------------------------------------_x000D_
Specifikace / rozsah provedení - obsah JC _ viz TZ:_x000D_
--------------------------------------------------------_x000D_
-dodávka a výroba ocelových prvků a konstrukcí - dle zadání a PD_x000D_
-dodávka veškerých spojovacích a kotevních prvků_x000D_
-kompletní provrchobvé úpravy prvků dle požadavků PD a PBŘ_x000D_
-veškeré přesuny/zdvihací technika a kompletní montážní práce_x000D_
-podlití kotevních prvků nesmrštitelnou hmotou_x000D_
-kompletní montážní / usazovací a kotevní práce_x000D_
--------------------------------------------------------_x000D_
-dílenská dokumentace vč. statického přepočtu_x000D_
-ostatní nespecifikované práce a dodávky, které bezprostředně souvisí s provedení _x000D_
předmětného prvku/konstrukce dle zadávací dokumentace_x000D_
-veškeré náklady na dodávku (včetně ztratného) a provedení jsou obsaženy v jednotkové ceně_x000D_
---------------------------------------------------------------------------------------------------------------------_x000D_
uPŘESNĚNÍ DLE tz:_x000D_
Jedná se o rámovou konstrukci._x000D_
Nosný systém: _x000D_
Tři podpěry tvaru „T“ v rozteči 2,0 m jsou navrženy pro podepření stávajícího ŽB stropu nad 1.PP. _x000D_
Ve zhlaví jsou podpěry rámově propojeny. Příčle budou mezi sebou na krajích propojeny nosníky._x000D_
Krajní konzoly budou uloženy na ozub stávajícího ŽB průvlaku._x000D_
Podepření je dimenzováno na plné přenesení dodatečného užitného zatížení v místnosti 3.101a v 1.NP, protože stávající ŽB stropní desku nebylo možno diagnostikovat a průkazně posoudit._x000D_
Podepření bude aktivováno vhodným vypodložením (vyklínováním) mezi horní hranou OK a spodním povrchem ŽB desky._x000D_
Tvar konstrukce byl zvolen s ohledem na pozice stávajících kabelových žlabů a rozvodů v dotčeném prostoru 1.PP._x000D_
Nosné prvky OK jsou z oceli pevnostní třídy S355 se zaručenou svařitelností. _x000D_
---------------------------------------------------------------------------------------------_x000D_
_x000D_
</t>
  </si>
  <si>
    <t>"viz D.3" 1100,0</t>
  </si>
  <si>
    <t>SO 01-D.4 - Požárně bezpečnostní řešení</t>
  </si>
  <si>
    <t>953943211</t>
  </si>
  <si>
    <t>Osazování hasicího přístroje</t>
  </si>
  <si>
    <t>1083267566</t>
  </si>
  <si>
    <t>44932114R</t>
  </si>
  <si>
    <t>přístroj hasicí ruční práškový 6 kg _ 21A</t>
  </si>
  <si>
    <t>-1442353384</t>
  </si>
  <si>
    <t>953993326</t>
  </si>
  <si>
    <t>Osazení bezpečnostní, orientační nebo informační tabulky přivrtáním na zdivo</t>
  </si>
  <si>
    <t>-1150673989</t>
  </si>
  <si>
    <t>73534516R</t>
  </si>
  <si>
    <t xml:space="preserve">tabulka bezpečnostní / informační / orientační _ specifikace dle PD a TZ </t>
  </si>
  <si>
    <t>1081661998</t>
  </si>
  <si>
    <t xml:space="preserve">VON - Vedlejší a ostatní náklady stavby </t>
  </si>
  <si>
    <t>VRN - VRN</t>
  </si>
  <si>
    <t xml:space="preserve">    VRN1 - Průzkumné, geodetické a projektové práce</t>
  </si>
  <si>
    <t xml:space="preserve">    VRN2 - Příprava staveniště</t>
  </si>
  <si>
    <t xml:space="preserve">    VRN3 - Zařízení staveniště</t>
  </si>
  <si>
    <t xml:space="preserve">    VRN4 - Inženýrská činnost</t>
  </si>
  <si>
    <t xml:space="preserve">    VRN7 - Provozní vlivy</t>
  </si>
  <si>
    <t xml:space="preserve">    VRN9 - Ostatní náklady</t>
  </si>
  <si>
    <t>VRN</t>
  </si>
  <si>
    <t>VRN1</t>
  </si>
  <si>
    <t>Průzkumné, geodetické a projektové práce</t>
  </si>
  <si>
    <t>013244000</t>
  </si>
  <si>
    <t>Dokumentace dílenská pro realizaci stavby</t>
  </si>
  <si>
    <t>kpl.</t>
  </si>
  <si>
    <t>1024</t>
  </si>
  <si>
    <t>-1451058890</t>
  </si>
  <si>
    <t>Poznámka k položce:_x000D_
V jednotkové ceně zahrnuty náklady na vypracování :_x000D_
-prováděcí / dílenské dokumentace pro provedení stavby vč. potřebných detailů_x000D_
(v JC jsou také zahrnuty náklady na provedení potřebných průzkumů/ posudků požadovaných PD)_x000D_
VEŠKERÉ FORMY A PŘEDÁNÍ SE ŘÍDÍ PODMÍNKAMI ZADÁVACÍ DOKUMENTACE STAVBY</t>
  </si>
  <si>
    <t>013254000</t>
  </si>
  <si>
    <t>Dokumentace skutečného provedení stavby</t>
  </si>
  <si>
    <t>1893026593</t>
  </si>
  <si>
    <t>Poznámka k položce:_x000D_
VEŠKERÉ FORMY A PŘEDÁNÍ SE ŘÍDÍ PODMÍNKAMI ZADÁVACÍ DOKUMENTACE STAVBY</t>
  </si>
  <si>
    <t>VRN2</t>
  </si>
  <si>
    <t>Příprava staveniště</t>
  </si>
  <si>
    <t>020001000</t>
  </si>
  <si>
    <t xml:space="preserve">Příprava staveniště </t>
  </si>
  <si>
    <t>-681326795</t>
  </si>
  <si>
    <t xml:space="preserve">Poznámka k položce:_x000D_
-Zřízení trvalé, dočasné deponie a mezideponie_x000D_
-zřízení příjezdů a přístupů na staveniště_x000D_
-dodržení podmínek pro provádění staveb z hlediska BOZP (vč. označení stavby)_x000D_
-dodržování podmínek pro ochranu životního prostředí při výstavbě, vč. potřebných posudků/dozorů_x000D_
-dodržení podmínek - možnosti nakládání s odpady_x000D_
-splnění zvláštních požadavků na provádění stavby, které vyžadují zvláštní bezpečnostní opatření_x000D_
-dočasné / provizorní dopravní značení, osvětlení - (vyřízení+zřízení+likvidace po skončení stavby)_x000D_
</t>
  </si>
  <si>
    <t>VRN3</t>
  </si>
  <si>
    <t>Zařízení staveniště</t>
  </si>
  <si>
    <t>030001000</t>
  </si>
  <si>
    <t xml:space="preserve">Zařízení staveniště </t>
  </si>
  <si>
    <t>1805113961</t>
  </si>
  <si>
    <t xml:space="preserve">Poznámka k položce:_x000D_
Náklady na zřízení / nájem ZS:_x000D_
-kancelářské/skladovací/sociální objekty_x000D_
-oplocení stavby, ostraha staveniště_x000D_
-kompletní vnitrostaveništní rozvody všech potřebných energií a médií_x000D_
-poplatky spotřeby energií a médií _x000D_
(zajištění podružných měření spotřeby energií a médií)_x000D_
</t>
  </si>
  <si>
    <t>035103001</t>
  </si>
  <si>
    <t>Pronájem ploch</t>
  </si>
  <si>
    <t>-613453134</t>
  </si>
  <si>
    <t>Poznámka k položce:_x000D_
(plochy potřebné pro zařízení staveniště, které nejsou v majetku objednatele)</t>
  </si>
  <si>
    <t>039002000</t>
  </si>
  <si>
    <t>Zrušení zařízení staveniště</t>
  </si>
  <si>
    <t>819820811</t>
  </si>
  <si>
    <t>Poznámka k položce:_x000D_
-náklady zhotovitele spojené s kompletní likvidací zařízení staveniště vč. uvedení všech dotčených ploch do bezvadného stavu</t>
  </si>
  <si>
    <t>VRN4</t>
  </si>
  <si>
    <t>Inženýrská činnost</t>
  </si>
  <si>
    <t>043103000</t>
  </si>
  <si>
    <t>Zkoušky bez rozlišení</t>
  </si>
  <si>
    <t>175015066</t>
  </si>
  <si>
    <t xml:space="preserve">Poznámka k položce:_x000D_
Provedení všech zkoušek a revizí předepsaných projektovou a zadávací dokumentací, platnými normami, návodů k obsluze - (neuvedených v jednotlivých soupisech prací) </t>
  </si>
  <si>
    <t>045002000</t>
  </si>
  <si>
    <t xml:space="preserve">Kompletační a koordinační činnost </t>
  </si>
  <si>
    <t>1755294935</t>
  </si>
  <si>
    <t>Poznámka k položce:_x000D_
-příprava předávací dokumentace dle ZD_x000D_
-ostatní kompletační činnost</t>
  </si>
  <si>
    <t>VRN7</t>
  </si>
  <si>
    <t>Provozní vlivy</t>
  </si>
  <si>
    <t>071103000</t>
  </si>
  <si>
    <t>Provoz investora</t>
  </si>
  <si>
    <t>122272830</t>
  </si>
  <si>
    <t>Poznámka k položce:_x000D_
Náklady související se ztíženými podmínkami při provádění díla v závislosti na okolním provozu (pro práce prováděné za nepřerušeného nebo omezeného provozu v dotčených objektech nebo samotném areálu)_x000D_
(+ ochrana a zakrytí určených prvků a konstrukcí - ZABEZPEČENÍ PŘED POŠKOZENÍM STAVEBNÍ ČINNOSTÍ)_x000D_
(+ bezprašné oddělení staveniště od provozu objednatele_po celou dobu stavby)</t>
  </si>
  <si>
    <t>VRN9</t>
  </si>
  <si>
    <t>Ostatní náklady</t>
  </si>
  <si>
    <t>090001000</t>
  </si>
  <si>
    <t>978049949</t>
  </si>
  <si>
    <t>Poznámka k položce:_x000D_
V jednotkové ceně zahrnuty náklady :_x000D_
-------------------------------------------------_x000D_
-pravidelné čištění přilehlých / souvisejících komunikací a zpevněných ploch - po celou dobu stavby _x000D_
-uvedení všech dotčených ploch, konstrukcí a povrchů do původního, bezvadného stavu_x000D_
-vytyčení všech inženýrských sítí před zahájením prací + řádné zajištění (při realizaci stavby) . Zpětné protokolární předání všech inženýrských sítí jednotlivým správcům vč. uvedení dotčených ploch do bezvadného stavu._x000D_
----------------------------------------------------------------------------_x000D_
-ostatní, jinde neuvedené, náklady potřebné k provedení a předání díla objednateli _ dle PD a TZ</t>
  </si>
  <si>
    <t>Poznámka k položce:_x000D_ Instalace systému aktivního snížení elektromagnetického rušení v místnosti 3102 na hodnoty požadované v Souhrnné technické zprávě, a to včetně instalace a zakrytí elektromagnetických smyček ve stěnách a stropu místnosti a naladění systému pro dodávaný přístroj  FIB-SEM.</t>
  </si>
  <si>
    <t>Aktivní snížení elektromagnetického rušení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</si>
</sst>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9">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505050"/>
      <name val="Arial CE"/>
    </font>
    <font>
      <sz val="8"/>
      <color rgb="FFFF0000"/>
      <name val="Arial CE"/>
    </font>
    <font>
      <sz val="8"/>
      <color rgb="FFFFFFFF"/>
      <name val="Arial CE"/>
    </font>
    <font>
      <sz val="8"/>
      <color rgb="FF3366FF"/>
      <name val="Arial CE"/>
    </font>
    <font>
      <b/>
      <sz val="14"/>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b/>
      <sz val="10"/>
      <color rgb="FF003366"/>
      <name val="Arial CE"/>
    </font>
    <font>
      <sz val="10"/>
      <color rgb="FF3366FF"/>
      <name val="Arial CE"/>
    </font>
    <font>
      <b/>
      <sz val="12"/>
      <color rgb="FF800000"/>
      <name val="Arial CE"/>
    </font>
    <font>
      <sz val="8"/>
      <color rgb="FF960000"/>
      <name val="Arial CE"/>
    </font>
    <font>
      <b/>
      <sz val="8"/>
      <name val="Arial CE"/>
    </font>
    <font>
      <sz val="7"/>
      <color rgb="FF969696"/>
      <name val="Arial CE"/>
    </font>
    <font>
      <i/>
      <sz val="9"/>
      <color rgb="FF0000FF"/>
      <name val="Arial CE"/>
    </font>
    <font>
      <i/>
      <sz val="8"/>
      <color rgb="FF0000FF"/>
      <name val="Arial CE"/>
    </font>
    <font>
      <i/>
      <sz val="7"/>
      <color rgb="FF969696"/>
      <name val="Arial CE"/>
    </font>
    <font>
      <u/>
      <sz val="11"/>
      <color theme="10"/>
      <name val="Calibri"/>
      <scheme val="minor"/>
    </font>
  </fonts>
  <fills count="6">
    <fill>
      <patternFill patternType="none"/>
    </fill>
    <fill>
      <patternFill patternType="gray125"/>
    </fill>
    <fill>
      <patternFill patternType="solid">
        <fgColor rgb="FFC0C0C0"/>
      </patternFill>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8" fillId="0" borderId="0" applyNumberFormat="0" applyFill="0" applyBorder="0" applyAlignment="0" applyProtection="0"/>
  </cellStyleXfs>
  <cellXfs count="237">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vertical="center"/>
    </xf>
    <xf numFmtId="0" fontId="10" fillId="0" borderId="0" xfId="0" applyFont="1" applyAlignment="1">
      <alignment vertical="center"/>
    </xf>
    <xf numFmtId="0" fontId="1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3" fillId="0" borderId="0" xfId="0" applyFont="1" applyAlignment="1">
      <alignment horizontal="left" vertical="center"/>
    </xf>
    <xf numFmtId="0" fontId="12" fillId="0" borderId="0" xfId="0" applyFont="1" applyAlignment="1">
      <alignment horizontal="left" vertical="center"/>
    </xf>
    <xf numFmtId="0" fontId="14"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3" borderId="0" xfId="0" applyFont="1" applyFill="1" applyAlignment="1" applyProtection="1">
      <alignment horizontal="left" vertical="center"/>
      <protection locked="0"/>
    </xf>
    <xf numFmtId="49" fontId="2" fillId="3"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6"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4" borderId="0" xfId="0" applyFill="1" applyAlignment="1">
      <alignment vertical="center"/>
    </xf>
    <xf numFmtId="0" fontId="4" fillId="4" borderId="6" xfId="0" applyFont="1" applyFill="1" applyBorder="1" applyAlignment="1">
      <alignment horizontal="left" vertical="center"/>
    </xf>
    <xf numFmtId="0" fontId="0" fillId="4" borderId="7" xfId="0" applyFill="1" applyBorder="1" applyAlignment="1">
      <alignment vertical="center"/>
    </xf>
    <xf numFmtId="0" fontId="4" fillId="4" borderId="7" xfId="0" applyFont="1" applyFill="1" applyBorder="1" applyAlignment="1">
      <alignment horizontal="center" vertical="center"/>
    </xf>
    <xf numFmtId="0" fontId="18"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6"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20" fillId="0" borderId="0" xfId="0" applyFont="1" applyAlignment="1">
      <alignment horizontal="left" vertical="center"/>
    </xf>
    <xf numFmtId="0" fontId="0" fillId="0" borderId="15" xfId="0" applyBorder="1" applyAlignment="1">
      <alignment vertical="center"/>
    </xf>
    <xf numFmtId="0" fontId="0" fillId="5" borderId="7" xfId="0" applyFill="1" applyBorder="1" applyAlignment="1">
      <alignment vertical="center"/>
    </xf>
    <xf numFmtId="0" fontId="21" fillId="5" borderId="0" xfId="0" applyFont="1" applyFill="1" applyAlignment="1">
      <alignment horizontal="center" vertical="center"/>
    </xf>
    <xf numFmtId="0" fontId="22" fillId="0" borderId="16" xfId="0" applyFont="1" applyBorder="1" applyAlignment="1">
      <alignment horizontal="center" vertical="center" wrapText="1"/>
    </xf>
    <xf numFmtId="0" fontId="22" fillId="0" borderId="17" xfId="0" applyFont="1" applyBorder="1" applyAlignment="1">
      <alignment horizontal="center" vertical="center" wrapText="1"/>
    </xf>
    <xf numFmtId="0" fontId="22"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3" fillId="0" borderId="0" xfId="0" applyFont="1" applyAlignment="1">
      <alignment horizontal="left" vertical="center"/>
    </xf>
    <xf numFmtId="0" fontId="23" fillId="0" borderId="0" xfId="0" applyFont="1" applyAlignment="1">
      <alignment vertical="center"/>
    </xf>
    <xf numFmtId="4" fontId="23" fillId="0" borderId="0" xfId="0" applyNumberFormat="1" applyFont="1" applyAlignment="1">
      <alignment vertical="center"/>
    </xf>
    <xf numFmtId="0" fontId="4" fillId="0" borderId="0" xfId="0" applyFont="1" applyAlignment="1">
      <alignment horizontal="center" vertical="center"/>
    </xf>
    <xf numFmtId="4" fontId="19" fillId="0" borderId="14" xfId="0" applyNumberFormat="1" applyFont="1" applyBorder="1" applyAlignment="1">
      <alignment vertical="center"/>
    </xf>
    <xf numFmtId="4" fontId="19" fillId="0" borderId="0" xfId="0" applyNumberFormat="1" applyFont="1" applyAlignment="1">
      <alignment vertical="center"/>
    </xf>
    <xf numFmtId="166" fontId="19" fillId="0" borderId="0" xfId="0" applyNumberFormat="1" applyFont="1" applyAlignment="1">
      <alignment vertical="center"/>
    </xf>
    <xf numFmtId="4" fontId="19" fillId="0" borderId="15" xfId="0" applyNumberFormat="1" applyFont="1" applyBorder="1" applyAlignment="1">
      <alignment vertical="center"/>
    </xf>
    <xf numFmtId="0" fontId="4" fillId="0" borderId="0" xfId="0" applyFont="1" applyAlignment="1">
      <alignment horizontal="left" vertical="center"/>
    </xf>
    <xf numFmtId="0" fontId="24" fillId="0" borderId="0" xfId="0" applyFont="1" applyAlignment="1">
      <alignment horizontal="left" vertical="center"/>
    </xf>
    <xf numFmtId="0" fontId="25" fillId="0" borderId="0" xfId="1" applyFont="1" applyAlignment="1">
      <alignment horizontal="center" vertical="center"/>
    </xf>
    <xf numFmtId="0" fontId="5" fillId="0" borderId="3" xfId="0" applyFont="1" applyBorder="1" applyAlignment="1">
      <alignment vertical="center"/>
    </xf>
    <xf numFmtId="0" fontId="26" fillId="0" borderId="0" xfId="0" applyFont="1" applyAlignment="1">
      <alignment vertical="center"/>
    </xf>
    <xf numFmtId="0" fontId="27" fillId="0" borderId="0" xfId="0" applyFont="1" applyAlignment="1">
      <alignment vertical="center"/>
    </xf>
    <xf numFmtId="0" fontId="3" fillId="0" borderId="0" xfId="0" applyFont="1" applyAlignment="1">
      <alignment horizontal="center" vertical="center"/>
    </xf>
    <xf numFmtId="4" fontId="28" fillId="0" borderId="14" xfId="0" applyNumberFormat="1" applyFont="1" applyBorder="1" applyAlignment="1">
      <alignment vertical="center"/>
    </xf>
    <xf numFmtId="4" fontId="28" fillId="0" borderId="0" xfId="0" applyNumberFormat="1" applyFont="1" applyAlignment="1">
      <alignment vertical="center"/>
    </xf>
    <xf numFmtId="166" fontId="28" fillId="0" borderId="0" xfId="0" applyNumberFormat="1" applyFont="1" applyAlignment="1">
      <alignment vertical="center"/>
    </xf>
    <xf numFmtId="4" fontId="28" fillId="0" borderId="15" xfId="0" applyNumberFormat="1" applyFont="1" applyBorder="1" applyAlignment="1">
      <alignment vertical="center"/>
    </xf>
    <xf numFmtId="0" fontId="5" fillId="0" borderId="0" xfId="0" applyFont="1" applyAlignment="1">
      <alignment horizontal="left" vertical="center"/>
    </xf>
    <xf numFmtId="0" fontId="2" fillId="0" borderId="0" xfId="0" applyFont="1" applyAlignment="1">
      <alignment horizontal="center" vertical="center"/>
    </xf>
    <xf numFmtId="4" fontId="1" fillId="0" borderId="14" xfId="0" applyNumberFormat="1" applyFont="1" applyBorder="1" applyAlignment="1">
      <alignment vertical="center"/>
    </xf>
    <xf numFmtId="4" fontId="1" fillId="0" borderId="0" xfId="0" applyNumberFormat="1" applyFont="1" applyAlignment="1">
      <alignment vertical="center"/>
    </xf>
    <xf numFmtId="166" fontId="1" fillId="0" borderId="0" xfId="0" applyNumberFormat="1" applyFont="1" applyAlignment="1">
      <alignment vertical="center"/>
    </xf>
    <xf numFmtId="4" fontId="1" fillId="0" borderId="15" xfId="0" applyNumberFormat="1" applyFont="1" applyBorder="1" applyAlignment="1">
      <alignment vertical="center"/>
    </xf>
    <xf numFmtId="4" fontId="28" fillId="0" borderId="19" xfId="0" applyNumberFormat="1" applyFont="1" applyBorder="1" applyAlignment="1">
      <alignment vertical="center"/>
    </xf>
    <xf numFmtId="4" fontId="28" fillId="0" borderId="20" xfId="0" applyNumberFormat="1" applyFont="1" applyBorder="1" applyAlignment="1">
      <alignment vertical="center"/>
    </xf>
    <xf numFmtId="166" fontId="28" fillId="0" borderId="20" xfId="0" applyNumberFormat="1" applyFont="1" applyBorder="1" applyAlignment="1">
      <alignment vertical="center"/>
    </xf>
    <xf numFmtId="4" fontId="28" fillId="0" borderId="21" xfId="0" applyNumberFormat="1" applyFont="1" applyBorder="1" applyAlignment="1">
      <alignment vertical="center"/>
    </xf>
    <xf numFmtId="0" fontId="30" fillId="0" borderId="0" xfId="0" applyFont="1" applyAlignment="1">
      <alignment horizontal="left" vertical="center"/>
    </xf>
    <xf numFmtId="0" fontId="0" fillId="0" borderId="3" xfId="0" applyBorder="1" applyAlignment="1">
      <alignment vertical="center" wrapText="1"/>
    </xf>
    <xf numFmtId="0" fontId="16" fillId="0" borderId="0" xfId="0" applyFont="1" applyAlignment="1">
      <alignment horizontal="left" vertical="center"/>
    </xf>
    <xf numFmtId="164" fontId="1" fillId="0" borderId="0" xfId="0" applyNumberFormat="1" applyFont="1" applyAlignment="1">
      <alignment horizontal="right" vertical="center"/>
    </xf>
    <xf numFmtId="0" fontId="0" fillId="5" borderId="0" xfId="0" applyFill="1" applyAlignment="1">
      <alignment vertical="center"/>
    </xf>
    <xf numFmtId="0" fontId="4" fillId="5" borderId="6" xfId="0" applyFont="1" applyFill="1" applyBorder="1" applyAlignment="1">
      <alignment horizontal="left" vertical="center"/>
    </xf>
    <xf numFmtId="0" fontId="4" fillId="5" borderId="7" xfId="0" applyFont="1" applyFill="1" applyBorder="1" applyAlignment="1">
      <alignment horizontal="right" vertical="center"/>
    </xf>
    <xf numFmtId="0" fontId="4" fillId="5" borderId="7" xfId="0" applyFont="1" applyFill="1" applyBorder="1" applyAlignment="1">
      <alignment horizontal="center" vertical="center"/>
    </xf>
    <xf numFmtId="4" fontId="4" fillId="5" borderId="7" xfId="0" applyNumberFormat="1" applyFont="1" applyFill="1" applyBorder="1" applyAlignment="1">
      <alignment vertical="center"/>
    </xf>
    <xf numFmtId="0" fontId="0" fillId="5"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21" fillId="5" borderId="0" xfId="0" applyFont="1" applyFill="1" applyAlignment="1">
      <alignment horizontal="left" vertical="center"/>
    </xf>
    <xf numFmtId="0" fontId="21" fillId="5" borderId="0" xfId="0" applyFont="1" applyFill="1" applyAlignment="1">
      <alignment horizontal="right" vertical="center"/>
    </xf>
    <xf numFmtId="0" fontId="31"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21" fillId="5" borderId="16" xfId="0" applyFont="1" applyFill="1" applyBorder="1" applyAlignment="1">
      <alignment horizontal="center" vertical="center" wrapText="1"/>
    </xf>
    <xf numFmtId="0" fontId="21" fillId="5" borderId="17" xfId="0" applyFont="1" applyFill="1" applyBorder="1" applyAlignment="1">
      <alignment horizontal="center" vertical="center" wrapText="1"/>
    </xf>
    <xf numFmtId="0" fontId="21" fillId="5" borderId="18" xfId="0" applyFont="1" applyFill="1" applyBorder="1" applyAlignment="1">
      <alignment horizontal="center" vertical="center" wrapText="1"/>
    </xf>
    <xf numFmtId="4" fontId="23" fillId="0" borderId="0" xfId="0" applyNumberFormat="1" applyFont="1"/>
    <xf numFmtId="166" fontId="32" fillId="0" borderId="12" xfId="0" applyNumberFormat="1" applyFont="1" applyBorder="1"/>
    <xf numFmtId="166" fontId="32" fillId="0" borderId="13" xfId="0" applyNumberFormat="1" applyFont="1" applyBorder="1"/>
    <xf numFmtId="4" fontId="33"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0" fillId="0" borderId="3" xfId="0" applyBorder="1" applyAlignment="1" applyProtection="1">
      <alignment vertical="center"/>
      <protection locked="0"/>
    </xf>
    <xf numFmtId="0" fontId="21" fillId="0" borderId="22" xfId="0" applyFont="1" applyBorder="1" applyAlignment="1" applyProtection="1">
      <alignment horizontal="center" vertical="center"/>
      <protection locked="0"/>
    </xf>
    <xf numFmtId="49" fontId="21" fillId="0" borderId="22" xfId="0" applyNumberFormat="1" applyFont="1" applyBorder="1" applyAlignment="1" applyProtection="1">
      <alignment horizontal="left" vertical="center" wrapText="1"/>
      <protection locked="0"/>
    </xf>
    <xf numFmtId="0" fontId="21" fillId="0" borderId="22" xfId="0" applyFont="1" applyBorder="1" applyAlignment="1" applyProtection="1">
      <alignment horizontal="left" vertical="center" wrapText="1"/>
      <protection locked="0"/>
    </xf>
    <xf numFmtId="0" fontId="21" fillId="0" borderId="22" xfId="0" applyFont="1" applyBorder="1" applyAlignment="1" applyProtection="1">
      <alignment horizontal="center" vertical="center" wrapText="1"/>
      <protection locked="0"/>
    </xf>
    <xf numFmtId="167" fontId="21" fillId="0" borderId="22" xfId="0" applyNumberFormat="1" applyFont="1" applyBorder="1" applyAlignment="1" applyProtection="1">
      <alignment vertical="center"/>
      <protection locked="0"/>
    </xf>
    <xf numFmtId="4" fontId="21" fillId="3" borderId="22" xfId="0" applyNumberFormat="1" applyFont="1" applyFill="1" applyBorder="1" applyAlignment="1" applyProtection="1">
      <alignment vertical="center"/>
      <protection locked="0"/>
    </xf>
    <xf numFmtId="4" fontId="21" fillId="0" borderId="22" xfId="0" applyNumberFormat="1" applyFont="1" applyBorder="1" applyAlignment="1" applyProtection="1">
      <alignment vertical="center"/>
      <protection locked="0"/>
    </xf>
    <xf numFmtId="0" fontId="22" fillId="3" borderId="14" xfId="0" applyFont="1" applyFill="1" applyBorder="1" applyAlignment="1" applyProtection="1">
      <alignment horizontal="left" vertical="center"/>
      <protection locked="0"/>
    </xf>
    <xf numFmtId="0" fontId="22" fillId="0" borderId="0" xfId="0" applyFont="1" applyAlignment="1">
      <alignment horizontal="center" vertical="center"/>
    </xf>
    <xf numFmtId="166" fontId="22" fillId="0" borderId="0" xfId="0" applyNumberFormat="1" applyFont="1" applyAlignment="1">
      <alignment vertical="center"/>
    </xf>
    <xf numFmtId="166" fontId="22" fillId="0" borderId="15" xfId="0" applyNumberFormat="1" applyFont="1" applyBorder="1" applyAlignment="1">
      <alignment vertical="center"/>
    </xf>
    <xf numFmtId="0" fontId="21" fillId="0" borderId="0" xfId="0" applyFont="1" applyAlignment="1">
      <alignment horizontal="left" vertical="center"/>
    </xf>
    <xf numFmtId="4" fontId="0" fillId="0" borderId="0" xfId="0" applyNumberFormat="1" applyAlignment="1">
      <alignment vertical="center"/>
    </xf>
    <xf numFmtId="0" fontId="9" fillId="0" borderId="3" xfId="0" applyFont="1" applyBorder="1" applyAlignment="1">
      <alignment vertical="center"/>
    </xf>
    <xf numFmtId="0" fontId="34" fillId="0" borderId="0" xfId="0" applyFont="1" applyAlignment="1">
      <alignment horizontal="left" vertical="center"/>
    </xf>
    <xf numFmtId="0" fontId="9" fillId="0" borderId="0" xfId="0" applyFont="1" applyAlignment="1">
      <alignment horizontal="left" vertical="center"/>
    </xf>
    <xf numFmtId="0" fontId="9" fillId="0" borderId="0" xfId="0" applyFont="1" applyAlignment="1">
      <alignment horizontal="left" vertical="center" wrapText="1"/>
    </xf>
    <xf numFmtId="167" fontId="9" fillId="0" borderId="0" xfId="0" applyNumberFormat="1" applyFont="1" applyAlignment="1">
      <alignment vertical="center"/>
    </xf>
    <xf numFmtId="0" fontId="9" fillId="0" borderId="0" xfId="0" applyFont="1" applyAlignment="1" applyProtection="1">
      <alignment vertical="center"/>
      <protection locked="0"/>
    </xf>
    <xf numFmtId="0" fontId="9" fillId="0" borderId="14" xfId="0" applyFont="1" applyBorder="1" applyAlignment="1">
      <alignment vertical="center"/>
    </xf>
    <xf numFmtId="0" fontId="9" fillId="0" borderId="15" xfId="0" applyFont="1" applyBorder="1" applyAlignment="1">
      <alignment vertical="center"/>
    </xf>
    <xf numFmtId="0" fontId="10" fillId="0" borderId="3" xfId="0" applyFont="1" applyBorder="1" applyAlignment="1">
      <alignment vertical="center"/>
    </xf>
    <xf numFmtId="0" fontId="10" fillId="0" borderId="0" xfId="0" applyFont="1" applyAlignment="1">
      <alignment horizontal="left" vertical="center"/>
    </xf>
    <xf numFmtId="0" fontId="10" fillId="0" borderId="0" xfId="0" applyFont="1" applyAlignment="1">
      <alignment horizontal="left" vertical="center" wrapText="1"/>
    </xf>
    <xf numFmtId="167" fontId="10" fillId="0" borderId="0" xfId="0" applyNumberFormat="1" applyFont="1" applyAlignment="1">
      <alignment vertical="center"/>
    </xf>
    <xf numFmtId="0" fontId="10" fillId="0" borderId="0" xfId="0" applyFont="1" applyAlignment="1" applyProtection="1">
      <alignment vertical="center"/>
      <protection locked="0"/>
    </xf>
    <xf numFmtId="0" fontId="10" fillId="0" borderId="14" xfId="0" applyFont="1" applyBorder="1" applyAlignment="1">
      <alignment vertical="center"/>
    </xf>
    <xf numFmtId="0" fontId="10" fillId="0" borderId="15" xfId="0" applyFont="1" applyBorder="1" applyAlignment="1">
      <alignment vertical="center"/>
    </xf>
    <xf numFmtId="0" fontId="35" fillId="0" borderId="22" xfId="0" applyFont="1" applyBorder="1" applyAlignment="1" applyProtection="1">
      <alignment horizontal="center" vertical="center"/>
      <protection locked="0"/>
    </xf>
    <xf numFmtId="49" fontId="35" fillId="0" borderId="22" xfId="0" applyNumberFormat="1" applyFont="1" applyBorder="1" applyAlignment="1" applyProtection="1">
      <alignment horizontal="left" vertical="center" wrapText="1"/>
      <protection locked="0"/>
    </xf>
    <xf numFmtId="0" fontId="35" fillId="0" borderId="22" xfId="0" applyFont="1" applyBorder="1" applyAlignment="1" applyProtection="1">
      <alignment horizontal="left" vertical="center" wrapText="1"/>
      <protection locked="0"/>
    </xf>
    <xf numFmtId="0" fontId="35" fillId="0" borderId="22" xfId="0" applyFont="1" applyBorder="1" applyAlignment="1" applyProtection="1">
      <alignment horizontal="center" vertical="center" wrapText="1"/>
      <protection locked="0"/>
    </xf>
    <xf numFmtId="167" fontId="35" fillId="0" borderId="22" xfId="0" applyNumberFormat="1" applyFont="1" applyBorder="1" applyAlignment="1" applyProtection="1">
      <alignment vertical="center"/>
      <protection locked="0"/>
    </xf>
    <xf numFmtId="4" fontId="35" fillId="3" borderId="22" xfId="0" applyNumberFormat="1" applyFont="1" applyFill="1" applyBorder="1" applyAlignment="1" applyProtection="1">
      <alignment vertical="center"/>
      <protection locked="0"/>
    </xf>
    <xf numFmtId="4" fontId="35" fillId="0" borderId="22" xfId="0" applyNumberFormat="1" applyFont="1" applyBorder="1" applyAlignment="1" applyProtection="1">
      <alignment vertical="center"/>
      <protection locked="0"/>
    </xf>
    <xf numFmtId="0" fontId="36" fillId="0" borderId="3" xfId="0" applyFont="1" applyBorder="1" applyAlignment="1">
      <alignment vertical="center"/>
    </xf>
    <xf numFmtId="0" fontId="35" fillId="3" borderId="14" xfId="0" applyFont="1" applyFill="1" applyBorder="1" applyAlignment="1" applyProtection="1">
      <alignment horizontal="left" vertical="center"/>
      <protection locked="0"/>
    </xf>
    <xf numFmtId="0" fontId="35" fillId="0" borderId="0" xfId="0" applyFont="1" applyAlignment="1">
      <alignment horizontal="center" vertical="center"/>
    </xf>
    <xf numFmtId="0" fontId="37"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167" fontId="21" fillId="3" borderId="22" xfId="0" applyNumberFormat="1" applyFont="1" applyFill="1" applyBorder="1" applyAlignment="1" applyProtection="1">
      <alignment vertical="center"/>
      <protection locked="0"/>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22" fillId="3" borderId="19" xfId="0" applyFont="1" applyFill="1" applyBorder="1" applyAlignment="1" applyProtection="1">
      <alignment horizontal="left" vertical="center"/>
      <protection locked="0"/>
    </xf>
    <xf numFmtId="0" fontId="22" fillId="0" borderId="20" xfId="0" applyFont="1" applyBorder="1" applyAlignment="1">
      <alignment horizontal="center" vertical="center"/>
    </xf>
    <xf numFmtId="166" fontId="22" fillId="0" borderId="20" xfId="0" applyNumberFormat="1" applyFont="1" applyBorder="1" applyAlignment="1">
      <alignment vertical="center"/>
    </xf>
    <xf numFmtId="166" fontId="22" fillId="0" borderId="21" xfId="0" applyNumberFormat="1" applyFont="1" applyBorder="1" applyAlignment="1">
      <alignment vertical="center"/>
    </xf>
    <xf numFmtId="0" fontId="9" fillId="0" borderId="19" xfId="0" applyFont="1" applyBorder="1" applyAlignment="1">
      <alignment vertical="center"/>
    </xf>
    <xf numFmtId="0" fontId="9" fillId="0" borderId="20" xfId="0" applyFont="1" applyBorder="1" applyAlignment="1">
      <alignment vertical="center"/>
    </xf>
    <xf numFmtId="0" fontId="9" fillId="0" borderId="21" xfId="0" applyFont="1" applyBorder="1" applyAlignment="1">
      <alignment vertical="center"/>
    </xf>
    <xf numFmtId="0" fontId="35" fillId="3" borderId="19" xfId="0" applyFont="1" applyFill="1" applyBorder="1" applyAlignment="1" applyProtection="1">
      <alignment horizontal="left" vertical="center"/>
      <protection locked="0"/>
    </xf>
    <xf numFmtId="0" fontId="35" fillId="0" borderId="20" xfId="0" applyFont="1" applyBorder="1" applyAlignment="1">
      <alignment horizontal="center" vertical="center"/>
    </xf>
    <xf numFmtId="0" fontId="21" fillId="5" borderId="6" xfId="0" applyFont="1" applyFill="1" applyBorder="1" applyAlignment="1">
      <alignment horizontal="center" vertical="center"/>
    </xf>
    <xf numFmtId="0" fontId="21" fillId="5" borderId="7" xfId="0" applyFont="1" applyFill="1" applyBorder="1" applyAlignment="1">
      <alignment horizontal="left" vertical="center"/>
    </xf>
    <xf numFmtId="0" fontId="26" fillId="0" borderId="0" xfId="0" applyFont="1" applyAlignment="1">
      <alignment horizontal="left" vertical="center" wrapText="1"/>
    </xf>
    <xf numFmtId="0" fontId="29" fillId="0" borderId="0" xfId="0" applyFont="1" applyAlignment="1">
      <alignment horizontal="left" vertical="center" wrapText="1"/>
    </xf>
    <xf numFmtId="0" fontId="21" fillId="5" borderId="7" xfId="0" applyFont="1" applyFill="1" applyBorder="1" applyAlignment="1">
      <alignment horizontal="center" vertical="center"/>
    </xf>
    <xf numFmtId="0" fontId="3" fillId="0" borderId="0" xfId="0" applyFont="1" applyAlignment="1">
      <alignment horizontal="left" vertical="center" wrapText="1"/>
    </xf>
    <xf numFmtId="0" fontId="3" fillId="0" borderId="0" xfId="0" applyFont="1" applyAlignment="1">
      <alignment vertical="center"/>
    </xf>
    <xf numFmtId="4" fontId="23" fillId="0" borderId="0" xfId="0" applyNumberFormat="1" applyFont="1" applyAlignment="1">
      <alignment horizontal="right" vertical="center"/>
    </xf>
    <xf numFmtId="0" fontId="15" fillId="0" borderId="0" xfId="0" applyFont="1" applyAlignment="1">
      <alignment horizontal="left" vertical="top" wrapText="1"/>
    </xf>
    <xf numFmtId="0" fontId="15" fillId="0" borderId="0" xfId="0" applyFont="1" applyAlignment="1">
      <alignment horizontal="left" vertical="center"/>
    </xf>
    <xf numFmtId="0" fontId="17"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3"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6"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7"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4" borderId="7" xfId="0" applyNumberFormat="1" applyFont="1" applyFill="1" applyBorder="1" applyAlignment="1">
      <alignment vertical="center"/>
    </xf>
    <xf numFmtId="0" fontId="0" fillId="4" borderId="7" xfId="0" applyFill="1" applyBorder="1" applyAlignment="1">
      <alignment vertical="center"/>
    </xf>
    <xf numFmtId="0" fontId="0" fillId="4" borderId="8" xfId="0" applyFill="1" applyBorder="1" applyAlignment="1">
      <alignment vertical="center"/>
    </xf>
    <xf numFmtId="0" fontId="4" fillId="4" borderId="7" xfId="0" applyFont="1" applyFill="1" applyBorder="1" applyAlignment="1">
      <alignment horizontal="left" vertical="center"/>
    </xf>
    <xf numFmtId="0" fontId="12" fillId="2" borderId="0" xfId="0" applyFont="1" applyFill="1" applyAlignment="1">
      <alignment horizontal="center" vertical="center"/>
    </xf>
    <xf numFmtId="4" fontId="7" fillId="0" borderId="0" xfId="0" applyNumberFormat="1" applyFont="1" applyAlignment="1">
      <alignment vertical="center"/>
    </xf>
    <xf numFmtId="0" fontId="7" fillId="0" borderId="0" xfId="0" applyFont="1" applyAlignment="1">
      <alignment vertical="center"/>
    </xf>
    <xf numFmtId="0" fontId="21" fillId="5" borderId="7" xfId="0" applyFont="1" applyFill="1" applyBorder="1" applyAlignment="1">
      <alignment horizontal="right" vertical="center"/>
    </xf>
    <xf numFmtId="4" fontId="27" fillId="0" borderId="0" xfId="0" applyNumberFormat="1" applyFont="1" applyAlignment="1">
      <alignment vertical="center"/>
    </xf>
    <xf numFmtId="0" fontId="27" fillId="0" borderId="0" xfId="0" applyFont="1" applyAlignment="1">
      <alignment vertical="center"/>
    </xf>
    <xf numFmtId="4" fontId="27" fillId="0" borderId="0" xfId="0" applyNumberFormat="1" applyFont="1" applyAlignment="1">
      <alignment horizontal="right" vertical="center"/>
    </xf>
    <xf numFmtId="4" fontId="7" fillId="0" borderId="0" xfId="0" applyNumberFormat="1" applyFont="1" applyAlignment="1">
      <alignment horizontal="righ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21" fillId="5" borderId="8" xfId="0" applyFont="1" applyFill="1" applyBorder="1" applyAlignment="1">
      <alignment horizontal="left" vertical="center"/>
    </xf>
    <xf numFmtId="0" fontId="19" fillId="0" borderId="11" xfId="0" applyFont="1" applyBorder="1" applyAlignment="1">
      <alignment horizontal="center" vertical="center"/>
    </xf>
    <xf numFmtId="0" fontId="19" fillId="0" borderId="12" xfId="0" applyFont="1" applyBorder="1" applyAlignment="1">
      <alignment horizontal="left" vertical="center"/>
    </xf>
    <xf numFmtId="0" fontId="20" fillId="0" borderId="14" xfId="0" applyFont="1" applyBorder="1" applyAlignment="1">
      <alignment horizontal="left" vertical="center"/>
    </xf>
    <xf numFmtId="0" fontId="20" fillId="0" borderId="0" xfId="0" applyFont="1" applyAlignment="1">
      <alignment horizontal="left" vertical="center"/>
    </xf>
    <xf numFmtId="4" fontId="23" fillId="0" borderId="0" xfId="0" applyNumberFormat="1" applyFont="1" applyAlignment="1">
      <alignmen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3"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0.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1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9.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0.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9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A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C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D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E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1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F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9.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13"/>
  <sheetViews>
    <sheetView showGridLines="0" topLeftCell="A88" workbookViewId="0">
      <selection activeCell="A111" sqref="A111"/>
    </sheetView>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4" t="s">
        <v>0</v>
      </c>
      <c r="AZ1" s="14" t="s">
        <v>1</v>
      </c>
      <c r="BA1" s="14" t="s">
        <v>2</v>
      </c>
      <c r="BB1" s="14" t="s">
        <v>1</v>
      </c>
      <c r="BT1" s="14" t="s">
        <v>3</v>
      </c>
      <c r="BU1" s="14" t="s">
        <v>3</v>
      </c>
      <c r="BV1" s="14" t="s">
        <v>4</v>
      </c>
    </row>
    <row r="2" spans="1:74" ht="36.950000000000003" customHeight="1">
      <c r="AR2" s="216" t="s">
        <v>5</v>
      </c>
      <c r="AS2" s="201"/>
      <c r="AT2" s="201"/>
      <c r="AU2" s="201"/>
      <c r="AV2" s="201"/>
      <c r="AW2" s="201"/>
      <c r="AX2" s="201"/>
      <c r="AY2" s="201"/>
      <c r="AZ2" s="201"/>
      <c r="BA2" s="201"/>
      <c r="BB2" s="201"/>
      <c r="BC2" s="201"/>
      <c r="BD2" s="201"/>
      <c r="BE2" s="201"/>
      <c r="BS2" s="15" t="s">
        <v>6</v>
      </c>
      <c r="BT2" s="15" t="s">
        <v>7</v>
      </c>
    </row>
    <row r="3" spans="1:74" ht="6.95" customHeight="1">
      <c r="B3" s="16"/>
      <c r="C3" s="17"/>
      <c r="D3" s="17"/>
      <c r="E3" s="17"/>
      <c r="F3" s="17"/>
      <c r="G3" s="17"/>
      <c r="H3" s="17"/>
      <c r="I3" s="17"/>
      <c r="J3" s="17"/>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8"/>
      <c r="BS3" s="15" t="s">
        <v>6</v>
      </c>
      <c r="BT3" s="15" t="s">
        <v>8</v>
      </c>
    </row>
    <row r="4" spans="1:74" ht="24.95" customHeight="1">
      <c r="B4" s="18"/>
      <c r="D4" s="19" t="s">
        <v>9</v>
      </c>
      <c r="AR4" s="18"/>
      <c r="AS4" s="20" t="s">
        <v>10</v>
      </c>
      <c r="BE4" s="21" t="s">
        <v>11</v>
      </c>
      <c r="BS4" s="15" t="s">
        <v>12</v>
      </c>
    </row>
    <row r="5" spans="1:74" ht="12" customHeight="1">
      <c r="B5" s="18"/>
      <c r="D5" s="22" t="s">
        <v>13</v>
      </c>
      <c r="K5" s="200" t="s">
        <v>14</v>
      </c>
      <c r="L5" s="201"/>
      <c r="M5" s="201"/>
      <c r="N5" s="201"/>
      <c r="O5" s="201"/>
      <c r="P5" s="201"/>
      <c r="Q5" s="201"/>
      <c r="R5" s="201"/>
      <c r="S5" s="201"/>
      <c r="T5" s="201"/>
      <c r="U5" s="201"/>
      <c r="V5" s="201"/>
      <c r="W5" s="201"/>
      <c r="X5" s="201"/>
      <c r="Y5" s="201"/>
      <c r="Z5" s="201"/>
      <c r="AA5" s="201"/>
      <c r="AB5" s="201"/>
      <c r="AC5" s="201"/>
      <c r="AD5" s="201"/>
      <c r="AE5" s="201"/>
      <c r="AF5" s="201"/>
      <c r="AG5" s="201"/>
      <c r="AH5" s="201"/>
      <c r="AI5" s="201"/>
      <c r="AJ5" s="201"/>
      <c r="AK5" s="201"/>
      <c r="AL5" s="201"/>
      <c r="AM5" s="201"/>
      <c r="AN5" s="201"/>
      <c r="AO5" s="201"/>
      <c r="AR5" s="18"/>
      <c r="BE5" s="197" t="s">
        <v>15</v>
      </c>
      <c r="BS5" s="15" t="s">
        <v>6</v>
      </c>
    </row>
    <row r="6" spans="1:74" ht="36.950000000000003" customHeight="1">
      <c r="B6" s="18"/>
      <c r="D6" s="24" t="s">
        <v>16</v>
      </c>
      <c r="K6" s="202" t="s">
        <v>17</v>
      </c>
      <c r="L6" s="201"/>
      <c r="M6" s="201"/>
      <c r="N6" s="201"/>
      <c r="O6" s="201"/>
      <c r="P6" s="201"/>
      <c r="Q6" s="201"/>
      <c r="R6" s="201"/>
      <c r="S6" s="201"/>
      <c r="T6" s="201"/>
      <c r="U6" s="201"/>
      <c r="V6" s="201"/>
      <c r="W6" s="201"/>
      <c r="X6" s="201"/>
      <c r="Y6" s="201"/>
      <c r="Z6" s="201"/>
      <c r="AA6" s="201"/>
      <c r="AB6" s="201"/>
      <c r="AC6" s="201"/>
      <c r="AD6" s="201"/>
      <c r="AE6" s="201"/>
      <c r="AF6" s="201"/>
      <c r="AG6" s="201"/>
      <c r="AH6" s="201"/>
      <c r="AI6" s="201"/>
      <c r="AJ6" s="201"/>
      <c r="AK6" s="201"/>
      <c r="AL6" s="201"/>
      <c r="AM6" s="201"/>
      <c r="AN6" s="201"/>
      <c r="AO6" s="201"/>
      <c r="AR6" s="18"/>
      <c r="BE6" s="198"/>
      <c r="BS6" s="15" t="s">
        <v>6</v>
      </c>
    </row>
    <row r="7" spans="1:74" ht="12" customHeight="1">
      <c r="B7" s="18"/>
      <c r="D7" s="25" t="s">
        <v>18</v>
      </c>
      <c r="K7" s="23" t="s">
        <v>1</v>
      </c>
      <c r="AK7" s="25" t="s">
        <v>19</v>
      </c>
      <c r="AN7" s="23" t="s">
        <v>1</v>
      </c>
      <c r="AR7" s="18"/>
      <c r="BE7" s="198"/>
      <c r="BS7" s="15" t="s">
        <v>6</v>
      </c>
    </row>
    <row r="8" spans="1:74" ht="12" customHeight="1">
      <c r="B8" s="18"/>
      <c r="D8" s="25" t="s">
        <v>20</v>
      </c>
      <c r="K8" s="23" t="s">
        <v>21</v>
      </c>
      <c r="AK8" s="25" t="s">
        <v>22</v>
      </c>
      <c r="AN8" s="26" t="s">
        <v>23</v>
      </c>
      <c r="AR8" s="18"/>
      <c r="BE8" s="198"/>
      <c r="BS8" s="15" t="s">
        <v>6</v>
      </c>
    </row>
    <row r="9" spans="1:74" ht="14.45" customHeight="1">
      <c r="B9" s="18"/>
      <c r="AR9" s="18"/>
      <c r="BE9" s="198"/>
      <c r="BS9" s="15" t="s">
        <v>6</v>
      </c>
    </row>
    <row r="10" spans="1:74" ht="12" customHeight="1">
      <c r="B10" s="18"/>
      <c r="D10" s="25" t="s">
        <v>24</v>
      </c>
      <c r="AK10" s="25" t="s">
        <v>25</v>
      </c>
      <c r="AN10" s="23" t="s">
        <v>1</v>
      </c>
      <c r="AR10" s="18"/>
      <c r="BE10" s="198"/>
      <c r="BS10" s="15" t="s">
        <v>6</v>
      </c>
    </row>
    <row r="11" spans="1:74" ht="18.399999999999999" customHeight="1">
      <c r="B11" s="18"/>
      <c r="E11" s="23" t="s">
        <v>26</v>
      </c>
      <c r="AK11" s="25" t="s">
        <v>27</v>
      </c>
      <c r="AN11" s="23" t="s">
        <v>1</v>
      </c>
      <c r="AR11" s="18"/>
      <c r="BE11" s="198"/>
      <c r="BS11" s="15" t="s">
        <v>6</v>
      </c>
    </row>
    <row r="12" spans="1:74" ht="6.95" customHeight="1">
      <c r="B12" s="18"/>
      <c r="AR12" s="18"/>
      <c r="BE12" s="198"/>
      <c r="BS12" s="15" t="s">
        <v>6</v>
      </c>
    </row>
    <row r="13" spans="1:74" ht="12" customHeight="1">
      <c r="B13" s="18"/>
      <c r="D13" s="25" t="s">
        <v>28</v>
      </c>
      <c r="AK13" s="25" t="s">
        <v>25</v>
      </c>
      <c r="AN13" s="27" t="s">
        <v>29</v>
      </c>
      <c r="AR13" s="18"/>
      <c r="BE13" s="198"/>
      <c r="BS13" s="15" t="s">
        <v>6</v>
      </c>
    </row>
    <row r="14" spans="1:74" ht="12.75">
      <c r="B14" s="18"/>
      <c r="E14" s="203" t="s">
        <v>29</v>
      </c>
      <c r="F14" s="204"/>
      <c r="G14" s="204"/>
      <c r="H14" s="204"/>
      <c r="I14" s="204"/>
      <c r="J14" s="204"/>
      <c r="K14" s="204"/>
      <c r="L14" s="204"/>
      <c r="M14" s="204"/>
      <c r="N14" s="204"/>
      <c r="O14" s="204"/>
      <c r="P14" s="204"/>
      <c r="Q14" s="204"/>
      <c r="R14" s="204"/>
      <c r="S14" s="204"/>
      <c r="T14" s="204"/>
      <c r="U14" s="204"/>
      <c r="V14" s="204"/>
      <c r="W14" s="204"/>
      <c r="X14" s="204"/>
      <c r="Y14" s="204"/>
      <c r="Z14" s="204"/>
      <c r="AA14" s="204"/>
      <c r="AB14" s="204"/>
      <c r="AC14" s="204"/>
      <c r="AD14" s="204"/>
      <c r="AE14" s="204"/>
      <c r="AF14" s="204"/>
      <c r="AG14" s="204"/>
      <c r="AH14" s="204"/>
      <c r="AI14" s="204"/>
      <c r="AJ14" s="204"/>
      <c r="AK14" s="25" t="s">
        <v>27</v>
      </c>
      <c r="AN14" s="27" t="s">
        <v>29</v>
      </c>
      <c r="AR14" s="18"/>
      <c r="BE14" s="198"/>
      <c r="BS14" s="15" t="s">
        <v>6</v>
      </c>
    </row>
    <row r="15" spans="1:74" ht="6.95" customHeight="1">
      <c r="B15" s="18"/>
      <c r="AR15" s="18"/>
      <c r="BE15" s="198"/>
      <c r="BS15" s="15" t="s">
        <v>3</v>
      </c>
    </row>
    <row r="16" spans="1:74" ht="12" customHeight="1">
      <c r="B16" s="18"/>
      <c r="D16" s="25" t="s">
        <v>30</v>
      </c>
      <c r="AK16" s="25" t="s">
        <v>25</v>
      </c>
      <c r="AN16" s="23" t="s">
        <v>1</v>
      </c>
      <c r="AR16" s="18"/>
      <c r="BE16" s="198"/>
      <c r="BS16" s="15" t="s">
        <v>3</v>
      </c>
    </row>
    <row r="17" spans="2:71" ht="18.399999999999999" customHeight="1">
      <c r="B17" s="18"/>
      <c r="E17" s="23" t="s">
        <v>31</v>
      </c>
      <c r="AK17" s="25" t="s">
        <v>27</v>
      </c>
      <c r="AN17" s="23" t="s">
        <v>1</v>
      </c>
      <c r="AR17" s="18"/>
      <c r="BE17" s="198"/>
      <c r="BS17" s="15" t="s">
        <v>32</v>
      </c>
    </row>
    <row r="18" spans="2:71" ht="6.95" customHeight="1">
      <c r="B18" s="18"/>
      <c r="AR18" s="18"/>
      <c r="BE18" s="198"/>
      <c r="BS18" s="15" t="s">
        <v>6</v>
      </c>
    </row>
    <row r="19" spans="2:71" ht="12" customHeight="1">
      <c r="B19" s="18"/>
      <c r="D19" s="25" t="s">
        <v>33</v>
      </c>
      <c r="AK19" s="25" t="s">
        <v>25</v>
      </c>
      <c r="AN19" s="23" t="s">
        <v>1</v>
      </c>
      <c r="AR19" s="18"/>
      <c r="BE19" s="198"/>
      <c r="BS19" s="15" t="s">
        <v>6</v>
      </c>
    </row>
    <row r="20" spans="2:71" ht="18.399999999999999" customHeight="1">
      <c r="B20" s="18"/>
      <c r="E20" s="23" t="s">
        <v>34</v>
      </c>
      <c r="AK20" s="25" t="s">
        <v>27</v>
      </c>
      <c r="AN20" s="23" t="s">
        <v>1</v>
      </c>
      <c r="AR20" s="18"/>
      <c r="BE20" s="198"/>
      <c r="BS20" s="15" t="s">
        <v>32</v>
      </c>
    </row>
    <row r="21" spans="2:71" ht="6.95" customHeight="1">
      <c r="B21" s="18"/>
      <c r="AR21" s="18"/>
      <c r="BE21" s="198"/>
    </row>
    <row r="22" spans="2:71" ht="12" customHeight="1">
      <c r="B22" s="18"/>
      <c r="D22" s="25" t="s">
        <v>35</v>
      </c>
      <c r="AR22" s="18"/>
      <c r="BE22" s="198"/>
    </row>
    <row r="23" spans="2:71" ht="107.25" customHeight="1">
      <c r="B23" s="18"/>
      <c r="E23" s="205" t="s">
        <v>36</v>
      </c>
      <c r="F23" s="205"/>
      <c r="G23" s="205"/>
      <c r="H23" s="205"/>
      <c r="I23" s="205"/>
      <c r="J23" s="205"/>
      <c r="K23" s="205"/>
      <c r="L23" s="205"/>
      <c r="M23" s="205"/>
      <c r="N23" s="205"/>
      <c r="O23" s="205"/>
      <c r="P23" s="205"/>
      <c r="Q23" s="205"/>
      <c r="R23" s="205"/>
      <c r="S23" s="205"/>
      <c r="T23" s="205"/>
      <c r="U23" s="205"/>
      <c r="V23" s="205"/>
      <c r="W23" s="205"/>
      <c r="X23" s="205"/>
      <c r="Y23" s="205"/>
      <c r="Z23" s="205"/>
      <c r="AA23" s="205"/>
      <c r="AB23" s="205"/>
      <c r="AC23" s="205"/>
      <c r="AD23" s="205"/>
      <c r="AE23" s="205"/>
      <c r="AF23" s="205"/>
      <c r="AG23" s="205"/>
      <c r="AH23" s="205"/>
      <c r="AI23" s="205"/>
      <c r="AJ23" s="205"/>
      <c r="AK23" s="205"/>
      <c r="AL23" s="205"/>
      <c r="AM23" s="205"/>
      <c r="AN23" s="205"/>
      <c r="AR23" s="18"/>
      <c r="BE23" s="198"/>
    </row>
    <row r="24" spans="2:71" ht="6.95" customHeight="1">
      <c r="B24" s="18"/>
      <c r="AR24" s="18"/>
      <c r="BE24" s="198"/>
    </row>
    <row r="25" spans="2:71" ht="6.95" customHeight="1">
      <c r="B25" s="18"/>
      <c r="D25" s="29"/>
      <c r="E25" s="29"/>
      <c r="F25" s="29"/>
      <c r="G25" s="29"/>
      <c r="H25" s="29"/>
      <c r="I25" s="29"/>
      <c r="J25" s="29"/>
      <c r="K25" s="29"/>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R25" s="18"/>
      <c r="BE25" s="198"/>
    </row>
    <row r="26" spans="2:71" s="1" customFormat="1" ht="25.9" customHeight="1">
      <c r="B26" s="30"/>
      <c r="D26" s="31" t="s">
        <v>37</v>
      </c>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206">
        <f>ROUND(AG94,2)</f>
        <v>0</v>
      </c>
      <c r="AL26" s="207"/>
      <c r="AM26" s="207"/>
      <c r="AN26" s="207"/>
      <c r="AO26" s="207"/>
      <c r="AR26" s="30"/>
      <c r="BE26" s="198"/>
    </row>
    <row r="27" spans="2:71" s="1" customFormat="1" ht="6.95" customHeight="1">
      <c r="B27" s="30"/>
      <c r="AR27" s="30"/>
      <c r="BE27" s="198"/>
    </row>
    <row r="28" spans="2:71" s="1" customFormat="1" ht="12.75">
      <c r="B28" s="30"/>
      <c r="L28" s="208" t="s">
        <v>38</v>
      </c>
      <c r="M28" s="208"/>
      <c r="N28" s="208"/>
      <c r="O28" s="208"/>
      <c r="P28" s="208"/>
      <c r="W28" s="208" t="s">
        <v>39</v>
      </c>
      <c r="X28" s="208"/>
      <c r="Y28" s="208"/>
      <c r="Z28" s="208"/>
      <c r="AA28" s="208"/>
      <c r="AB28" s="208"/>
      <c r="AC28" s="208"/>
      <c r="AD28" s="208"/>
      <c r="AE28" s="208"/>
      <c r="AK28" s="208" t="s">
        <v>40</v>
      </c>
      <c r="AL28" s="208"/>
      <c r="AM28" s="208"/>
      <c r="AN28" s="208"/>
      <c r="AO28" s="208"/>
      <c r="AR28" s="30"/>
      <c r="BE28" s="198"/>
    </row>
    <row r="29" spans="2:71" s="2" customFormat="1" ht="14.45" customHeight="1">
      <c r="B29" s="34"/>
      <c r="D29" s="25" t="s">
        <v>41</v>
      </c>
      <c r="F29" s="25" t="s">
        <v>42</v>
      </c>
      <c r="L29" s="211">
        <v>0.21</v>
      </c>
      <c r="M29" s="210"/>
      <c r="N29" s="210"/>
      <c r="O29" s="210"/>
      <c r="P29" s="210"/>
      <c r="W29" s="209">
        <f>ROUND(AZ94, 2)</f>
        <v>0</v>
      </c>
      <c r="X29" s="210"/>
      <c r="Y29" s="210"/>
      <c r="Z29" s="210"/>
      <c r="AA29" s="210"/>
      <c r="AB29" s="210"/>
      <c r="AC29" s="210"/>
      <c r="AD29" s="210"/>
      <c r="AE29" s="210"/>
      <c r="AK29" s="209">
        <f>ROUND(AV94, 2)</f>
        <v>0</v>
      </c>
      <c r="AL29" s="210"/>
      <c r="AM29" s="210"/>
      <c r="AN29" s="210"/>
      <c r="AO29" s="210"/>
      <c r="AR29" s="34"/>
      <c r="BE29" s="199"/>
    </row>
    <row r="30" spans="2:71" s="2" customFormat="1" ht="14.45" customHeight="1">
      <c r="B30" s="34"/>
      <c r="F30" s="25" t="s">
        <v>43</v>
      </c>
      <c r="L30" s="211">
        <v>0.12</v>
      </c>
      <c r="M30" s="210"/>
      <c r="N30" s="210"/>
      <c r="O30" s="210"/>
      <c r="P30" s="210"/>
      <c r="W30" s="209">
        <f>ROUND(BA94, 2)</f>
        <v>0</v>
      </c>
      <c r="X30" s="210"/>
      <c r="Y30" s="210"/>
      <c r="Z30" s="210"/>
      <c r="AA30" s="210"/>
      <c r="AB30" s="210"/>
      <c r="AC30" s="210"/>
      <c r="AD30" s="210"/>
      <c r="AE30" s="210"/>
      <c r="AK30" s="209">
        <f>ROUND(AW94, 2)</f>
        <v>0</v>
      </c>
      <c r="AL30" s="210"/>
      <c r="AM30" s="210"/>
      <c r="AN30" s="210"/>
      <c r="AO30" s="210"/>
      <c r="AR30" s="34"/>
      <c r="BE30" s="199"/>
    </row>
    <row r="31" spans="2:71" s="2" customFormat="1" ht="14.45" hidden="1" customHeight="1">
      <c r="B31" s="34"/>
      <c r="F31" s="25" t="s">
        <v>44</v>
      </c>
      <c r="L31" s="211">
        <v>0.21</v>
      </c>
      <c r="M31" s="210"/>
      <c r="N31" s="210"/>
      <c r="O31" s="210"/>
      <c r="P31" s="210"/>
      <c r="W31" s="209">
        <f>ROUND(BB94, 2)</f>
        <v>0</v>
      </c>
      <c r="X31" s="210"/>
      <c r="Y31" s="210"/>
      <c r="Z31" s="210"/>
      <c r="AA31" s="210"/>
      <c r="AB31" s="210"/>
      <c r="AC31" s="210"/>
      <c r="AD31" s="210"/>
      <c r="AE31" s="210"/>
      <c r="AK31" s="209">
        <v>0</v>
      </c>
      <c r="AL31" s="210"/>
      <c r="AM31" s="210"/>
      <c r="AN31" s="210"/>
      <c r="AO31" s="210"/>
      <c r="AR31" s="34"/>
      <c r="BE31" s="199"/>
    </row>
    <row r="32" spans="2:71" s="2" customFormat="1" ht="14.45" hidden="1" customHeight="1">
      <c r="B32" s="34"/>
      <c r="F32" s="25" t="s">
        <v>45</v>
      </c>
      <c r="L32" s="211">
        <v>0.12</v>
      </c>
      <c r="M32" s="210"/>
      <c r="N32" s="210"/>
      <c r="O32" s="210"/>
      <c r="P32" s="210"/>
      <c r="W32" s="209">
        <f>ROUND(BC94, 2)</f>
        <v>0</v>
      </c>
      <c r="X32" s="210"/>
      <c r="Y32" s="210"/>
      <c r="Z32" s="210"/>
      <c r="AA32" s="210"/>
      <c r="AB32" s="210"/>
      <c r="AC32" s="210"/>
      <c r="AD32" s="210"/>
      <c r="AE32" s="210"/>
      <c r="AK32" s="209">
        <v>0</v>
      </c>
      <c r="AL32" s="210"/>
      <c r="AM32" s="210"/>
      <c r="AN32" s="210"/>
      <c r="AO32" s="210"/>
      <c r="AR32" s="34"/>
      <c r="BE32" s="199"/>
    </row>
    <row r="33" spans="2:57" s="2" customFormat="1" ht="14.45" hidden="1" customHeight="1">
      <c r="B33" s="34"/>
      <c r="F33" s="25" t="s">
        <v>46</v>
      </c>
      <c r="L33" s="211">
        <v>0</v>
      </c>
      <c r="M33" s="210"/>
      <c r="N33" s="210"/>
      <c r="O33" s="210"/>
      <c r="P33" s="210"/>
      <c r="W33" s="209">
        <f>ROUND(BD94, 2)</f>
        <v>0</v>
      </c>
      <c r="X33" s="210"/>
      <c r="Y33" s="210"/>
      <c r="Z33" s="210"/>
      <c r="AA33" s="210"/>
      <c r="AB33" s="210"/>
      <c r="AC33" s="210"/>
      <c r="AD33" s="210"/>
      <c r="AE33" s="210"/>
      <c r="AK33" s="209">
        <v>0</v>
      </c>
      <c r="AL33" s="210"/>
      <c r="AM33" s="210"/>
      <c r="AN33" s="210"/>
      <c r="AO33" s="210"/>
      <c r="AR33" s="34"/>
      <c r="BE33" s="199"/>
    </row>
    <row r="34" spans="2:57" s="1" customFormat="1" ht="6.95" customHeight="1">
      <c r="B34" s="30"/>
      <c r="AR34" s="30"/>
      <c r="BE34" s="198"/>
    </row>
    <row r="35" spans="2:57" s="1" customFormat="1" ht="25.9" customHeight="1">
      <c r="B35" s="30"/>
      <c r="C35" s="35"/>
      <c r="D35" s="36" t="s">
        <v>47</v>
      </c>
      <c r="E35" s="37"/>
      <c r="F35" s="37"/>
      <c r="G35" s="37"/>
      <c r="H35" s="37"/>
      <c r="I35" s="37"/>
      <c r="J35" s="37"/>
      <c r="K35" s="37"/>
      <c r="L35" s="37"/>
      <c r="M35" s="37"/>
      <c r="N35" s="37"/>
      <c r="O35" s="37"/>
      <c r="P35" s="37"/>
      <c r="Q35" s="37"/>
      <c r="R35" s="37"/>
      <c r="S35" s="37"/>
      <c r="T35" s="38" t="s">
        <v>48</v>
      </c>
      <c r="U35" s="37"/>
      <c r="V35" s="37"/>
      <c r="W35" s="37"/>
      <c r="X35" s="215" t="s">
        <v>49</v>
      </c>
      <c r="Y35" s="213"/>
      <c r="Z35" s="213"/>
      <c r="AA35" s="213"/>
      <c r="AB35" s="213"/>
      <c r="AC35" s="37"/>
      <c r="AD35" s="37"/>
      <c r="AE35" s="37"/>
      <c r="AF35" s="37"/>
      <c r="AG35" s="37"/>
      <c r="AH35" s="37"/>
      <c r="AI35" s="37"/>
      <c r="AJ35" s="37"/>
      <c r="AK35" s="212">
        <f>SUM(AK26:AK33)</f>
        <v>0</v>
      </c>
      <c r="AL35" s="213"/>
      <c r="AM35" s="213"/>
      <c r="AN35" s="213"/>
      <c r="AO35" s="214"/>
      <c r="AP35" s="35"/>
      <c r="AQ35" s="35"/>
      <c r="AR35" s="30"/>
    </row>
    <row r="36" spans="2:57" s="1" customFormat="1" ht="6.95" customHeight="1">
      <c r="B36" s="30"/>
      <c r="AR36" s="30"/>
    </row>
    <row r="37" spans="2:57" s="1" customFormat="1" ht="14.45" customHeight="1">
      <c r="B37" s="30"/>
      <c r="AR37" s="30"/>
    </row>
    <row r="38" spans="2:57" ht="14.45" customHeight="1">
      <c r="B38" s="18"/>
      <c r="AR38" s="18"/>
    </row>
    <row r="39" spans="2:57" ht="14.45" customHeight="1">
      <c r="B39" s="18"/>
      <c r="AR39" s="18"/>
    </row>
    <row r="40" spans="2:57" ht="14.45" customHeight="1">
      <c r="B40" s="18"/>
      <c r="AR40" s="18"/>
    </row>
    <row r="41" spans="2:57" ht="14.45" customHeight="1">
      <c r="B41" s="18"/>
      <c r="AR41" s="18"/>
    </row>
    <row r="42" spans="2:57" ht="14.45" customHeight="1">
      <c r="B42" s="18"/>
      <c r="AR42" s="18"/>
    </row>
    <row r="43" spans="2:57" ht="14.45" customHeight="1">
      <c r="B43" s="18"/>
      <c r="AR43" s="18"/>
    </row>
    <row r="44" spans="2:57" ht="14.45" customHeight="1">
      <c r="B44" s="18"/>
      <c r="AR44" s="18"/>
    </row>
    <row r="45" spans="2:57" ht="14.45" customHeight="1">
      <c r="B45" s="18"/>
      <c r="AR45" s="18"/>
    </row>
    <row r="46" spans="2:57" ht="14.45" customHeight="1">
      <c r="B46" s="18"/>
      <c r="AR46" s="18"/>
    </row>
    <row r="47" spans="2:57" ht="14.45" customHeight="1">
      <c r="B47" s="18"/>
      <c r="AR47" s="18"/>
    </row>
    <row r="48" spans="2:57" ht="14.45" customHeight="1">
      <c r="B48" s="18"/>
      <c r="AR48" s="18"/>
    </row>
    <row r="49" spans="2:44" s="1" customFormat="1" ht="14.45" customHeight="1">
      <c r="B49" s="30"/>
      <c r="D49" s="39" t="s">
        <v>50</v>
      </c>
      <c r="E49" s="40"/>
      <c r="F49" s="40"/>
      <c r="G49" s="40"/>
      <c r="H49" s="40"/>
      <c r="I49" s="40"/>
      <c r="J49" s="40"/>
      <c r="K49" s="40"/>
      <c r="L49" s="40"/>
      <c r="M49" s="40"/>
      <c r="N49" s="40"/>
      <c r="O49" s="40"/>
      <c r="P49" s="40"/>
      <c r="Q49" s="40"/>
      <c r="R49" s="40"/>
      <c r="S49" s="40"/>
      <c r="T49" s="40"/>
      <c r="U49" s="40"/>
      <c r="V49" s="40"/>
      <c r="W49" s="40"/>
      <c r="X49" s="40"/>
      <c r="Y49" s="40"/>
      <c r="Z49" s="40"/>
      <c r="AA49" s="40"/>
      <c r="AB49" s="40"/>
      <c r="AC49" s="40"/>
      <c r="AD49" s="40"/>
      <c r="AE49" s="40"/>
      <c r="AF49" s="40"/>
      <c r="AG49" s="40"/>
      <c r="AH49" s="39" t="s">
        <v>51</v>
      </c>
      <c r="AI49" s="40"/>
      <c r="AJ49" s="40"/>
      <c r="AK49" s="40"/>
      <c r="AL49" s="40"/>
      <c r="AM49" s="40"/>
      <c r="AN49" s="40"/>
      <c r="AO49" s="40"/>
      <c r="AR49" s="30"/>
    </row>
    <row r="50" spans="2:44" ht="11.25">
      <c r="B50" s="18"/>
      <c r="AR50" s="18"/>
    </row>
    <row r="51" spans="2:44" ht="11.25">
      <c r="B51" s="18"/>
      <c r="AR51" s="18"/>
    </row>
    <row r="52" spans="2:44" ht="11.25">
      <c r="B52" s="18"/>
      <c r="AR52" s="18"/>
    </row>
    <row r="53" spans="2:44" ht="11.25">
      <c r="B53" s="18"/>
      <c r="AR53" s="18"/>
    </row>
    <row r="54" spans="2:44" ht="11.25">
      <c r="B54" s="18"/>
      <c r="AR54" s="18"/>
    </row>
    <row r="55" spans="2:44" ht="11.25">
      <c r="B55" s="18"/>
      <c r="AR55" s="18"/>
    </row>
    <row r="56" spans="2:44" ht="11.25">
      <c r="B56" s="18"/>
      <c r="AR56" s="18"/>
    </row>
    <row r="57" spans="2:44" ht="11.25">
      <c r="B57" s="18"/>
      <c r="AR57" s="18"/>
    </row>
    <row r="58" spans="2:44" ht="11.25">
      <c r="B58" s="18"/>
      <c r="AR58" s="18"/>
    </row>
    <row r="59" spans="2:44" ht="11.25">
      <c r="B59" s="18"/>
      <c r="AR59" s="18"/>
    </row>
    <row r="60" spans="2:44" s="1" customFormat="1" ht="12.75">
      <c r="B60" s="30"/>
      <c r="D60" s="41" t="s">
        <v>52</v>
      </c>
      <c r="E60" s="32"/>
      <c r="F60" s="32"/>
      <c r="G60" s="32"/>
      <c r="H60" s="32"/>
      <c r="I60" s="32"/>
      <c r="J60" s="32"/>
      <c r="K60" s="32"/>
      <c r="L60" s="32"/>
      <c r="M60" s="32"/>
      <c r="N60" s="32"/>
      <c r="O60" s="32"/>
      <c r="P60" s="32"/>
      <c r="Q60" s="32"/>
      <c r="R60" s="32"/>
      <c r="S60" s="32"/>
      <c r="T60" s="32"/>
      <c r="U60" s="32"/>
      <c r="V60" s="41" t="s">
        <v>53</v>
      </c>
      <c r="W60" s="32"/>
      <c r="X60" s="32"/>
      <c r="Y60" s="32"/>
      <c r="Z60" s="32"/>
      <c r="AA60" s="32"/>
      <c r="AB60" s="32"/>
      <c r="AC60" s="32"/>
      <c r="AD60" s="32"/>
      <c r="AE60" s="32"/>
      <c r="AF60" s="32"/>
      <c r="AG60" s="32"/>
      <c r="AH60" s="41" t="s">
        <v>52</v>
      </c>
      <c r="AI60" s="32"/>
      <c r="AJ60" s="32"/>
      <c r="AK60" s="32"/>
      <c r="AL60" s="32"/>
      <c r="AM60" s="41" t="s">
        <v>53</v>
      </c>
      <c r="AN60" s="32"/>
      <c r="AO60" s="32"/>
      <c r="AR60" s="30"/>
    </row>
    <row r="61" spans="2:44" ht="11.25">
      <c r="B61" s="18"/>
      <c r="AR61" s="18"/>
    </row>
    <row r="62" spans="2:44" ht="11.25">
      <c r="B62" s="18"/>
      <c r="AR62" s="18"/>
    </row>
    <row r="63" spans="2:44" ht="11.25">
      <c r="B63" s="18"/>
      <c r="AR63" s="18"/>
    </row>
    <row r="64" spans="2:44" s="1" customFormat="1" ht="12.75">
      <c r="B64" s="30"/>
      <c r="D64" s="39" t="s">
        <v>54</v>
      </c>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40"/>
      <c r="AF64" s="40"/>
      <c r="AG64" s="40"/>
      <c r="AH64" s="39" t="s">
        <v>55</v>
      </c>
      <c r="AI64" s="40"/>
      <c r="AJ64" s="40"/>
      <c r="AK64" s="40"/>
      <c r="AL64" s="40"/>
      <c r="AM64" s="40"/>
      <c r="AN64" s="40"/>
      <c r="AO64" s="40"/>
      <c r="AR64" s="30"/>
    </row>
    <row r="65" spans="2:44" ht="11.25">
      <c r="B65" s="18"/>
      <c r="AR65" s="18"/>
    </row>
    <row r="66" spans="2:44" ht="11.25">
      <c r="B66" s="18"/>
      <c r="AR66" s="18"/>
    </row>
    <row r="67" spans="2:44" ht="11.25">
      <c r="B67" s="18"/>
      <c r="AR67" s="18"/>
    </row>
    <row r="68" spans="2:44" ht="11.25">
      <c r="B68" s="18"/>
      <c r="AR68" s="18"/>
    </row>
    <row r="69" spans="2:44" ht="11.25">
      <c r="B69" s="18"/>
      <c r="AR69" s="18"/>
    </row>
    <row r="70" spans="2:44" ht="11.25">
      <c r="B70" s="18"/>
      <c r="AR70" s="18"/>
    </row>
    <row r="71" spans="2:44" ht="11.25">
      <c r="B71" s="18"/>
      <c r="AR71" s="18"/>
    </row>
    <row r="72" spans="2:44" ht="11.25">
      <c r="B72" s="18"/>
      <c r="AR72" s="18"/>
    </row>
    <row r="73" spans="2:44" ht="11.25">
      <c r="B73" s="18"/>
      <c r="AR73" s="18"/>
    </row>
    <row r="74" spans="2:44" ht="11.25">
      <c r="B74" s="18"/>
      <c r="AR74" s="18"/>
    </row>
    <row r="75" spans="2:44" s="1" customFormat="1" ht="12.75">
      <c r="B75" s="30"/>
      <c r="D75" s="41" t="s">
        <v>52</v>
      </c>
      <c r="E75" s="32"/>
      <c r="F75" s="32"/>
      <c r="G75" s="32"/>
      <c r="H75" s="32"/>
      <c r="I75" s="32"/>
      <c r="J75" s="32"/>
      <c r="K75" s="32"/>
      <c r="L75" s="32"/>
      <c r="M75" s="32"/>
      <c r="N75" s="32"/>
      <c r="O75" s="32"/>
      <c r="P75" s="32"/>
      <c r="Q75" s="32"/>
      <c r="R75" s="32"/>
      <c r="S75" s="32"/>
      <c r="T75" s="32"/>
      <c r="U75" s="32"/>
      <c r="V75" s="41" t="s">
        <v>53</v>
      </c>
      <c r="W75" s="32"/>
      <c r="X75" s="32"/>
      <c r="Y75" s="32"/>
      <c r="Z75" s="32"/>
      <c r="AA75" s="32"/>
      <c r="AB75" s="32"/>
      <c r="AC75" s="32"/>
      <c r="AD75" s="32"/>
      <c r="AE75" s="32"/>
      <c r="AF75" s="32"/>
      <c r="AG75" s="32"/>
      <c r="AH75" s="41" t="s">
        <v>52</v>
      </c>
      <c r="AI75" s="32"/>
      <c r="AJ75" s="32"/>
      <c r="AK75" s="32"/>
      <c r="AL75" s="32"/>
      <c r="AM75" s="41" t="s">
        <v>53</v>
      </c>
      <c r="AN75" s="32"/>
      <c r="AO75" s="32"/>
      <c r="AR75" s="30"/>
    </row>
    <row r="76" spans="2:44" s="1" customFormat="1" ht="11.25">
      <c r="B76" s="30"/>
      <c r="AR76" s="30"/>
    </row>
    <row r="77" spans="2:44" s="1" customFormat="1" ht="6.95" customHeight="1">
      <c r="B77" s="42"/>
      <c r="C77" s="43"/>
      <c r="D77" s="43"/>
      <c r="E77" s="43"/>
      <c r="F77" s="43"/>
      <c r="G77" s="43"/>
      <c r="H77" s="43"/>
      <c r="I77" s="43"/>
      <c r="J77" s="43"/>
      <c r="K77" s="43"/>
      <c r="L77" s="43"/>
      <c r="M77" s="43"/>
      <c r="N77" s="43"/>
      <c r="O77" s="43"/>
      <c r="P77" s="43"/>
      <c r="Q77" s="43"/>
      <c r="R77" s="43"/>
      <c r="S77" s="43"/>
      <c r="T77" s="43"/>
      <c r="U77" s="43"/>
      <c r="V77" s="43"/>
      <c r="W77" s="43"/>
      <c r="X77" s="43"/>
      <c r="Y77" s="43"/>
      <c r="Z77" s="43"/>
      <c r="AA77" s="43"/>
      <c r="AB77" s="43"/>
      <c r="AC77" s="43"/>
      <c r="AD77" s="43"/>
      <c r="AE77" s="43"/>
      <c r="AF77" s="43"/>
      <c r="AG77" s="43"/>
      <c r="AH77" s="43"/>
      <c r="AI77" s="43"/>
      <c r="AJ77" s="43"/>
      <c r="AK77" s="43"/>
      <c r="AL77" s="43"/>
      <c r="AM77" s="43"/>
      <c r="AN77" s="43"/>
      <c r="AO77" s="43"/>
      <c r="AP77" s="43"/>
      <c r="AQ77" s="43"/>
      <c r="AR77" s="30"/>
    </row>
    <row r="81" spans="1:91" s="1" customFormat="1" ht="6.95" customHeight="1">
      <c r="B81" s="44"/>
      <c r="C81" s="45"/>
      <c r="D81" s="45"/>
      <c r="E81" s="45"/>
      <c r="F81" s="45"/>
      <c r="G81" s="45"/>
      <c r="H81" s="45"/>
      <c r="I81" s="45"/>
      <c r="J81" s="45"/>
      <c r="K81" s="45"/>
      <c r="L81" s="45"/>
      <c r="M81" s="45"/>
      <c r="N81" s="45"/>
      <c r="O81" s="45"/>
      <c r="P81" s="45"/>
      <c r="Q81" s="45"/>
      <c r="R81" s="45"/>
      <c r="S81" s="45"/>
      <c r="T81" s="45"/>
      <c r="U81" s="45"/>
      <c r="V81" s="45"/>
      <c r="W81" s="45"/>
      <c r="X81" s="45"/>
      <c r="Y81" s="45"/>
      <c r="Z81" s="45"/>
      <c r="AA81" s="45"/>
      <c r="AB81" s="45"/>
      <c r="AC81" s="45"/>
      <c r="AD81" s="45"/>
      <c r="AE81" s="45"/>
      <c r="AF81" s="45"/>
      <c r="AG81" s="45"/>
      <c r="AH81" s="45"/>
      <c r="AI81" s="45"/>
      <c r="AJ81" s="45"/>
      <c r="AK81" s="45"/>
      <c r="AL81" s="45"/>
      <c r="AM81" s="45"/>
      <c r="AN81" s="45"/>
      <c r="AO81" s="45"/>
      <c r="AP81" s="45"/>
      <c r="AQ81" s="45"/>
      <c r="AR81" s="30"/>
    </row>
    <row r="82" spans="1:91" s="1" customFormat="1" ht="24.95" customHeight="1">
      <c r="B82" s="30"/>
      <c r="C82" s="19" t="s">
        <v>56</v>
      </c>
      <c r="AR82" s="30"/>
    </row>
    <row r="83" spans="1:91" s="1" customFormat="1" ht="6.95" customHeight="1">
      <c r="B83" s="30"/>
      <c r="AR83" s="30"/>
    </row>
    <row r="84" spans="1:91" s="3" customFormat="1" ht="12" customHeight="1">
      <c r="B84" s="46"/>
      <c r="C84" s="25" t="s">
        <v>13</v>
      </c>
      <c r="L84" s="3" t="str">
        <f>K5</f>
        <v>N25-051_exp3</v>
      </c>
      <c r="AR84" s="46"/>
    </row>
    <row r="85" spans="1:91" s="4" customFormat="1" ht="36.950000000000003" customHeight="1">
      <c r="B85" s="47"/>
      <c r="C85" s="48" t="s">
        <v>16</v>
      </c>
      <c r="L85" s="194" t="str">
        <f>K6</f>
        <v>STAVEBNÍ ÚPRAVY OPTICKÝCH LABORATOŘÍ V ÚSTAVU TERMOMECHANIKY AV ČR, v.v.i.</v>
      </c>
      <c r="M85" s="195"/>
      <c r="N85" s="195"/>
      <c r="O85" s="195"/>
      <c r="P85" s="195"/>
      <c r="Q85" s="195"/>
      <c r="R85" s="195"/>
      <c r="S85" s="195"/>
      <c r="T85" s="195"/>
      <c r="U85" s="195"/>
      <c r="V85" s="195"/>
      <c r="W85" s="195"/>
      <c r="X85" s="195"/>
      <c r="Y85" s="195"/>
      <c r="Z85" s="195"/>
      <c r="AA85" s="195"/>
      <c r="AB85" s="195"/>
      <c r="AC85" s="195"/>
      <c r="AD85" s="195"/>
      <c r="AE85" s="195"/>
      <c r="AF85" s="195"/>
      <c r="AG85" s="195"/>
      <c r="AH85" s="195"/>
      <c r="AI85" s="195"/>
      <c r="AJ85" s="195"/>
      <c r="AK85" s="195"/>
      <c r="AL85" s="195"/>
      <c r="AM85" s="195"/>
      <c r="AN85" s="195"/>
      <c r="AO85" s="195"/>
      <c r="AR85" s="47"/>
    </row>
    <row r="86" spans="1:91" s="1" customFormat="1" ht="6.95" customHeight="1">
      <c r="B86" s="30"/>
      <c r="AR86" s="30"/>
    </row>
    <row r="87" spans="1:91" s="1" customFormat="1" ht="12" customHeight="1">
      <c r="B87" s="30"/>
      <c r="C87" s="25" t="s">
        <v>20</v>
      </c>
      <c r="L87" s="49" t="str">
        <f>IF(K8="","",K8)</f>
        <v>Ústav termomechaniky AV ČR</v>
      </c>
      <c r="AI87" s="25" t="s">
        <v>22</v>
      </c>
      <c r="AM87" s="224" t="str">
        <f>IF(AN8= "","",AN8)</f>
        <v>27. 4. 2025</v>
      </c>
      <c r="AN87" s="224"/>
      <c r="AR87" s="30"/>
    </row>
    <row r="88" spans="1:91" s="1" customFormat="1" ht="6.95" customHeight="1">
      <c r="B88" s="30"/>
      <c r="AR88" s="30"/>
    </row>
    <row r="89" spans="1:91" s="1" customFormat="1" ht="15.2" customHeight="1">
      <c r="B89" s="30"/>
      <c r="C89" s="25" t="s">
        <v>24</v>
      </c>
      <c r="L89" s="3" t="str">
        <f>IF(E11= "","",E11)</f>
        <v>Ústav termomechaniky AV ČR, v.v.i.</v>
      </c>
      <c r="AI89" s="25" t="s">
        <v>30</v>
      </c>
      <c r="AM89" s="225" t="str">
        <f>IF(E17="","",E17)</f>
        <v>Kania a.s.</v>
      </c>
      <c r="AN89" s="226"/>
      <c r="AO89" s="226"/>
      <c r="AP89" s="226"/>
      <c r="AR89" s="30"/>
      <c r="AS89" s="228" t="s">
        <v>57</v>
      </c>
      <c r="AT89" s="229"/>
      <c r="AU89" s="51"/>
      <c r="AV89" s="51"/>
      <c r="AW89" s="51"/>
      <c r="AX89" s="51"/>
      <c r="AY89" s="51"/>
      <c r="AZ89" s="51"/>
      <c r="BA89" s="51"/>
      <c r="BB89" s="51"/>
      <c r="BC89" s="51"/>
      <c r="BD89" s="52"/>
    </row>
    <row r="90" spans="1:91" s="1" customFormat="1" ht="15.2" customHeight="1">
      <c r="B90" s="30"/>
      <c r="C90" s="25" t="s">
        <v>28</v>
      </c>
      <c r="L90" s="3" t="str">
        <f>IF(E14= "Vyplň údaj","",E14)</f>
        <v/>
      </c>
      <c r="AI90" s="25" t="s">
        <v>33</v>
      </c>
      <c r="AM90" s="225" t="str">
        <f>IF(E20="","",E20)</f>
        <v xml:space="preserve"> </v>
      </c>
      <c r="AN90" s="226"/>
      <c r="AO90" s="226"/>
      <c r="AP90" s="226"/>
      <c r="AR90" s="30"/>
      <c r="AS90" s="230"/>
      <c r="AT90" s="231"/>
      <c r="BD90" s="54"/>
    </row>
    <row r="91" spans="1:91" s="1" customFormat="1" ht="10.9" customHeight="1">
      <c r="B91" s="30"/>
      <c r="AR91" s="30"/>
      <c r="AS91" s="230"/>
      <c r="AT91" s="231"/>
      <c r="BD91" s="54"/>
    </row>
    <row r="92" spans="1:91" s="1" customFormat="1" ht="29.25" customHeight="1">
      <c r="B92" s="30"/>
      <c r="C92" s="189" t="s">
        <v>58</v>
      </c>
      <c r="D92" s="190"/>
      <c r="E92" s="190"/>
      <c r="F92" s="190"/>
      <c r="G92" s="190"/>
      <c r="H92" s="55"/>
      <c r="I92" s="193" t="s">
        <v>59</v>
      </c>
      <c r="J92" s="190"/>
      <c r="K92" s="190"/>
      <c r="L92" s="190"/>
      <c r="M92" s="190"/>
      <c r="N92" s="190"/>
      <c r="O92" s="190"/>
      <c r="P92" s="190"/>
      <c r="Q92" s="190"/>
      <c r="R92" s="190"/>
      <c r="S92" s="190"/>
      <c r="T92" s="190"/>
      <c r="U92" s="190"/>
      <c r="V92" s="190"/>
      <c r="W92" s="190"/>
      <c r="X92" s="190"/>
      <c r="Y92" s="190"/>
      <c r="Z92" s="190"/>
      <c r="AA92" s="190"/>
      <c r="AB92" s="190"/>
      <c r="AC92" s="190"/>
      <c r="AD92" s="190"/>
      <c r="AE92" s="190"/>
      <c r="AF92" s="190"/>
      <c r="AG92" s="219" t="s">
        <v>60</v>
      </c>
      <c r="AH92" s="190"/>
      <c r="AI92" s="190"/>
      <c r="AJ92" s="190"/>
      <c r="AK92" s="190"/>
      <c r="AL92" s="190"/>
      <c r="AM92" s="190"/>
      <c r="AN92" s="193" t="s">
        <v>61</v>
      </c>
      <c r="AO92" s="190"/>
      <c r="AP92" s="227"/>
      <c r="AQ92" s="56" t="s">
        <v>62</v>
      </c>
      <c r="AR92" s="30"/>
      <c r="AS92" s="57" t="s">
        <v>63</v>
      </c>
      <c r="AT92" s="58" t="s">
        <v>64</v>
      </c>
      <c r="AU92" s="58" t="s">
        <v>65</v>
      </c>
      <c r="AV92" s="58" t="s">
        <v>66</v>
      </c>
      <c r="AW92" s="58" t="s">
        <v>67</v>
      </c>
      <c r="AX92" s="58" t="s">
        <v>68</v>
      </c>
      <c r="AY92" s="58" t="s">
        <v>69</v>
      </c>
      <c r="AZ92" s="58" t="s">
        <v>70</v>
      </c>
      <c r="BA92" s="58" t="s">
        <v>71</v>
      </c>
      <c r="BB92" s="58" t="s">
        <v>72</v>
      </c>
      <c r="BC92" s="58" t="s">
        <v>73</v>
      </c>
      <c r="BD92" s="59" t="s">
        <v>74</v>
      </c>
    </row>
    <row r="93" spans="1:91" s="1" customFormat="1" ht="10.9" customHeight="1">
      <c r="B93" s="30"/>
      <c r="AR93" s="30"/>
      <c r="AS93" s="60"/>
      <c r="AT93" s="51"/>
      <c r="AU93" s="51"/>
      <c r="AV93" s="51"/>
      <c r="AW93" s="51"/>
      <c r="AX93" s="51"/>
      <c r="AY93" s="51"/>
      <c r="AZ93" s="51"/>
      <c r="BA93" s="51"/>
      <c r="BB93" s="51"/>
      <c r="BC93" s="51"/>
      <c r="BD93" s="52"/>
    </row>
    <row r="94" spans="1:91" s="5" customFormat="1" ht="32.450000000000003" customHeight="1">
      <c r="B94" s="61"/>
      <c r="C94" s="62" t="s">
        <v>75</v>
      </c>
      <c r="D94" s="63"/>
      <c r="E94" s="63"/>
      <c r="F94" s="63"/>
      <c r="G94" s="63"/>
      <c r="H94" s="63"/>
      <c r="I94" s="63"/>
      <c r="J94" s="63"/>
      <c r="K94" s="63"/>
      <c r="L94" s="63"/>
      <c r="M94" s="63"/>
      <c r="N94" s="63"/>
      <c r="O94" s="63"/>
      <c r="P94" s="63"/>
      <c r="Q94" s="63"/>
      <c r="R94" s="63"/>
      <c r="S94" s="63"/>
      <c r="T94" s="63"/>
      <c r="U94" s="63"/>
      <c r="V94" s="63"/>
      <c r="W94" s="63"/>
      <c r="X94" s="63"/>
      <c r="Y94" s="63"/>
      <c r="Z94" s="63"/>
      <c r="AA94" s="63"/>
      <c r="AB94" s="63"/>
      <c r="AC94" s="63"/>
      <c r="AD94" s="63"/>
      <c r="AE94" s="63"/>
      <c r="AF94" s="63"/>
      <c r="AG94" s="196">
        <f>ROUND(AG95+AG96+AG97+SUM(AG107:AG111),2)</f>
        <v>0</v>
      </c>
      <c r="AH94" s="196"/>
      <c r="AI94" s="196"/>
      <c r="AJ94" s="196"/>
      <c r="AK94" s="196"/>
      <c r="AL94" s="196"/>
      <c r="AM94" s="196"/>
      <c r="AN94" s="232">
        <f t="shared" ref="AN94:AN111" si="0">SUM(AG94,AT94)</f>
        <v>0</v>
      </c>
      <c r="AO94" s="232"/>
      <c r="AP94" s="232"/>
      <c r="AQ94" s="65" t="s">
        <v>1</v>
      </c>
      <c r="AR94" s="61"/>
      <c r="AS94" s="66">
        <f>ROUND(AS95+AS96+AS97+SUM(AS107:AS111),2)</f>
        <v>0</v>
      </c>
      <c r="AT94" s="67">
        <f t="shared" ref="AT94:AT111" si="1">ROUND(SUM(AV94:AW94),2)</f>
        <v>0</v>
      </c>
      <c r="AU94" s="68">
        <f>ROUND(AU95+AU96+AU97+SUM(AU107:AU111),5)</f>
        <v>0</v>
      </c>
      <c r="AV94" s="67">
        <f>ROUND(AZ94*L29,2)</f>
        <v>0</v>
      </c>
      <c r="AW94" s="67">
        <f>ROUND(BA94*L30,2)</f>
        <v>0</v>
      </c>
      <c r="AX94" s="67">
        <f>ROUND(BB94*L29,2)</f>
        <v>0</v>
      </c>
      <c r="AY94" s="67">
        <f>ROUND(BC94*L30,2)</f>
        <v>0</v>
      </c>
      <c r="AZ94" s="67">
        <f>ROUND(AZ95+AZ96+AZ97+SUM(AZ107:AZ111),2)</f>
        <v>0</v>
      </c>
      <c r="BA94" s="67">
        <f>ROUND(BA95+BA96+BA97+SUM(BA107:BA111),2)</f>
        <v>0</v>
      </c>
      <c r="BB94" s="67">
        <f>ROUND(BB95+BB96+BB97+SUM(BB107:BB111),2)</f>
        <v>0</v>
      </c>
      <c r="BC94" s="67">
        <f>ROUND(BC95+BC96+BC97+SUM(BC107:BC111),2)</f>
        <v>0</v>
      </c>
      <c r="BD94" s="69">
        <f>ROUND(BD95+BD96+BD97+SUM(BD107:BD111),2)</f>
        <v>0</v>
      </c>
      <c r="BS94" s="70" t="s">
        <v>76</v>
      </c>
      <c r="BT94" s="70" t="s">
        <v>77</v>
      </c>
      <c r="BU94" s="71" t="s">
        <v>78</v>
      </c>
      <c r="BV94" s="70" t="s">
        <v>79</v>
      </c>
      <c r="BW94" s="70" t="s">
        <v>4</v>
      </c>
      <c r="BX94" s="70" t="s">
        <v>80</v>
      </c>
      <c r="CL94" s="70" t="s">
        <v>1</v>
      </c>
    </row>
    <row r="95" spans="1:91" s="6" customFormat="1" ht="24.75" customHeight="1">
      <c r="A95" s="72" t="s">
        <v>81</v>
      </c>
      <c r="B95" s="73"/>
      <c r="C95" s="74"/>
      <c r="D95" s="191" t="s">
        <v>82</v>
      </c>
      <c r="E95" s="191"/>
      <c r="F95" s="191"/>
      <c r="G95" s="191"/>
      <c r="H95" s="191"/>
      <c r="I95" s="75"/>
      <c r="J95" s="191" t="s">
        <v>83</v>
      </c>
      <c r="K95" s="191"/>
      <c r="L95" s="191"/>
      <c r="M95" s="191"/>
      <c r="N95" s="191"/>
      <c r="O95" s="191"/>
      <c r="P95" s="191"/>
      <c r="Q95" s="191"/>
      <c r="R95" s="191"/>
      <c r="S95" s="191"/>
      <c r="T95" s="191"/>
      <c r="U95" s="191"/>
      <c r="V95" s="191"/>
      <c r="W95" s="191"/>
      <c r="X95" s="191"/>
      <c r="Y95" s="191"/>
      <c r="Z95" s="191"/>
      <c r="AA95" s="191"/>
      <c r="AB95" s="191"/>
      <c r="AC95" s="191"/>
      <c r="AD95" s="191"/>
      <c r="AE95" s="191"/>
      <c r="AF95" s="191"/>
      <c r="AG95" s="220">
        <f>'SO 01-D.1.1 - Architekton...'!J30</f>
        <v>0</v>
      </c>
      <c r="AH95" s="221"/>
      <c r="AI95" s="221"/>
      <c r="AJ95" s="221"/>
      <c r="AK95" s="221"/>
      <c r="AL95" s="221"/>
      <c r="AM95" s="221"/>
      <c r="AN95" s="220">
        <f t="shared" si="0"/>
        <v>0</v>
      </c>
      <c r="AO95" s="221"/>
      <c r="AP95" s="221"/>
      <c r="AQ95" s="76" t="s">
        <v>84</v>
      </c>
      <c r="AR95" s="73"/>
      <c r="AS95" s="77">
        <v>0</v>
      </c>
      <c r="AT95" s="78">
        <f t="shared" si="1"/>
        <v>0</v>
      </c>
      <c r="AU95" s="79">
        <f>'SO 01-D.1.1 - Architekton...'!P143</f>
        <v>0</v>
      </c>
      <c r="AV95" s="78">
        <f>'SO 01-D.1.1 - Architekton...'!J33</f>
        <v>0</v>
      </c>
      <c r="AW95" s="78">
        <f>'SO 01-D.1.1 - Architekton...'!J34</f>
        <v>0</v>
      </c>
      <c r="AX95" s="78">
        <f>'SO 01-D.1.1 - Architekton...'!J35</f>
        <v>0</v>
      </c>
      <c r="AY95" s="78">
        <f>'SO 01-D.1.1 - Architekton...'!J36</f>
        <v>0</v>
      </c>
      <c r="AZ95" s="78">
        <f>'SO 01-D.1.1 - Architekton...'!F33</f>
        <v>0</v>
      </c>
      <c r="BA95" s="78">
        <f>'SO 01-D.1.1 - Architekton...'!F34</f>
        <v>0</v>
      </c>
      <c r="BB95" s="78">
        <f>'SO 01-D.1.1 - Architekton...'!F35</f>
        <v>0</v>
      </c>
      <c r="BC95" s="78">
        <f>'SO 01-D.1.1 - Architekton...'!F36</f>
        <v>0</v>
      </c>
      <c r="BD95" s="80">
        <f>'SO 01-D.1.1 - Architekton...'!F37</f>
        <v>0</v>
      </c>
      <c r="BT95" s="81" t="s">
        <v>85</v>
      </c>
      <c r="BV95" s="81" t="s">
        <v>79</v>
      </c>
      <c r="BW95" s="81" t="s">
        <v>86</v>
      </c>
      <c r="BX95" s="81" t="s">
        <v>4</v>
      </c>
      <c r="CL95" s="81" t="s">
        <v>1</v>
      </c>
      <c r="CM95" s="81" t="s">
        <v>87</v>
      </c>
    </row>
    <row r="96" spans="1:91" s="6" customFormat="1" ht="24.75" customHeight="1">
      <c r="A96" s="72" t="s">
        <v>81</v>
      </c>
      <c r="B96" s="73"/>
      <c r="C96" s="74"/>
      <c r="D96" s="191" t="s">
        <v>88</v>
      </c>
      <c r="E96" s="191"/>
      <c r="F96" s="191"/>
      <c r="G96" s="191"/>
      <c r="H96" s="191"/>
      <c r="I96" s="75"/>
      <c r="J96" s="191" t="s">
        <v>89</v>
      </c>
      <c r="K96" s="191"/>
      <c r="L96" s="191"/>
      <c r="M96" s="191"/>
      <c r="N96" s="191"/>
      <c r="O96" s="191"/>
      <c r="P96" s="191"/>
      <c r="Q96" s="191"/>
      <c r="R96" s="191"/>
      <c r="S96" s="191"/>
      <c r="T96" s="191"/>
      <c r="U96" s="191"/>
      <c r="V96" s="191"/>
      <c r="W96" s="191"/>
      <c r="X96" s="191"/>
      <c r="Y96" s="191"/>
      <c r="Z96" s="191"/>
      <c r="AA96" s="191"/>
      <c r="AB96" s="191"/>
      <c r="AC96" s="191"/>
      <c r="AD96" s="191"/>
      <c r="AE96" s="191"/>
      <c r="AF96" s="191"/>
      <c r="AG96" s="220">
        <f>'D.1.2.2-SO 01 - Zdravotec...'!J30</f>
        <v>0</v>
      </c>
      <c r="AH96" s="221"/>
      <c r="AI96" s="221"/>
      <c r="AJ96" s="221"/>
      <c r="AK96" s="221"/>
      <c r="AL96" s="221"/>
      <c r="AM96" s="221"/>
      <c r="AN96" s="220">
        <f t="shared" si="0"/>
        <v>0</v>
      </c>
      <c r="AO96" s="221"/>
      <c r="AP96" s="221"/>
      <c r="AQ96" s="76" t="s">
        <v>84</v>
      </c>
      <c r="AR96" s="73"/>
      <c r="AS96" s="77">
        <v>0</v>
      </c>
      <c r="AT96" s="78">
        <f t="shared" si="1"/>
        <v>0</v>
      </c>
      <c r="AU96" s="79">
        <f>'D.1.2.2-SO 01 - Zdravotec...'!P124</f>
        <v>0</v>
      </c>
      <c r="AV96" s="78">
        <f>'D.1.2.2-SO 01 - Zdravotec...'!J33</f>
        <v>0</v>
      </c>
      <c r="AW96" s="78">
        <f>'D.1.2.2-SO 01 - Zdravotec...'!J34</f>
        <v>0</v>
      </c>
      <c r="AX96" s="78">
        <f>'D.1.2.2-SO 01 - Zdravotec...'!J35</f>
        <v>0</v>
      </c>
      <c r="AY96" s="78">
        <f>'D.1.2.2-SO 01 - Zdravotec...'!J36</f>
        <v>0</v>
      </c>
      <c r="AZ96" s="78">
        <f>'D.1.2.2-SO 01 - Zdravotec...'!F33</f>
        <v>0</v>
      </c>
      <c r="BA96" s="78">
        <f>'D.1.2.2-SO 01 - Zdravotec...'!F34</f>
        <v>0</v>
      </c>
      <c r="BB96" s="78">
        <f>'D.1.2.2-SO 01 - Zdravotec...'!F35</f>
        <v>0</v>
      </c>
      <c r="BC96" s="78">
        <f>'D.1.2.2-SO 01 - Zdravotec...'!F36</f>
        <v>0</v>
      </c>
      <c r="BD96" s="80">
        <f>'D.1.2.2-SO 01 - Zdravotec...'!F37</f>
        <v>0</v>
      </c>
      <c r="BT96" s="81" t="s">
        <v>85</v>
      </c>
      <c r="BV96" s="81" t="s">
        <v>79</v>
      </c>
      <c r="BW96" s="81" t="s">
        <v>90</v>
      </c>
      <c r="BX96" s="81" t="s">
        <v>4</v>
      </c>
      <c r="CL96" s="81" t="s">
        <v>1</v>
      </c>
      <c r="CM96" s="81" t="s">
        <v>87</v>
      </c>
    </row>
    <row r="97" spans="1:91" s="6" customFormat="1" ht="24.75" customHeight="1">
      <c r="B97" s="73"/>
      <c r="C97" s="74"/>
      <c r="D97" s="191" t="s">
        <v>91</v>
      </c>
      <c r="E97" s="191"/>
      <c r="F97" s="191"/>
      <c r="G97" s="191"/>
      <c r="H97" s="191"/>
      <c r="I97" s="75"/>
      <c r="J97" s="191" t="s">
        <v>92</v>
      </c>
      <c r="K97" s="191"/>
      <c r="L97" s="191"/>
      <c r="M97" s="191"/>
      <c r="N97" s="191"/>
      <c r="O97" s="191"/>
      <c r="P97" s="191"/>
      <c r="Q97" s="191"/>
      <c r="R97" s="191"/>
      <c r="S97" s="191"/>
      <c r="T97" s="191"/>
      <c r="U97" s="191"/>
      <c r="V97" s="191"/>
      <c r="W97" s="191"/>
      <c r="X97" s="191"/>
      <c r="Y97" s="191"/>
      <c r="Z97" s="191"/>
      <c r="AA97" s="191"/>
      <c r="AB97" s="191"/>
      <c r="AC97" s="191"/>
      <c r="AD97" s="191"/>
      <c r="AE97" s="191"/>
      <c r="AF97" s="191"/>
      <c r="AG97" s="222">
        <f>ROUND(AG98+AG99+AG106,2)</f>
        <v>0</v>
      </c>
      <c r="AH97" s="221"/>
      <c r="AI97" s="221"/>
      <c r="AJ97" s="221"/>
      <c r="AK97" s="221"/>
      <c r="AL97" s="221"/>
      <c r="AM97" s="221"/>
      <c r="AN97" s="220">
        <f t="shared" si="0"/>
        <v>0</v>
      </c>
      <c r="AO97" s="221"/>
      <c r="AP97" s="221"/>
      <c r="AQ97" s="76" t="s">
        <v>84</v>
      </c>
      <c r="AR97" s="73"/>
      <c r="AS97" s="77">
        <f>ROUND(AS98+AS99+AS106,2)</f>
        <v>0</v>
      </c>
      <c r="AT97" s="78">
        <f t="shared" si="1"/>
        <v>0</v>
      </c>
      <c r="AU97" s="79">
        <f>ROUND(AU98+AU99+AU106,5)</f>
        <v>0</v>
      </c>
      <c r="AV97" s="78">
        <f>ROUND(AZ97*L29,2)</f>
        <v>0</v>
      </c>
      <c r="AW97" s="78">
        <f>ROUND(BA97*L30,2)</f>
        <v>0</v>
      </c>
      <c r="AX97" s="78">
        <f>ROUND(BB97*L29,2)</f>
        <v>0</v>
      </c>
      <c r="AY97" s="78">
        <f>ROUND(BC97*L30,2)</f>
        <v>0</v>
      </c>
      <c r="AZ97" s="78">
        <f>ROUND(AZ98+AZ99+AZ106,2)</f>
        <v>0</v>
      </c>
      <c r="BA97" s="78">
        <f>ROUND(BA98+BA99+BA106,2)</f>
        <v>0</v>
      </c>
      <c r="BB97" s="78">
        <f>ROUND(BB98+BB99+BB106,2)</f>
        <v>0</v>
      </c>
      <c r="BC97" s="78">
        <f>ROUND(BC98+BC99+BC106,2)</f>
        <v>0</v>
      </c>
      <c r="BD97" s="80">
        <f>ROUND(BD98+BD99+BD106,2)</f>
        <v>0</v>
      </c>
      <c r="BS97" s="81" t="s">
        <v>76</v>
      </c>
      <c r="BT97" s="81" t="s">
        <v>85</v>
      </c>
      <c r="BU97" s="81" t="s">
        <v>78</v>
      </c>
      <c r="BV97" s="81" t="s">
        <v>79</v>
      </c>
      <c r="BW97" s="81" t="s">
        <v>93</v>
      </c>
      <c r="BX97" s="81" t="s">
        <v>4</v>
      </c>
      <c r="CL97" s="81" t="s">
        <v>1</v>
      </c>
      <c r="CM97" s="81" t="s">
        <v>87</v>
      </c>
    </row>
    <row r="98" spans="1:91" s="3" customFormat="1" ht="16.5" customHeight="1">
      <c r="A98" s="72" t="s">
        <v>81</v>
      </c>
      <c r="B98" s="46"/>
      <c r="C98" s="9"/>
      <c r="D98" s="9"/>
      <c r="E98" s="192" t="s">
        <v>94</v>
      </c>
      <c r="F98" s="192"/>
      <c r="G98" s="192"/>
      <c r="H98" s="192"/>
      <c r="I98" s="192"/>
      <c r="J98" s="9"/>
      <c r="K98" s="192" t="s">
        <v>95</v>
      </c>
      <c r="L98" s="192"/>
      <c r="M98" s="192"/>
      <c r="N98" s="192"/>
      <c r="O98" s="192"/>
      <c r="P98" s="192"/>
      <c r="Q98" s="192"/>
      <c r="R98" s="192"/>
      <c r="S98" s="192"/>
      <c r="T98" s="192"/>
      <c r="U98" s="192"/>
      <c r="V98" s="192"/>
      <c r="W98" s="192"/>
      <c r="X98" s="192"/>
      <c r="Y98" s="192"/>
      <c r="Z98" s="192"/>
      <c r="AA98" s="192"/>
      <c r="AB98" s="192"/>
      <c r="AC98" s="192"/>
      <c r="AD98" s="192"/>
      <c r="AE98" s="192"/>
      <c r="AF98" s="192"/>
      <c r="AG98" s="217">
        <f>'D.1.2.4_1 - Vytápění'!J32</f>
        <v>0</v>
      </c>
      <c r="AH98" s="218"/>
      <c r="AI98" s="218"/>
      <c r="AJ98" s="218"/>
      <c r="AK98" s="218"/>
      <c r="AL98" s="218"/>
      <c r="AM98" s="218"/>
      <c r="AN98" s="217">
        <f t="shared" si="0"/>
        <v>0</v>
      </c>
      <c r="AO98" s="218"/>
      <c r="AP98" s="218"/>
      <c r="AQ98" s="82" t="s">
        <v>96</v>
      </c>
      <c r="AR98" s="46"/>
      <c r="AS98" s="83">
        <v>0</v>
      </c>
      <c r="AT98" s="84">
        <f t="shared" si="1"/>
        <v>0</v>
      </c>
      <c r="AU98" s="85">
        <f>'D.1.2.4_1 - Vytápění'!P122</f>
        <v>0</v>
      </c>
      <c r="AV98" s="84">
        <f>'D.1.2.4_1 - Vytápění'!J35</f>
        <v>0</v>
      </c>
      <c r="AW98" s="84">
        <f>'D.1.2.4_1 - Vytápění'!J36</f>
        <v>0</v>
      </c>
      <c r="AX98" s="84">
        <f>'D.1.2.4_1 - Vytápění'!J37</f>
        <v>0</v>
      </c>
      <c r="AY98" s="84">
        <f>'D.1.2.4_1 - Vytápění'!J38</f>
        <v>0</v>
      </c>
      <c r="AZ98" s="84">
        <f>'D.1.2.4_1 - Vytápění'!F35</f>
        <v>0</v>
      </c>
      <c r="BA98" s="84">
        <f>'D.1.2.4_1 - Vytápění'!F36</f>
        <v>0</v>
      </c>
      <c r="BB98" s="84">
        <f>'D.1.2.4_1 - Vytápění'!F37</f>
        <v>0</v>
      </c>
      <c r="BC98" s="84">
        <f>'D.1.2.4_1 - Vytápění'!F38</f>
        <v>0</v>
      </c>
      <c r="BD98" s="86">
        <f>'D.1.2.4_1 - Vytápění'!F39</f>
        <v>0</v>
      </c>
      <c r="BT98" s="23" t="s">
        <v>87</v>
      </c>
      <c r="BV98" s="23" t="s">
        <v>79</v>
      </c>
      <c r="BW98" s="23" t="s">
        <v>97</v>
      </c>
      <c r="BX98" s="23" t="s">
        <v>93</v>
      </c>
      <c r="CL98" s="23" t="s">
        <v>1</v>
      </c>
    </row>
    <row r="99" spans="1:91" s="3" customFormat="1" ht="16.5" customHeight="1">
      <c r="B99" s="46"/>
      <c r="C99" s="9"/>
      <c r="D99" s="9"/>
      <c r="E99" s="192" t="s">
        <v>98</v>
      </c>
      <c r="F99" s="192"/>
      <c r="G99" s="192"/>
      <c r="H99" s="192"/>
      <c r="I99" s="192"/>
      <c r="J99" s="9"/>
      <c r="K99" s="192" t="s">
        <v>99</v>
      </c>
      <c r="L99" s="192"/>
      <c r="M99" s="192"/>
      <c r="N99" s="192"/>
      <c r="O99" s="192"/>
      <c r="P99" s="192"/>
      <c r="Q99" s="192"/>
      <c r="R99" s="192"/>
      <c r="S99" s="192"/>
      <c r="T99" s="192"/>
      <c r="U99" s="192"/>
      <c r="V99" s="192"/>
      <c r="W99" s="192"/>
      <c r="X99" s="192"/>
      <c r="Y99" s="192"/>
      <c r="Z99" s="192"/>
      <c r="AA99" s="192"/>
      <c r="AB99" s="192"/>
      <c r="AC99" s="192"/>
      <c r="AD99" s="192"/>
      <c r="AE99" s="192"/>
      <c r="AF99" s="192"/>
      <c r="AG99" s="223">
        <f>ROUND(SUM(AG100:AG105),2)</f>
        <v>0</v>
      </c>
      <c r="AH99" s="218"/>
      <c r="AI99" s="218"/>
      <c r="AJ99" s="218"/>
      <c r="AK99" s="218"/>
      <c r="AL99" s="218"/>
      <c r="AM99" s="218"/>
      <c r="AN99" s="217">
        <f t="shared" si="0"/>
        <v>0</v>
      </c>
      <c r="AO99" s="218"/>
      <c r="AP99" s="218"/>
      <c r="AQ99" s="82" t="s">
        <v>96</v>
      </c>
      <c r="AR99" s="46"/>
      <c r="AS99" s="83">
        <f>ROUND(SUM(AS100:AS105),2)</f>
        <v>0</v>
      </c>
      <c r="AT99" s="84">
        <f t="shared" si="1"/>
        <v>0</v>
      </c>
      <c r="AU99" s="85">
        <f>ROUND(SUM(AU100:AU105),5)</f>
        <v>0</v>
      </c>
      <c r="AV99" s="84">
        <f>ROUND(AZ99*L29,2)</f>
        <v>0</v>
      </c>
      <c r="AW99" s="84">
        <f>ROUND(BA99*L30,2)</f>
        <v>0</v>
      </c>
      <c r="AX99" s="84">
        <f>ROUND(BB99*L29,2)</f>
        <v>0</v>
      </c>
      <c r="AY99" s="84">
        <f>ROUND(BC99*L30,2)</f>
        <v>0</v>
      </c>
      <c r="AZ99" s="84">
        <f>ROUND(SUM(AZ100:AZ105),2)</f>
        <v>0</v>
      </c>
      <c r="BA99" s="84">
        <f>ROUND(SUM(BA100:BA105),2)</f>
        <v>0</v>
      </c>
      <c r="BB99" s="84">
        <f>ROUND(SUM(BB100:BB105),2)</f>
        <v>0</v>
      </c>
      <c r="BC99" s="84">
        <f>ROUND(SUM(BC100:BC105),2)</f>
        <v>0</v>
      </c>
      <c r="BD99" s="86">
        <f>ROUND(SUM(BD100:BD105),2)</f>
        <v>0</v>
      </c>
      <c r="BS99" s="23" t="s">
        <v>76</v>
      </c>
      <c r="BT99" s="23" t="s">
        <v>87</v>
      </c>
      <c r="BU99" s="23" t="s">
        <v>78</v>
      </c>
      <c r="BV99" s="23" t="s">
        <v>79</v>
      </c>
      <c r="BW99" s="23" t="s">
        <v>100</v>
      </c>
      <c r="BX99" s="23" t="s">
        <v>93</v>
      </c>
      <c r="CL99" s="23" t="s">
        <v>1</v>
      </c>
    </row>
    <row r="100" spans="1:91" s="3" customFormat="1" ht="16.5" customHeight="1">
      <c r="A100" s="72" t="s">
        <v>81</v>
      </c>
      <c r="B100" s="46"/>
      <c r="C100" s="9"/>
      <c r="D100" s="9"/>
      <c r="E100" s="9"/>
      <c r="F100" s="192" t="s">
        <v>85</v>
      </c>
      <c r="G100" s="192"/>
      <c r="H100" s="192"/>
      <c r="I100" s="192"/>
      <c r="J100" s="192"/>
      <c r="K100" s="9"/>
      <c r="L100" s="192" t="s">
        <v>101</v>
      </c>
      <c r="M100" s="192"/>
      <c r="N100" s="192"/>
      <c r="O100" s="192"/>
      <c r="P100" s="192"/>
      <c r="Q100" s="192"/>
      <c r="R100" s="192"/>
      <c r="S100" s="192"/>
      <c r="T100" s="192"/>
      <c r="U100" s="192"/>
      <c r="V100" s="192"/>
      <c r="W100" s="192"/>
      <c r="X100" s="192"/>
      <c r="Y100" s="192"/>
      <c r="Z100" s="192"/>
      <c r="AA100" s="192"/>
      <c r="AB100" s="192"/>
      <c r="AC100" s="192"/>
      <c r="AD100" s="192"/>
      <c r="AE100" s="192"/>
      <c r="AF100" s="192"/>
      <c r="AG100" s="217">
        <f>'1 - Ostatní'!J34</f>
        <v>0</v>
      </c>
      <c r="AH100" s="218"/>
      <c r="AI100" s="218"/>
      <c r="AJ100" s="218"/>
      <c r="AK100" s="218"/>
      <c r="AL100" s="218"/>
      <c r="AM100" s="218"/>
      <c r="AN100" s="217">
        <f t="shared" si="0"/>
        <v>0</v>
      </c>
      <c r="AO100" s="218"/>
      <c r="AP100" s="218"/>
      <c r="AQ100" s="82" t="s">
        <v>96</v>
      </c>
      <c r="AR100" s="46"/>
      <c r="AS100" s="83">
        <v>0</v>
      </c>
      <c r="AT100" s="84">
        <f t="shared" si="1"/>
        <v>0</v>
      </c>
      <c r="AU100" s="85">
        <f>'1 - Ostatní'!P124</f>
        <v>0</v>
      </c>
      <c r="AV100" s="84">
        <f>'1 - Ostatní'!J37</f>
        <v>0</v>
      </c>
      <c r="AW100" s="84">
        <f>'1 - Ostatní'!J38</f>
        <v>0</v>
      </c>
      <c r="AX100" s="84">
        <f>'1 - Ostatní'!J39</f>
        <v>0</v>
      </c>
      <c r="AY100" s="84">
        <f>'1 - Ostatní'!J40</f>
        <v>0</v>
      </c>
      <c r="AZ100" s="84">
        <f>'1 - Ostatní'!F37</f>
        <v>0</v>
      </c>
      <c r="BA100" s="84">
        <f>'1 - Ostatní'!F38</f>
        <v>0</v>
      </c>
      <c r="BB100" s="84">
        <f>'1 - Ostatní'!F39</f>
        <v>0</v>
      </c>
      <c r="BC100" s="84">
        <f>'1 - Ostatní'!F40</f>
        <v>0</v>
      </c>
      <c r="BD100" s="86">
        <f>'1 - Ostatní'!F41</f>
        <v>0</v>
      </c>
      <c r="BT100" s="23" t="s">
        <v>102</v>
      </c>
      <c r="BV100" s="23" t="s">
        <v>79</v>
      </c>
      <c r="BW100" s="23" t="s">
        <v>103</v>
      </c>
      <c r="BX100" s="23" t="s">
        <v>100</v>
      </c>
      <c r="CL100" s="23" t="s">
        <v>1</v>
      </c>
    </row>
    <row r="101" spans="1:91" s="3" customFormat="1" ht="23.25" customHeight="1">
      <c r="A101" s="72" t="s">
        <v>81</v>
      </c>
      <c r="B101" s="46"/>
      <c r="C101" s="9"/>
      <c r="D101" s="9"/>
      <c r="E101" s="9"/>
      <c r="F101" s="192" t="s">
        <v>87</v>
      </c>
      <c r="G101" s="192"/>
      <c r="H101" s="192"/>
      <c r="I101" s="192"/>
      <c r="J101" s="192"/>
      <c r="K101" s="9"/>
      <c r="L101" s="192" t="s">
        <v>104</v>
      </c>
      <c r="M101" s="192"/>
      <c r="N101" s="192"/>
      <c r="O101" s="192"/>
      <c r="P101" s="192"/>
      <c r="Q101" s="192"/>
      <c r="R101" s="192"/>
      <c r="S101" s="192"/>
      <c r="T101" s="192"/>
      <c r="U101" s="192"/>
      <c r="V101" s="192"/>
      <c r="W101" s="192"/>
      <c r="X101" s="192"/>
      <c r="Y101" s="192"/>
      <c r="Z101" s="192"/>
      <c r="AA101" s="192"/>
      <c r="AB101" s="192"/>
      <c r="AC101" s="192"/>
      <c r="AD101" s="192"/>
      <c r="AE101" s="192"/>
      <c r="AF101" s="192"/>
      <c r="AG101" s="217">
        <f>'2 - Z.Č.1 - VĚTRÁNÍ MÍSTN...'!J34</f>
        <v>0</v>
      </c>
      <c r="AH101" s="218"/>
      <c r="AI101" s="218"/>
      <c r="AJ101" s="218"/>
      <c r="AK101" s="218"/>
      <c r="AL101" s="218"/>
      <c r="AM101" s="218"/>
      <c r="AN101" s="217">
        <f t="shared" si="0"/>
        <v>0</v>
      </c>
      <c r="AO101" s="218"/>
      <c r="AP101" s="218"/>
      <c r="AQ101" s="82" t="s">
        <v>96</v>
      </c>
      <c r="AR101" s="46"/>
      <c r="AS101" s="83">
        <v>0</v>
      </c>
      <c r="AT101" s="84">
        <f t="shared" si="1"/>
        <v>0</v>
      </c>
      <c r="AU101" s="85">
        <f>'2 - Z.Č.1 - VĚTRÁNÍ MÍSTN...'!P125</f>
        <v>0</v>
      </c>
      <c r="AV101" s="84">
        <f>'2 - Z.Č.1 - VĚTRÁNÍ MÍSTN...'!J37</f>
        <v>0</v>
      </c>
      <c r="AW101" s="84">
        <f>'2 - Z.Č.1 - VĚTRÁNÍ MÍSTN...'!J38</f>
        <v>0</v>
      </c>
      <c r="AX101" s="84">
        <f>'2 - Z.Č.1 - VĚTRÁNÍ MÍSTN...'!J39</f>
        <v>0</v>
      </c>
      <c r="AY101" s="84">
        <f>'2 - Z.Č.1 - VĚTRÁNÍ MÍSTN...'!J40</f>
        <v>0</v>
      </c>
      <c r="AZ101" s="84">
        <f>'2 - Z.Č.1 - VĚTRÁNÍ MÍSTN...'!F37</f>
        <v>0</v>
      </c>
      <c r="BA101" s="84">
        <f>'2 - Z.Č.1 - VĚTRÁNÍ MÍSTN...'!F38</f>
        <v>0</v>
      </c>
      <c r="BB101" s="84">
        <f>'2 - Z.Č.1 - VĚTRÁNÍ MÍSTN...'!F39</f>
        <v>0</v>
      </c>
      <c r="BC101" s="84">
        <f>'2 - Z.Č.1 - VĚTRÁNÍ MÍSTN...'!F40</f>
        <v>0</v>
      </c>
      <c r="BD101" s="86">
        <f>'2 - Z.Č.1 - VĚTRÁNÍ MÍSTN...'!F41</f>
        <v>0</v>
      </c>
      <c r="BT101" s="23" t="s">
        <v>102</v>
      </c>
      <c r="BV101" s="23" t="s">
        <v>79</v>
      </c>
      <c r="BW101" s="23" t="s">
        <v>105</v>
      </c>
      <c r="BX101" s="23" t="s">
        <v>100</v>
      </c>
      <c r="CL101" s="23" t="s">
        <v>1</v>
      </c>
    </row>
    <row r="102" spans="1:91" s="3" customFormat="1" ht="16.5" customHeight="1">
      <c r="A102" s="72" t="s">
        <v>81</v>
      </c>
      <c r="B102" s="46"/>
      <c r="C102" s="9"/>
      <c r="D102" s="9"/>
      <c r="E102" s="9"/>
      <c r="F102" s="192" t="s">
        <v>102</v>
      </c>
      <c r="G102" s="192"/>
      <c r="H102" s="192"/>
      <c r="I102" s="192"/>
      <c r="J102" s="192"/>
      <c r="K102" s="9"/>
      <c r="L102" s="192" t="s">
        <v>106</v>
      </c>
      <c r="M102" s="192"/>
      <c r="N102" s="192"/>
      <c r="O102" s="192"/>
      <c r="P102" s="192"/>
      <c r="Q102" s="192"/>
      <c r="R102" s="192"/>
      <c r="S102" s="192"/>
      <c r="T102" s="192"/>
      <c r="U102" s="192"/>
      <c r="V102" s="192"/>
      <c r="W102" s="192"/>
      <c r="X102" s="192"/>
      <c r="Y102" s="192"/>
      <c r="Z102" s="192"/>
      <c r="AA102" s="192"/>
      <c r="AB102" s="192"/>
      <c r="AC102" s="192"/>
      <c r="AD102" s="192"/>
      <c r="AE102" s="192"/>
      <c r="AF102" s="192"/>
      <c r="AG102" s="217">
        <f>'3 - Z.Č.2 - CHLAZENÍ m.č....'!J34</f>
        <v>0</v>
      </c>
      <c r="AH102" s="218"/>
      <c r="AI102" s="218"/>
      <c r="AJ102" s="218"/>
      <c r="AK102" s="218"/>
      <c r="AL102" s="218"/>
      <c r="AM102" s="218"/>
      <c r="AN102" s="217">
        <f t="shared" si="0"/>
        <v>0</v>
      </c>
      <c r="AO102" s="218"/>
      <c r="AP102" s="218"/>
      <c r="AQ102" s="82" t="s">
        <v>96</v>
      </c>
      <c r="AR102" s="46"/>
      <c r="AS102" s="83">
        <v>0</v>
      </c>
      <c r="AT102" s="84">
        <f t="shared" si="1"/>
        <v>0</v>
      </c>
      <c r="AU102" s="85">
        <f>'3 - Z.Č.2 - CHLAZENÍ m.č....'!P125</f>
        <v>0</v>
      </c>
      <c r="AV102" s="84">
        <f>'3 - Z.Č.2 - CHLAZENÍ m.č....'!J37</f>
        <v>0</v>
      </c>
      <c r="AW102" s="84">
        <f>'3 - Z.Č.2 - CHLAZENÍ m.č....'!J38</f>
        <v>0</v>
      </c>
      <c r="AX102" s="84">
        <f>'3 - Z.Č.2 - CHLAZENÍ m.č....'!J39</f>
        <v>0</v>
      </c>
      <c r="AY102" s="84">
        <f>'3 - Z.Č.2 - CHLAZENÍ m.č....'!J40</f>
        <v>0</v>
      </c>
      <c r="AZ102" s="84">
        <f>'3 - Z.Č.2 - CHLAZENÍ m.č....'!F37</f>
        <v>0</v>
      </c>
      <c r="BA102" s="84">
        <f>'3 - Z.Č.2 - CHLAZENÍ m.č....'!F38</f>
        <v>0</v>
      </c>
      <c r="BB102" s="84">
        <f>'3 - Z.Č.2 - CHLAZENÍ m.č....'!F39</f>
        <v>0</v>
      </c>
      <c r="BC102" s="84">
        <f>'3 - Z.Č.2 - CHLAZENÍ m.č....'!F40</f>
        <v>0</v>
      </c>
      <c r="BD102" s="86">
        <f>'3 - Z.Č.2 - CHLAZENÍ m.č....'!F41</f>
        <v>0</v>
      </c>
      <c r="BT102" s="23" t="s">
        <v>102</v>
      </c>
      <c r="BV102" s="23" t="s">
        <v>79</v>
      </c>
      <c r="BW102" s="23" t="s">
        <v>107</v>
      </c>
      <c r="BX102" s="23" t="s">
        <v>100</v>
      </c>
      <c r="CL102" s="23" t="s">
        <v>1</v>
      </c>
    </row>
    <row r="103" spans="1:91" s="3" customFormat="1" ht="16.5" customHeight="1">
      <c r="A103" s="72" t="s">
        <v>81</v>
      </c>
      <c r="B103" s="46"/>
      <c r="C103" s="9"/>
      <c r="D103" s="9"/>
      <c r="E103" s="9"/>
      <c r="F103" s="192" t="s">
        <v>108</v>
      </c>
      <c r="G103" s="192"/>
      <c r="H103" s="192"/>
      <c r="I103" s="192"/>
      <c r="J103" s="192"/>
      <c r="K103" s="9"/>
      <c r="L103" s="192" t="s">
        <v>109</v>
      </c>
      <c r="M103" s="192"/>
      <c r="N103" s="192"/>
      <c r="O103" s="192"/>
      <c r="P103" s="192"/>
      <c r="Q103" s="192"/>
      <c r="R103" s="192"/>
      <c r="S103" s="192"/>
      <c r="T103" s="192"/>
      <c r="U103" s="192"/>
      <c r="V103" s="192"/>
      <c r="W103" s="192"/>
      <c r="X103" s="192"/>
      <c r="Y103" s="192"/>
      <c r="Z103" s="192"/>
      <c r="AA103" s="192"/>
      <c r="AB103" s="192"/>
      <c r="AC103" s="192"/>
      <c r="AD103" s="192"/>
      <c r="AE103" s="192"/>
      <c r="AF103" s="192"/>
      <c r="AG103" s="217">
        <f>'4 - Z.Č.3 - CHLAZENÍ m.č....'!J34</f>
        <v>0</v>
      </c>
      <c r="AH103" s="218"/>
      <c r="AI103" s="218"/>
      <c r="AJ103" s="218"/>
      <c r="AK103" s="218"/>
      <c r="AL103" s="218"/>
      <c r="AM103" s="218"/>
      <c r="AN103" s="217">
        <f t="shared" si="0"/>
        <v>0</v>
      </c>
      <c r="AO103" s="218"/>
      <c r="AP103" s="218"/>
      <c r="AQ103" s="82" t="s">
        <v>96</v>
      </c>
      <c r="AR103" s="46"/>
      <c r="AS103" s="83">
        <v>0</v>
      </c>
      <c r="AT103" s="84">
        <f t="shared" si="1"/>
        <v>0</v>
      </c>
      <c r="AU103" s="85">
        <f>'4 - Z.Č.3 - CHLAZENÍ m.č....'!P125</f>
        <v>0</v>
      </c>
      <c r="AV103" s="84">
        <f>'4 - Z.Č.3 - CHLAZENÍ m.č....'!J37</f>
        <v>0</v>
      </c>
      <c r="AW103" s="84">
        <f>'4 - Z.Č.3 - CHLAZENÍ m.č....'!J38</f>
        <v>0</v>
      </c>
      <c r="AX103" s="84">
        <f>'4 - Z.Č.3 - CHLAZENÍ m.č....'!J39</f>
        <v>0</v>
      </c>
      <c r="AY103" s="84">
        <f>'4 - Z.Č.3 - CHLAZENÍ m.č....'!J40</f>
        <v>0</v>
      </c>
      <c r="AZ103" s="84">
        <f>'4 - Z.Č.3 - CHLAZENÍ m.č....'!F37</f>
        <v>0</v>
      </c>
      <c r="BA103" s="84">
        <f>'4 - Z.Č.3 - CHLAZENÍ m.č....'!F38</f>
        <v>0</v>
      </c>
      <c r="BB103" s="84">
        <f>'4 - Z.Č.3 - CHLAZENÍ m.č....'!F39</f>
        <v>0</v>
      </c>
      <c r="BC103" s="84">
        <f>'4 - Z.Č.3 - CHLAZENÍ m.č....'!F40</f>
        <v>0</v>
      </c>
      <c r="BD103" s="86">
        <f>'4 - Z.Č.3 - CHLAZENÍ m.č....'!F41</f>
        <v>0</v>
      </c>
      <c r="BT103" s="23" t="s">
        <v>102</v>
      </c>
      <c r="BV103" s="23" t="s">
        <v>79</v>
      </c>
      <c r="BW103" s="23" t="s">
        <v>110</v>
      </c>
      <c r="BX103" s="23" t="s">
        <v>100</v>
      </c>
      <c r="CL103" s="23" t="s">
        <v>1</v>
      </c>
    </row>
    <row r="104" spans="1:91" s="3" customFormat="1" ht="16.5" customHeight="1">
      <c r="A104" s="72" t="s">
        <v>81</v>
      </c>
      <c r="B104" s="46"/>
      <c r="C104" s="9"/>
      <c r="D104" s="9"/>
      <c r="E104" s="9"/>
      <c r="F104" s="192" t="s">
        <v>111</v>
      </c>
      <c r="G104" s="192"/>
      <c r="H104" s="192"/>
      <c r="I104" s="192"/>
      <c r="J104" s="192"/>
      <c r="K104" s="9"/>
      <c r="L104" s="192" t="s">
        <v>112</v>
      </c>
      <c r="M104" s="192"/>
      <c r="N104" s="192"/>
      <c r="O104" s="192"/>
      <c r="P104" s="192"/>
      <c r="Q104" s="192"/>
      <c r="R104" s="192"/>
      <c r="S104" s="192"/>
      <c r="T104" s="192"/>
      <c r="U104" s="192"/>
      <c r="V104" s="192"/>
      <c r="W104" s="192"/>
      <c r="X104" s="192"/>
      <c r="Y104" s="192"/>
      <c r="Z104" s="192"/>
      <c r="AA104" s="192"/>
      <c r="AB104" s="192"/>
      <c r="AC104" s="192"/>
      <c r="AD104" s="192"/>
      <c r="AE104" s="192"/>
      <c r="AF104" s="192"/>
      <c r="AG104" s="217">
        <f>'5 - Z.Č.4 - CHLAZENÍ m.č....'!J34</f>
        <v>0</v>
      </c>
      <c r="AH104" s="218"/>
      <c r="AI104" s="218"/>
      <c r="AJ104" s="218"/>
      <c r="AK104" s="218"/>
      <c r="AL104" s="218"/>
      <c r="AM104" s="218"/>
      <c r="AN104" s="217">
        <f t="shared" si="0"/>
        <v>0</v>
      </c>
      <c r="AO104" s="218"/>
      <c r="AP104" s="218"/>
      <c r="AQ104" s="82" t="s">
        <v>96</v>
      </c>
      <c r="AR104" s="46"/>
      <c r="AS104" s="83">
        <v>0</v>
      </c>
      <c r="AT104" s="84">
        <f t="shared" si="1"/>
        <v>0</v>
      </c>
      <c r="AU104" s="85">
        <f>'5 - Z.Č.4 - CHLAZENÍ m.č....'!P125</f>
        <v>0</v>
      </c>
      <c r="AV104" s="84">
        <f>'5 - Z.Č.4 - CHLAZENÍ m.č....'!J37</f>
        <v>0</v>
      </c>
      <c r="AW104" s="84">
        <f>'5 - Z.Č.4 - CHLAZENÍ m.č....'!J38</f>
        <v>0</v>
      </c>
      <c r="AX104" s="84">
        <f>'5 - Z.Č.4 - CHLAZENÍ m.č....'!J39</f>
        <v>0</v>
      </c>
      <c r="AY104" s="84">
        <f>'5 - Z.Č.4 - CHLAZENÍ m.č....'!J40</f>
        <v>0</v>
      </c>
      <c r="AZ104" s="84">
        <f>'5 - Z.Č.4 - CHLAZENÍ m.č....'!F37</f>
        <v>0</v>
      </c>
      <c r="BA104" s="84">
        <f>'5 - Z.Č.4 - CHLAZENÍ m.č....'!F38</f>
        <v>0</v>
      </c>
      <c r="BB104" s="84">
        <f>'5 - Z.Č.4 - CHLAZENÍ m.č....'!F39</f>
        <v>0</v>
      </c>
      <c r="BC104" s="84">
        <f>'5 - Z.Č.4 - CHLAZENÍ m.č....'!F40</f>
        <v>0</v>
      </c>
      <c r="BD104" s="86">
        <f>'5 - Z.Č.4 - CHLAZENÍ m.č....'!F41</f>
        <v>0</v>
      </c>
      <c r="BT104" s="23" t="s">
        <v>102</v>
      </c>
      <c r="BV104" s="23" t="s">
        <v>79</v>
      </c>
      <c r="BW104" s="23" t="s">
        <v>113</v>
      </c>
      <c r="BX104" s="23" t="s">
        <v>100</v>
      </c>
      <c r="CL104" s="23" t="s">
        <v>1</v>
      </c>
    </row>
    <row r="105" spans="1:91" s="3" customFormat="1" ht="16.5" customHeight="1">
      <c r="A105" s="72" t="s">
        <v>81</v>
      </c>
      <c r="B105" s="46"/>
      <c r="C105" s="9"/>
      <c r="D105" s="9"/>
      <c r="E105" s="9"/>
      <c r="F105" s="192" t="s">
        <v>114</v>
      </c>
      <c r="G105" s="192"/>
      <c r="H105" s="192"/>
      <c r="I105" s="192"/>
      <c r="J105" s="192"/>
      <c r="K105" s="9"/>
      <c r="L105" s="192" t="s">
        <v>115</v>
      </c>
      <c r="M105" s="192"/>
      <c r="N105" s="192"/>
      <c r="O105" s="192"/>
      <c r="P105" s="192"/>
      <c r="Q105" s="192"/>
      <c r="R105" s="192"/>
      <c r="S105" s="192"/>
      <c r="T105" s="192"/>
      <c r="U105" s="192"/>
      <c r="V105" s="192"/>
      <c r="W105" s="192"/>
      <c r="X105" s="192"/>
      <c r="Y105" s="192"/>
      <c r="Z105" s="192"/>
      <c r="AA105" s="192"/>
      <c r="AB105" s="192"/>
      <c r="AC105" s="192"/>
      <c r="AD105" s="192"/>
      <c r="AE105" s="192"/>
      <c r="AF105" s="192"/>
      <c r="AG105" s="217">
        <f>'6 - Z.Č.5 - CHLAZENÍ m.č....'!J34</f>
        <v>0</v>
      </c>
      <c r="AH105" s="218"/>
      <c r="AI105" s="218"/>
      <c r="AJ105" s="218"/>
      <c r="AK105" s="218"/>
      <c r="AL105" s="218"/>
      <c r="AM105" s="218"/>
      <c r="AN105" s="217">
        <f t="shared" si="0"/>
        <v>0</v>
      </c>
      <c r="AO105" s="218"/>
      <c r="AP105" s="218"/>
      <c r="AQ105" s="82" t="s">
        <v>96</v>
      </c>
      <c r="AR105" s="46"/>
      <c r="AS105" s="83">
        <v>0</v>
      </c>
      <c r="AT105" s="84">
        <f t="shared" si="1"/>
        <v>0</v>
      </c>
      <c r="AU105" s="85">
        <f>'6 - Z.Č.5 - CHLAZENÍ m.č....'!P125</f>
        <v>0</v>
      </c>
      <c r="AV105" s="84">
        <f>'6 - Z.Č.5 - CHLAZENÍ m.č....'!J37</f>
        <v>0</v>
      </c>
      <c r="AW105" s="84">
        <f>'6 - Z.Č.5 - CHLAZENÍ m.č....'!J38</f>
        <v>0</v>
      </c>
      <c r="AX105" s="84">
        <f>'6 - Z.Č.5 - CHLAZENÍ m.č....'!J39</f>
        <v>0</v>
      </c>
      <c r="AY105" s="84">
        <f>'6 - Z.Č.5 - CHLAZENÍ m.č....'!J40</f>
        <v>0</v>
      </c>
      <c r="AZ105" s="84">
        <f>'6 - Z.Č.5 - CHLAZENÍ m.č....'!F37</f>
        <v>0</v>
      </c>
      <c r="BA105" s="84">
        <f>'6 - Z.Č.5 - CHLAZENÍ m.č....'!F38</f>
        <v>0</v>
      </c>
      <c r="BB105" s="84">
        <f>'6 - Z.Č.5 - CHLAZENÍ m.č....'!F39</f>
        <v>0</v>
      </c>
      <c r="BC105" s="84">
        <f>'6 - Z.Č.5 - CHLAZENÍ m.č....'!F40</f>
        <v>0</v>
      </c>
      <c r="BD105" s="86">
        <f>'6 - Z.Č.5 - CHLAZENÍ m.č....'!F41</f>
        <v>0</v>
      </c>
      <c r="BT105" s="23" t="s">
        <v>102</v>
      </c>
      <c r="BV105" s="23" t="s">
        <v>79</v>
      </c>
      <c r="BW105" s="23" t="s">
        <v>116</v>
      </c>
      <c r="BX105" s="23" t="s">
        <v>100</v>
      </c>
      <c r="CL105" s="23" t="s">
        <v>1</v>
      </c>
    </row>
    <row r="106" spans="1:91" s="3" customFormat="1" ht="16.5" customHeight="1">
      <c r="A106" s="72" t="s">
        <v>81</v>
      </c>
      <c r="B106" s="46"/>
      <c r="C106" s="9"/>
      <c r="D106" s="9"/>
      <c r="E106" s="192" t="s">
        <v>117</v>
      </c>
      <c r="F106" s="192"/>
      <c r="G106" s="192"/>
      <c r="H106" s="192"/>
      <c r="I106" s="192"/>
      <c r="J106" s="9"/>
      <c r="K106" s="192" t="s">
        <v>118</v>
      </c>
      <c r="L106" s="192"/>
      <c r="M106" s="192"/>
      <c r="N106" s="192"/>
      <c r="O106" s="192"/>
      <c r="P106" s="192"/>
      <c r="Q106" s="192"/>
      <c r="R106" s="192"/>
      <c r="S106" s="192"/>
      <c r="T106" s="192"/>
      <c r="U106" s="192"/>
      <c r="V106" s="192"/>
      <c r="W106" s="192"/>
      <c r="X106" s="192"/>
      <c r="Y106" s="192"/>
      <c r="Z106" s="192"/>
      <c r="AA106" s="192"/>
      <c r="AB106" s="192"/>
      <c r="AC106" s="192"/>
      <c r="AD106" s="192"/>
      <c r="AE106" s="192"/>
      <c r="AF106" s="192"/>
      <c r="AG106" s="217">
        <f>'D.1.2.4_3 - Vodní chlazení'!J32</f>
        <v>0</v>
      </c>
      <c r="AH106" s="218"/>
      <c r="AI106" s="218"/>
      <c r="AJ106" s="218"/>
      <c r="AK106" s="218"/>
      <c r="AL106" s="218"/>
      <c r="AM106" s="218"/>
      <c r="AN106" s="217">
        <f t="shared" si="0"/>
        <v>0</v>
      </c>
      <c r="AO106" s="218"/>
      <c r="AP106" s="218"/>
      <c r="AQ106" s="82" t="s">
        <v>96</v>
      </c>
      <c r="AR106" s="46"/>
      <c r="AS106" s="83">
        <v>0</v>
      </c>
      <c r="AT106" s="84">
        <f t="shared" si="1"/>
        <v>0</v>
      </c>
      <c r="AU106" s="85">
        <f>'D.1.2.4_3 - Vodní chlazení'!P128</f>
        <v>0</v>
      </c>
      <c r="AV106" s="84">
        <f>'D.1.2.4_3 - Vodní chlazení'!J35</f>
        <v>0</v>
      </c>
      <c r="AW106" s="84">
        <f>'D.1.2.4_3 - Vodní chlazení'!J36</f>
        <v>0</v>
      </c>
      <c r="AX106" s="84">
        <f>'D.1.2.4_3 - Vodní chlazení'!J37</f>
        <v>0</v>
      </c>
      <c r="AY106" s="84">
        <f>'D.1.2.4_3 - Vodní chlazení'!J38</f>
        <v>0</v>
      </c>
      <c r="AZ106" s="84">
        <f>'D.1.2.4_3 - Vodní chlazení'!F35</f>
        <v>0</v>
      </c>
      <c r="BA106" s="84">
        <f>'D.1.2.4_3 - Vodní chlazení'!F36</f>
        <v>0</v>
      </c>
      <c r="BB106" s="84">
        <f>'D.1.2.4_3 - Vodní chlazení'!F37</f>
        <v>0</v>
      </c>
      <c r="BC106" s="84">
        <f>'D.1.2.4_3 - Vodní chlazení'!F38</f>
        <v>0</v>
      </c>
      <c r="BD106" s="86">
        <f>'D.1.2.4_3 - Vodní chlazení'!F39</f>
        <v>0</v>
      </c>
      <c r="BT106" s="23" t="s">
        <v>87</v>
      </c>
      <c r="BV106" s="23" t="s">
        <v>79</v>
      </c>
      <c r="BW106" s="23" t="s">
        <v>119</v>
      </c>
      <c r="BX106" s="23" t="s">
        <v>93</v>
      </c>
      <c r="CL106" s="23" t="s">
        <v>1</v>
      </c>
    </row>
    <row r="107" spans="1:91" s="6" customFormat="1" ht="24.75" customHeight="1">
      <c r="A107" s="72" t="s">
        <v>81</v>
      </c>
      <c r="B107" s="73"/>
      <c r="C107" s="74"/>
      <c r="D107" s="191" t="s">
        <v>120</v>
      </c>
      <c r="E107" s="191"/>
      <c r="F107" s="191"/>
      <c r="G107" s="191"/>
      <c r="H107" s="191"/>
      <c r="I107" s="75"/>
      <c r="J107" s="191" t="s">
        <v>121</v>
      </c>
      <c r="K107" s="191"/>
      <c r="L107" s="191"/>
      <c r="M107" s="191"/>
      <c r="N107" s="191"/>
      <c r="O107" s="191"/>
      <c r="P107" s="191"/>
      <c r="Q107" s="191"/>
      <c r="R107" s="191"/>
      <c r="S107" s="191"/>
      <c r="T107" s="191"/>
      <c r="U107" s="191"/>
      <c r="V107" s="191"/>
      <c r="W107" s="191"/>
      <c r="X107" s="191"/>
      <c r="Y107" s="191"/>
      <c r="Z107" s="191"/>
      <c r="AA107" s="191"/>
      <c r="AB107" s="191"/>
      <c r="AC107" s="191"/>
      <c r="AD107" s="191"/>
      <c r="AE107" s="191"/>
      <c r="AF107" s="191"/>
      <c r="AG107" s="220">
        <f>'D.1.2.5-SO 01 - Silnoprou...'!J30</f>
        <v>0</v>
      </c>
      <c r="AH107" s="221"/>
      <c r="AI107" s="221"/>
      <c r="AJ107" s="221"/>
      <c r="AK107" s="221"/>
      <c r="AL107" s="221"/>
      <c r="AM107" s="221"/>
      <c r="AN107" s="220">
        <f t="shared" si="0"/>
        <v>0</v>
      </c>
      <c r="AO107" s="221"/>
      <c r="AP107" s="221"/>
      <c r="AQ107" s="76" t="s">
        <v>84</v>
      </c>
      <c r="AR107" s="73"/>
      <c r="AS107" s="77">
        <v>0</v>
      </c>
      <c r="AT107" s="78">
        <f t="shared" si="1"/>
        <v>0</v>
      </c>
      <c r="AU107" s="79">
        <f>'D.1.2.5-SO 01 - Silnoprou...'!P125</f>
        <v>0</v>
      </c>
      <c r="AV107" s="78">
        <f>'D.1.2.5-SO 01 - Silnoprou...'!J33</f>
        <v>0</v>
      </c>
      <c r="AW107" s="78">
        <f>'D.1.2.5-SO 01 - Silnoprou...'!J34</f>
        <v>0</v>
      </c>
      <c r="AX107" s="78">
        <f>'D.1.2.5-SO 01 - Silnoprou...'!J35</f>
        <v>0</v>
      </c>
      <c r="AY107" s="78">
        <f>'D.1.2.5-SO 01 - Silnoprou...'!J36</f>
        <v>0</v>
      </c>
      <c r="AZ107" s="78">
        <f>'D.1.2.5-SO 01 - Silnoprou...'!F33</f>
        <v>0</v>
      </c>
      <c r="BA107" s="78">
        <f>'D.1.2.5-SO 01 - Silnoprou...'!F34</f>
        <v>0</v>
      </c>
      <c r="BB107" s="78">
        <f>'D.1.2.5-SO 01 - Silnoprou...'!F35</f>
        <v>0</v>
      </c>
      <c r="BC107" s="78">
        <f>'D.1.2.5-SO 01 - Silnoprou...'!F36</f>
        <v>0</v>
      </c>
      <c r="BD107" s="80">
        <f>'D.1.2.5-SO 01 - Silnoprou...'!F37</f>
        <v>0</v>
      </c>
      <c r="BT107" s="81" t="s">
        <v>85</v>
      </c>
      <c r="BV107" s="81" t="s">
        <v>79</v>
      </c>
      <c r="BW107" s="81" t="s">
        <v>122</v>
      </c>
      <c r="BX107" s="81" t="s">
        <v>4</v>
      </c>
      <c r="CL107" s="81" t="s">
        <v>1</v>
      </c>
      <c r="CM107" s="81" t="s">
        <v>87</v>
      </c>
    </row>
    <row r="108" spans="1:91" s="6" customFormat="1" ht="24.75" customHeight="1">
      <c r="A108" s="72" t="s">
        <v>81</v>
      </c>
      <c r="B108" s="73"/>
      <c r="C108" s="74"/>
      <c r="D108" s="191" t="s">
        <v>123</v>
      </c>
      <c r="E108" s="191"/>
      <c r="F108" s="191"/>
      <c r="G108" s="191"/>
      <c r="H108" s="191"/>
      <c r="I108" s="75"/>
      <c r="J108" s="191" t="s">
        <v>124</v>
      </c>
      <c r="K108" s="191"/>
      <c r="L108" s="191"/>
      <c r="M108" s="191"/>
      <c r="N108" s="191"/>
      <c r="O108" s="191"/>
      <c r="P108" s="191"/>
      <c r="Q108" s="191"/>
      <c r="R108" s="191"/>
      <c r="S108" s="191"/>
      <c r="T108" s="191"/>
      <c r="U108" s="191"/>
      <c r="V108" s="191"/>
      <c r="W108" s="191"/>
      <c r="X108" s="191"/>
      <c r="Y108" s="191"/>
      <c r="Z108" s="191"/>
      <c r="AA108" s="191"/>
      <c r="AB108" s="191"/>
      <c r="AC108" s="191"/>
      <c r="AD108" s="191"/>
      <c r="AE108" s="191"/>
      <c r="AF108" s="191"/>
      <c r="AG108" s="220">
        <f>'SO 01-D.2 - Technické plyny'!J30</f>
        <v>0</v>
      </c>
      <c r="AH108" s="221"/>
      <c r="AI108" s="221"/>
      <c r="AJ108" s="221"/>
      <c r="AK108" s="221"/>
      <c r="AL108" s="221"/>
      <c r="AM108" s="221"/>
      <c r="AN108" s="220">
        <f t="shared" si="0"/>
        <v>0</v>
      </c>
      <c r="AO108" s="221"/>
      <c r="AP108" s="221"/>
      <c r="AQ108" s="76" t="s">
        <v>84</v>
      </c>
      <c r="AR108" s="73"/>
      <c r="AS108" s="77">
        <v>0</v>
      </c>
      <c r="AT108" s="78">
        <f t="shared" si="1"/>
        <v>0</v>
      </c>
      <c r="AU108" s="79">
        <f>'SO 01-D.2 - Technické plyny'!P118</f>
        <v>0</v>
      </c>
      <c r="AV108" s="78">
        <f>'SO 01-D.2 - Technické plyny'!J33</f>
        <v>0</v>
      </c>
      <c r="AW108" s="78">
        <f>'SO 01-D.2 - Technické plyny'!J34</f>
        <v>0</v>
      </c>
      <c r="AX108" s="78">
        <f>'SO 01-D.2 - Technické plyny'!J35</f>
        <v>0</v>
      </c>
      <c r="AY108" s="78">
        <f>'SO 01-D.2 - Technické plyny'!J36</f>
        <v>0</v>
      </c>
      <c r="AZ108" s="78">
        <f>'SO 01-D.2 - Technické plyny'!F33</f>
        <v>0</v>
      </c>
      <c r="BA108" s="78">
        <f>'SO 01-D.2 - Technické plyny'!F34</f>
        <v>0</v>
      </c>
      <c r="BB108" s="78">
        <f>'SO 01-D.2 - Technické plyny'!F35</f>
        <v>0</v>
      </c>
      <c r="BC108" s="78">
        <f>'SO 01-D.2 - Technické plyny'!F36</f>
        <v>0</v>
      </c>
      <c r="BD108" s="80">
        <f>'SO 01-D.2 - Technické plyny'!F37</f>
        <v>0</v>
      </c>
      <c r="BT108" s="81" t="s">
        <v>85</v>
      </c>
      <c r="BV108" s="81" t="s">
        <v>79</v>
      </c>
      <c r="BW108" s="81" t="s">
        <v>125</v>
      </c>
      <c r="BX108" s="81" t="s">
        <v>4</v>
      </c>
      <c r="CL108" s="81" t="s">
        <v>1</v>
      </c>
      <c r="CM108" s="81" t="s">
        <v>87</v>
      </c>
    </row>
    <row r="109" spans="1:91" s="6" customFormat="1" ht="24.75" customHeight="1">
      <c r="A109" s="72" t="s">
        <v>81</v>
      </c>
      <c r="B109" s="73"/>
      <c r="C109" s="74"/>
      <c r="D109" s="191" t="s">
        <v>126</v>
      </c>
      <c r="E109" s="191"/>
      <c r="F109" s="191"/>
      <c r="G109" s="191"/>
      <c r="H109" s="191"/>
      <c r="I109" s="75"/>
      <c r="J109" s="191" t="s">
        <v>127</v>
      </c>
      <c r="K109" s="191"/>
      <c r="L109" s="191"/>
      <c r="M109" s="191"/>
      <c r="N109" s="191"/>
      <c r="O109" s="191"/>
      <c r="P109" s="191"/>
      <c r="Q109" s="191"/>
      <c r="R109" s="191"/>
      <c r="S109" s="191"/>
      <c r="T109" s="191"/>
      <c r="U109" s="191"/>
      <c r="V109" s="191"/>
      <c r="W109" s="191"/>
      <c r="X109" s="191"/>
      <c r="Y109" s="191"/>
      <c r="Z109" s="191"/>
      <c r="AA109" s="191"/>
      <c r="AB109" s="191"/>
      <c r="AC109" s="191"/>
      <c r="AD109" s="191"/>
      <c r="AE109" s="191"/>
      <c r="AF109" s="191"/>
      <c r="AG109" s="220">
        <f>'SO 01-D.3 - Stavebně tech...'!J30</f>
        <v>0</v>
      </c>
      <c r="AH109" s="221"/>
      <c r="AI109" s="221"/>
      <c r="AJ109" s="221"/>
      <c r="AK109" s="221"/>
      <c r="AL109" s="221"/>
      <c r="AM109" s="221"/>
      <c r="AN109" s="220">
        <f t="shared" si="0"/>
        <v>0</v>
      </c>
      <c r="AO109" s="221"/>
      <c r="AP109" s="221"/>
      <c r="AQ109" s="76" t="s">
        <v>84</v>
      </c>
      <c r="AR109" s="73"/>
      <c r="AS109" s="77">
        <v>0</v>
      </c>
      <c r="AT109" s="78">
        <f t="shared" si="1"/>
        <v>0</v>
      </c>
      <c r="AU109" s="79">
        <f>'SO 01-D.3 - Stavebně tech...'!P118</f>
        <v>0</v>
      </c>
      <c r="AV109" s="78">
        <f>'SO 01-D.3 - Stavebně tech...'!J33</f>
        <v>0</v>
      </c>
      <c r="AW109" s="78">
        <f>'SO 01-D.3 - Stavebně tech...'!J34</f>
        <v>0</v>
      </c>
      <c r="AX109" s="78">
        <f>'SO 01-D.3 - Stavebně tech...'!J35</f>
        <v>0</v>
      </c>
      <c r="AY109" s="78">
        <f>'SO 01-D.3 - Stavebně tech...'!J36</f>
        <v>0</v>
      </c>
      <c r="AZ109" s="78">
        <f>'SO 01-D.3 - Stavebně tech...'!F33</f>
        <v>0</v>
      </c>
      <c r="BA109" s="78">
        <f>'SO 01-D.3 - Stavebně tech...'!F34</f>
        <v>0</v>
      </c>
      <c r="BB109" s="78">
        <f>'SO 01-D.3 - Stavebně tech...'!F35</f>
        <v>0</v>
      </c>
      <c r="BC109" s="78">
        <f>'SO 01-D.3 - Stavebně tech...'!F36</f>
        <v>0</v>
      </c>
      <c r="BD109" s="80">
        <f>'SO 01-D.3 - Stavebně tech...'!F37</f>
        <v>0</v>
      </c>
      <c r="BT109" s="81" t="s">
        <v>85</v>
      </c>
      <c r="BV109" s="81" t="s">
        <v>79</v>
      </c>
      <c r="BW109" s="81" t="s">
        <v>128</v>
      </c>
      <c r="BX109" s="81" t="s">
        <v>4</v>
      </c>
      <c r="CL109" s="81" t="s">
        <v>1</v>
      </c>
      <c r="CM109" s="81" t="s">
        <v>87</v>
      </c>
    </row>
    <row r="110" spans="1:91" s="6" customFormat="1" ht="24.75" customHeight="1">
      <c r="A110" s="72" t="s">
        <v>81</v>
      </c>
      <c r="B110" s="73"/>
      <c r="C110" s="74"/>
      <c r="D110" s="191" t="s">
        <v>129</v>
      </c>
      <c r="E110" s="191"/>
      <c r="F110" s="191"/>
      <c r="G110" s="191"/>
      <c r="H110" s="191"/>
      <c r="I110" s="75"/>
      <c r="J110" s="191" t="s">
        <v>130</v>
      </c>
      <c r="K110" s="191"/>
      <c r="L110" s="191"/>
      <c r="M110" s="191"/>
      <c r="N110" s="191"/>
      <c r="O110" s="191"/>
      <c r="P110" s="191"/>
      <c r="Q110" s="191"/>
      <c r="R110" s="191"/>
      <c r="S110" s="191"/>
      <c r="T110" s="191"/>
      <c r="U110" s="191"/>
      <c r="V110" s="191"/>
      <c r="W110" s="191"/>
      <c r="X110" s="191"/>
      <c r="Y110" s="191"/>
      <c r="Z110" s="191"/>
      <c r="AA110" s="191"/>
      <c r="AB110" s="191"/>
      <c r="AC110" s="191"/>
      <c r="AD110" s="191"/>
      <c r="AE110" s="191"/>
      <c r="AF110" s="191"/>
      <c r="AG110" s="220">
        <f>'SO 01-D.4 - Požárně bezpe...'!J30</f>
        <v>0</v>
      </c>
      <c r="AH110" s="221"/>
      <c r="AI110" s="221"/>
      <c r="AJ110" s="221"/>
      <c r="AK110" s="221"/>
      <c r="AL110" s="221"/>
      <c r="AM110" s="221"/>
      <c r="AN110" s="220">
        <f t="shared" si="0"/>
        <v>0</v>
      </c>
      <c r="AO110" s="221"/>
      <c r="AP110" s="221"/>
      <c r="AQ110" s="76" t="s">
        <v>84</v>
      </c>
      <c r="AR110" s="73"/>
      <c r="AS110" s="77">
        <v>0</v>
      </c>
      <c r="AT110" s="78">
        <f t="shared" si="1"/>
        <v>0</v>
      </c>
      <c r="AU110" s="79">
        <f>'SO 01-D.4 - Požárně bezpe...'!P118</f>
        <v>0</v>
      </c>
      <c r="AV110" s="78">
        <f>'SO 01-D.4 - Požárně bezpe...'!J33</f>
        <v>0</v>
      </c>
      <c r="AW110" s="78">
        <f>'SO 01-D.4 - Požárně bezpe...'!J34</f>
        <v>0</v>
      </c>
      <c r="AX110" s="78">
        <f>'SO 01-D.4 - Požárně bezpe...'!J35</f>
        <v>0</v>
      </c>
      <c r="AY110" s="78">
        <f>'SO 01-D.4 - Požárně bezpe...'!J36</f>
        <v>0</v>
      </c>
      <c r="AZ110" s="78">
        <f>'SO 01-D.4 - Požárně bezpe...'!F33</f>
        <v>0</v>
      </c>
      <c r="BA110" s="78">
        <f>'SO 01-D.4 - Požárně bezpe...'!F34</f>
        <v>0</v>
      </c>
      <c r="BB110" s="78">
        <f>'SO 01-D.4 - Požárně bezpe...'!F35</f>
        <v>0</v>
      </c>
      <c r="BC110" s="78">
        <f>'SO 01-D.4 - Požárně bezpe...'!F36</f>
        <v>0</v>
      </c>
      <c r="BD110" s="80">
        <f>'SO 01-D.4 - Požárně bezpe...'!F37</f>
        <v>0</v>
      </c>
      <c r="BT110" s="81" t="s">
        <v>85</v>
      </c>
      <c r="BV110" s="81" t="s">
        <v>79</v>
      </c>
      <c r="BW110" s="81" t="s">
        <v>131</v>
      </c>
      <c r="BX110" s="81" t="s">
        <v>4</v>
      </c>
      <c r="CL110" s="81" t="s">
        <v>1</v>
      </c>
      <c r="CM110" s="81" t="s">
        <v>87</v>
      </c>
    </row>
    <row r="111" spans="1:91" s="6" customFormat="1" ht="16.5" customHeight="1">
      <c r="A111" s="72" t="s">
        <v>81</v>
      </c>
      <c r="B111" s="73"/>
      <c r="C111" s="74"/>
      <c r="D111" s="191" t="s">
        <v>132</v>
      </c>
      <c r="E111" s="191"/>
      <c r="F111" s="191"/>
      <c r="G111" s="191"/>
      <c r="H111" s="191"/>
      <c r="I111" s="75"/>
      <c r="J111" s="191" t="s">
        <v>133</v>
      </c>
      <c r="K111" s="191"/>
      <c r="L111" s="191"/>
      <c r="M111" s="191"/>
      <c r="N111" s="191"/>
      <c r="O111" s="191"/>
      <c r="P111" s="191"/>
      <c r="Q111" s="191"/>
      <c r="R111" s="191"/>
      <c r="S111" s="191"/>
      <c r="T111" s="191"/>
      <c r="U111" s="191"/>
      <c r="V111" s="191"/>
      <c r="W111" s="191"/>
      <c r="X111" s="191"/>
      <c r="Y111" s="191"/>
      <c r="Z111" s="191"/>
      <c r="AA111" s="191"/>
      <c r="AB111" s="191"/>
      <c r="AC111" s="191"/>
      <c r="AD111" s="191"/>
      <c r="AE111" s="191"/>
      <c r="AF111" s="191"/>
      <c r="AG111" s="220">
        <f>'VON - Vedlejší a ostatní ...'!J30</f>
        <v>0</v>
      </c>
      <c r="AH111" s="221"/>
      <c r="AI111" s="221"/>
      <c r="AJ111" s="221"/>
      <c r="AK111" s="221"/>
      <c r="AL111" s="221"/>
      <c r="AM111" s="221"/>
      <c r="AN111" s="220">
        <f t="shared" si="0"/>
        <v>0</v>
      </c>
      <c r="AO111" s="221"/>
      <c r="AP111" s="221"/>
      <c r="AQ111" s="76" t="s">
        <v>84</v>
      </c>
      <c r="AR111" s="73"/>
      <c r="AS111" s="87">
        <v>0</v>
      </c>
      <c r="AT111" s="88">
        <f t="shared" si="1"/>
        <v>0</v>
      </c>
      <c r="AU111" s="89">
        <f>'VON - Vedlejší a ostatní ...'!P123</f>
        <v>0</v>
      </c>
      <c r="AV111" s="88">
        <f>'VON - Vedlejší a ostatní ...'!J33</f>
        <v>0</v>
      </c>
      <c r="AW111" s="88">
        <f>'VON - Vedlejší a ostatní ...'!J34</f>
        <v>0</v>
      </c>
      <c r="AX111" s="88">
        <f>'VON - Vedlejší a ostatní ...'!J35</f>
        <v>0</v>
      </c>
      <c r="AY111" s="88">
        <f>'VON - Vedlejší a ostatní ...'!J36</f>
        <v>0</v>
      </c>
      <c r="AZ111" s="88">
        <f>'VON - Vedlejší a ostatní ...'!F33</f>
        <v>0</v>
      </c>
      <c r="BA111" s="88">
        <f>'VON - Vedlejší a ostatní ...'!F34</f>
        <v>0</v>
      </c>
      <c r="BB111" s="88">
        <f>'VON - Vedlejší a ostatní ...'!F35</f>
        <v>0</v>
      </c>
      <c r="BC111" s="88">
        <f>'VON - Vedlejší a ostatní ...'!F36</f>
        <v>0</v>
      </c>
      <c r="BD111" s="90">
        <f>'VON - Vedlejší a ostatní ...'!F37</f>
        <v>0</v>
      </c>
      <c r="BT111" s="81" t="s">
        <v>85</v>
      </c>
      <c r="BV111" s="81" t="s">
        <v>79</v>
      </c>
      <c r="BW111" s="81" t="s">
        <v>134</v>
      </c>
      <c r="BX111" s="81" t="s">
        <v>4</v>
      </c>
      <c r="CL111" s="81" t="s">
        <v>1</v>
      </c>
      <c r="CM111" s="81" t="s">
        <v>87</v>
      </c>
    </row>
    <row r="112" spans="1:91" s="1" customFormat="1" ht="30" customHeight="1">
      <c r="B112" s="30"/>
      <c r="AR112" s="30"/>
    </row>
    <row r="113" spans="2:44" s="1" customFormat="1" ht="6.95" customHeight="1">
      <c r="B113" s="42"/>
      <c r="C113" s="43"/>
      <c r="D113" s="43"/>
      <c r="E113" s="43"/>
      <c r="F113" s="43"/>
      <c r="G113" s="43"/>
      <c r="H113" s="43"/>
      <c r="I113" s="43"/>
      <c r="J113" s="43"/>
      <c r="K113" s="43"/>
      <c r="L113" s="43"/>
      <c r="M113" s="43"/>
      <c r="N113" s="43"/>
      <c r="O113" s="43"/>
      <c r="P113" s="43"/>
      <c r="Q113" s="43"/>
      <c r="R113" s="43"/>
      <c r="S113" s="43"/>
      <c r="T113" s="43"/>
      <c r="U113" s="43"/>
      <c r="V113" s="43"/>
      <c r="W113" s="43"/>
      <c r="X113" s="43"/>
      <c r="Y113" s="43"/>
      <c r="Z113" s="43"/>
      <c r="AA113" s="43"/>
      <c r="AB113" s="43"/>
      <c r="AC113" s="43"/>
      <c r="AD113" s="43"/>
      <c r="AE113" s="43"/>
      <c r="AF113" s="43"/>
      <c r="AG113" s="43"/>
      <c r="AH113" s="43"/>
      <c r="AI113" s="43"/>
      <c r="AJ113" s="43"/>
      <c r="AK113" s="43"/>
      <c r="AL113" s="43"/>
      <c r="AM113" s="43"/>
      <c r="AN113" s="43"/>
      <c r="AO113" s="43"/>
      <c r="AP113" s="43"/>
      <c r="AQ113" s="43"/>
      <c r="AR113" s="30"/>
    </row>
  </sheetData>
  <mergeCells count="106">
    <mergeCell ref="AN109:AP109"/>
    <mergeCell ref="AG109:AM109"/>
    <mergeCell ref="AN110:AP110"/>
    <mergeCell ref="AG110:AM110"/>
    <mergeCell ref="AN111:AP111"/>
    <mergeCell ref="AG111:AM111"/>
    <mergeCell ref="AN94:AP94"/>
    <mergeCell ref="AS89:AT91"/>
    <mergeCell ref="AN105:AP105"/>
    <mergeCell ref="AG105:AM105"/>
    <mergeCell ref="AN106:AP106"/>
    <mergeCell ref="AG106:AM106"/>
    <mergeCell ref="AN107:AP107"/>
    <mergeCell ref="AG107:AM107"/>
    <mergeCell ref="AN108:AP108"/>
    <mergeCell ref="AG108:AM108"/>
    <mergeCell ref="AR2:BE2"/>
    <mergeCell ref="AG103:AM103"/>
    <mergeCell ref="AG102:AM102"/>
    <mergeCell ref="AG101:AM101"/>
    <mergeCell ref="AG92:AM92"/>
    <mergeCell ref="AG100:AM100"/>
    <mergeCell ref="AG95:AM95"/>
    <mergeCell ref="AG97:AM97"/>
    <mergeCell ref="AG96:AM96"/>
    <mergeCell ref="AG98:AM98"/>
    <mergeCell ref="AG99:AM99"/>
    <mergeCell ref="AM87:AN87"/>
    <mergeCell ref="AM89:AP89"/>
    <mergeCell ref="AM90:AP90"/>
    <mergeCell ref="AN95:AP95"/>
    <mergeCell ref="AN103:AP103"/>
    <mergeCell ref="AN96:AP96"/>
    <mergeCell ref="AN92:AP92"/>
    <mergeCell ref="AN102:AP102"/>
    <mergeCell ref="AN97:AP97"/>
    <mergeCell ref="AN99:AP99"/>
    <mergeCell ref="AN100:AP100"/>
    <mergeCell ref="AN98:AP98"/>
    <mergeCell ref="AN101:AP101"/>
    <mergeCell ref="AK31:AO31"/>
    <mergeCell ref="AK32:AO32"/>
    <mergeCell ref="L32:P32"/>
    <mergeCell ref="W32:AE32"/>
    <mergeCell ref="AK33:AO33"/>
    <mergeCell ref="L33:P33"/>
    <mergeCell ref="W33:AE33"/>
    <mergeCell ref="AK35:AO35"/>
    <mergeCell ref="X35:AB35"/>
    <mergeCell ref="D109:H109"/>
    <mergeCell ref="J109:AF109"/>
    <mergeCell ref="D110:H110"/>
    <mergeCell ref="J110:AF110"/>
    <mergeCell ref="D111:H111"/>
    <mergeCell ref="J111:AF111"/>
    <mergeCell ref="AG94:AM94"/>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W31:AE31"/>
    <mergeCell ref="L85:AO85"/>
    <mergeCell ref="L104:AF104"/>
    <mergeCell ref="F105:J105"/>
    <mergeCell ref="L105:AF105"/>
    <mergeCell ref="E106:I106"/>
    <mergeCell ref="K106:AF106"/>
    <mergeCell ref="D107:H107"/>
    <mergeCell ref="J107:AF107"/>
    <mergeCell ref="D108:H108"/>
    <mergeCell ref="J108:AF108"/>
    <mergeCell ref="AG104:AM104"/>
    <mergeCell ref="AN104:AP104"/>
    <mergeCell ref="C92:G92"/>
    <mergeCell ref="D96:H96"/>
    <mergeCell ref="D97:H97"/>
    <mergeCell ref="D95:H95"/>
    <mergeCell ref="E98:I98"/>
    <mergeCell ref="E99:I99"/>
    <mergeCell ref="F104:J104"/>
    <mergeCell ref="F103:J103"/>
    <mergeCell ref="F102:J102"/>
    <mergeCell ref="F101:J101"/>
    <mergeCell ref="F100:J100"/>
    <mergeCell ref="I92:AF92"/>
    <mergeCell ref="J96:AF96"/>
    <mergeCell ref="J95:AF95"/>
    <mergeCell ref="J97:AF97"/>
    <mergeCell ref="K98:AF98"/>
    <mergeCell ref="K99:AF99"/>
    <mergeCell ref="L101:AF101"/>
    <mergeCell ref="L102:AF102"/>
    <mergeCell ref="L103:AF103"/>
    <mergeCell ref="L100:AF100"/>
  </mergeCells>
  <hyperlinks>
    <hyperlink ref="A95" location="'SO 01-D.1.1 - Architekton...'!C2" display="/" xr:uid="{00000000-0004-0000-0000-000000000000}"/>
    <hyperlink ref="A96" location="'D.1.2.2-SO 01 - Zdravotec...'!C2" display="/" xr:uid="{00000000-0004-0000-0000-000001000000}"/>
    <hyperlink ref="A98" location="'D.1.2.4_1 - Vytápění'!C2" display="/" xr:uid="{00000000-0004-0000-0000-000002000000}"/>
    <hyperlink ref="A100" location="'1 - Ostatní'!C2" display="/" xr:uid="{00000000-0004-0000-0000-000003000000}"/>
    <hyperlink ref="A101" location="'2 - Z.Č.1 - VĚTRÁNÍ MÍSTN...'!C2" display="/" xr:uid="{00000000-0004-0000-0000-000004000000}"/>
    <hyperlink ref="A102" location="'3 - Z.Č.2 - CHLAZENÍ m.č....'!C2" display="/" xr:uid="{00000000-0004-0000-0000-000005000000}"/>
    <hyperlink ref="A103" location="'4 - Z.Č.3 - CHLAZENÍ m.č....'!C2" display="/" xr:uid="{00000000-0004-0000-0000-000006000000}"/>
    <hyperlink ref="A104" location="'5 - Z.Č.4 - CHLAZENÍ m.č....'!C2" display="/" xr:uid="{00000000-0004-0000-0000-000007000000}"/>
    <hyperlink ref="A105" location="'6 - Z.Č.5 - CHLAZENÍ m.č....'!C2" display="/" xr:uid="{00000000-0004-0000-0000-000008000000}"/>
    <hyperlink ref="A106" location="'D.1.2.4_3 - Vodní chlazení'!C2" display="/" xr:uid="{00000000-0004-0000-0000-000009000000}"/>
    <hyperlink ref="A107" location="'D.1.2.5-SO 01 - Silnoprou...'!C2" display="/" xr:uid="{00000000-0004-0000-0000-00000A000000}"/>
    <hyperlink ref="A108" location="'SO 01-D.2 - Technické plyny'!C2" display="/" xr:uid="{00000000-0004-0000-0000-00000B000000}"/>
    <hyperlink ref="A109" location="'SO 01-D.3 - Stavebně tech...'!C2" display="/" xr:uid="{00000000-0004-0000-0000-00000C000000}"/>
    <hyperlink ref="A110" location="'SO 01-D.4 - Požárně bezpe...'!C2" display="/" xr:uid="{00000000-0004-0000-0000-00000D000000}"/>
    <hyperlink ref="A111" location="'VON - Vedlejší a ostatní ...'!C2" display="/" xr:uid="{00000000-0004-0000-0000-00000E000000}"/>
  </hyperlink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BM14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116</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75">
      <c r="B8" s="18"/>
      <c r="D8" s="25" t="s">
        <v>136</v>
      </c>
      <c r="L8" s="18"/>
    </row>
    <row r="9" spans="2:46" ht="16.5" customHeight="1">
      <c r="B9" s="18"/>
      <c r="E9" s="233" t="s">
        <v>1090</v>
      </c>
      <c r="F9" s="201"/>
      <c r="G9" s="201"/>
      <c r="H9" s="201"/>
      <c r="L9" s="18"/>
    </row>
    <row r="10" spans="2:46" ht="12" customHeight="1">
      <c r="B10" s="18"/>
      <c r="D10" s="25" t="s">
        <v>1091</v>
      </c>
      <c r="L10" s="18"/>
    </row>
    <row r="11" spans="2:46" s="1" customFormat="1" ht="16.5" customHeight="1">
      <c r="B11" s="30"/>
      <c r="E11" s="231" t="s">
        <v>1130</v>
      </c>
      <c r="F11" s="235"/>
      <c r="G11" s="235"/>
      <c r="H11" s="235"/>
      <c r="L11" s="30"/>
    </row>
    <row r="12" spans="2:46" s="1" customFormat="1" ht="12" customHeight="1">
      <c r="B12" s="30"/>
      <c r="D12" s="25" t="s">
        <v>1131</v>
      </c>
      <c r="L12" s="30"/>
    </row>
    <row r="13" spans="2:46" s="1" customFormat="1" ht="16.5" customHeight="1">
      <c r="B13" s="30"/>
      <c r="E13" s="194" t="s">
        <v>1239</v>
      </c>
      <c r="F13" s="235"/>
      <c r="G13" s="235"/>
      <c r="H13" s="235"/>
      <c r="L13" s="30"/>
    </row>
    <row r="14" spans="2:46" s="1" customFormat="1" ht="11.25">
      <c r="B14" s="30"/>
      <c r="L14" s="30"/>
    </row>
    <row r="15" spans="2:46" s="1" customFormat="1" ht="12" customHeight="1">
      <c r="B15" s="30"/>
      <c r="D15" s="25" t="s">
        <v>18</v>
      </c>
      <c r="F15" s="23" t="s">
        <v>1</v>
      </c>
      <c r="I15" s="25" t="s">
        <v>19</v>
      </c>
      <c r="J15" s="23" t="s">
        <v>1</v>
      </c>
      <c r="L15" s="30"/>
    </row>
    <row r="16" spans="2:46" s="1" customFormat="1" ht="12" customHeight="1">
      <c r="B16" s="30"/>
      <c r="D16" s="25" t="s">
        <v>20</v>
      </c>
      <c r="F16" s="23" t="s">
        <v>34</v>
      </c>
      <c r="I16" s="25" t="s">
        <v>22</v>
      </c>
      <c r="J16" s="50" t="str">
        <f>'Rekapitulace stavby'!AN8</f>
        <v>27. 4. 2025</v>
      </c>
      <c r="L16" s="30"/>
    </row>
    <row r="17" spans="2:12" s="1" customFormat="1" ht="10.9" customHeight="1">
      <c r="B17" s="30"/>
      <c r="L17" s="30"/>
    </row>
    <row r="18" spans="2:12" s="1" customFormat="1" ht="12" customHeight="1">
      <c r="B18" s="30"/>
      <c r="D18" s="25" t="s">
        <v>24</v>
      </c>
      <c r="I18" s="25" t="s">
        <v>25</v>
      </c>
      <c r="J18" s="23" t="str">
        <f>IF('Rekapitulace stavby'!AN10="","",'Rekapitulace stavby'!AN10)</f>
        <v/>
      </c>
      <c r="L18" s="30"/>
    </row>
    <row r="19" spans="2:12" s="1" customFormat="1" ht="18" customHeight="1">
      <c r="B19" s="30"/>
      <c r="E19" s="23" t="str">
        <f>IF('Rekapitulace stavby'!E11="","",'Rekapitulace stavby'!E11)</f>
        <v>Ústav termomechaniky AV ČR, v.v.i.</v>
      </c>
      <c r="I19" s="25" t="s">
        <v>27</v>
      </c>
      <c r="J19" s="23" t="str">
        <f>IF('Rekapitulace stavby'!AN11="","",'Rekapitulace stavby'!AN11)</f>
        <v/>
      </c>
      <c r="L19" s="30"/>
    </row>
    <row r="20" spans="2:12" s="1" customFormat="1" ht="6.95" customHeight="1">
      <c r="B20" s="30"/>
      <c r="L20" s="30"/>
    </row>
    <row r="21" spans="2:12" s="1" customFormat="1" ht="12" customHeight="1">
      <c r="B21" s="30"/>
      <c r="D21" s="25" t="s">
        <v>28</v>
      </c>
      <c r="I21" s="25" t="s">
        <v>25</v>
      </c>
      <c r="J21" s="26" t="str">
        <f>'Rekapitulace stavby'!AN13</f>
        <v>Vyplň údaj</v>
      </c>
      <c r="L21" s="30"/>
    </row>
    <row r="22" spans="2:12" s="1" customFormat="1" ht="18" customHeight="1">
      <c r="B22" s="30"/>
      <c r="E22" s="236" t="str">
        <f>'Rekapitulace stavby'!E14</f>
        <v>Vyplň údaj</v>
      </c>
      <c r="F22" s="200"/>
      <c r="G22" s="200"/>
      <c r="H22" s="200"/>
      <c r="I22" s="25" t="s">
        <v>27</v>
      </c>
      <c r="J22" s="26" t="str">
        <f>'Rekapitulace stavby'!AN14</f>
        <v>Vyplň údaj</v>
      </c>
      <c r="L22" s="30"/>
    </row>
    <row r="23" spans="2:12" s="1" customFormat="1" ht="6.95" customHeight="1">
      <c r="B23" s="30"/>
      <c r="L23" s="30"/>
    </row>
    <row r="24" spans="2:12" s="1" customFormat="1" ht="12" customHeight="1">
      <c r="B24" s="30"/>
      <c r="D24" s="25" t="s">
        <v>30</v>
      </c>
      <c r="I24" s="25" t="s">
        <v>25</v>
      </c>
      <c r="J24" s="23" t="str">
        <f>IF('Rekapitulace stavby'!AN16="","",'Rekapitulace stavby'!AN16)</f>
        <v/>
      </c>
      <c r="L24" s="30"/>
    </row>
    <row r="25" spans="2:12" s="1" customFormat="1" ht="18" customHeight="1">
      <c r="B25" s="30"/>
      <c r="E25" s="23" t="str">
        <f>IF('Rekapitulace stavby'!E17="","",'Rekapitulace stavby'!E17)</f>
        <v>Kania a.s.</v>
      </c>
      <c r="I25" s="25" t="s">
        <v>27</v>
      </c>
      <c r="J25" s="23" t="str">
        <f>IF('Rekapitulace stavby'!AN17="","",'Rekapitulace stavby'!AN17)</f>
        <v/>
      </c>
      <c r="L25" s="30"/>
    </row>
    <row r="26" spans="2:12" s="1" customFormat="1" ht="6.95" customHeight="1">
      <c r="B26" s="30"/>
      <c r="L26" s="30"/>
    </row>
    <row r="27" spans="2:12" s="1" customFormat="1" ht="12" customHeight="1">
      <c r="B27" s="30"/>
      <c r="D27" s="25" t="s">
        <v>33</v>
      </c>
      <c r="I27" s="25" t="s">
        <v>25</v>
      </c>
      <c r="J27" s="23" t="str">
        <f>IF('Rekapitulace stavby'!AN19="","",'Rekapitulace stavby'!AN19)</f>
        <v/>
      </c>
      <c r="L27" s="30"/>
    </row>
    <row r="28" spans="2:12" s="1" customFormat="1" ht="18" customHeight="1">
      <c r="B28" s="30"/>
      <c r="E28" s="23" t="str">
        <f>IF('Rekapitulace stavby'!E20="","",'Rekapitulace stavby'!E20)</f>
        <v xml:space="preserve"> </v>
      </c>
      <c r="I28" s="25" t="s">
        <v>27</v>
      </c>
      <c r="J28" s="23" t="str">
        <f>IF('Rekapitulace stavby'!AN20="","",'Rekapitulace stavby'!AN20)</f>
        <v/>
      </c>
      <c r="L28" s="30"/>
    </row>
    <row r="29" spans="2:12" s="1" customFormat="1" ht="6.95" customHeight="1">
      <c r="B29" s="30"/>
      <c r="L29" s="30"/>
    </row>
    <row r="30" spans="2:12" s="1" customFormat="1" ht="12" customHeight="1">
      <c r="B30" s="30"/>
      <c r="D30" s="25" t="s">
        <v>35</v>
      </c>
      <c r="L30" s="30"/>
    </row>
    <row r="31" spans="2:12" s="7" customFormat="1" ht="16.5" customHeight="1">
      <c r="B31" s="92"/>
      <c r="E31" s="205" t="s">
        <v>1</v>
      </c>
      <c r="F31" s="205"/>
      <c r="G31" s="205"/>
      <c r="H31" s="205"/>
      <c r="L31" s="92"/>
    </row>
    <row r="32" spans="2:12" s="1" customFormat="1" ht="6.95" customHeight="1">
      <c r="B32" s="30"/>
      <c r="L32" s="30"/>
    </row>
    <row r="33" spans="2:12" s="1" customFormat="1" ht="6.95" customHeight="1">
      <c r="B33" s="30"/>
      <c r="D33" s="51"/>
      <c r="E33" s="51"/>
      <c r="F33" s="51"/>
      <c r="G33" s="51"/>
      <c r="H33" s="51"/>
      <c r="I33" s="51"/>
      <c r="J33" s="51"/>
      <c r="K33" s="51"/>
      <c r="L33" s="30"/>
    </row>
    <row r="34" spans="2:12" s="1" customFormat="1" ht="25.35" customHeight="1">
      <c r="B34" s="30"/>
      <c r="D34" s="93" t="s">
        <v>37</v>
      </c>
      <c r="J34" s="64">
        <f>ROUND(J125, 2)</f>
        <v>0</v>
      </c>
      <c r="L34" s="30"/>
    </row>
    <row r="35" spans="2:12" s="1" customFormat="1" ht="6.95" customHeight="1">
      <c r="B35" s="30"/>
      <c r="D35" s="51"/>
      <c r="E35" s="51"/>
      <c r="F35" s="51"/>
      <c r="G35" s="51"/>
      <c r="H35" s="51"/>
      <c r="I35" s="51"/>
      <c r="J35" s="51"/>
      <c r="K35" s="51"/>
      <c r="L35" s="30"/>
    </row>
    <row r="36" spans="2:12" s="1" customFormat="1" ht="14.45" customHeight="1">
      <c r="B36" s="30"/>
      <c r="F36" s="33" t="s">
        <v>39</v>
      </c>
      <c r="I36" s="33" t="s">
        <v>38</v>
      </c>
      <c r="J36" s="33" t="s">
        <v>40</v>
      </c>
      <c r="L36" s="30"/>
    </row>
    <row r="37" spans="2:12" s="1" customFormat="1" ht="14.45" customHeight="1">
      <c r="B37" s="30"/>
      <c r="D37" s="53" t="s">
        <v>41</v>
      </c>
      <c r="E37" s="25" t="s">
        <v>42</v>
      </c>
      <c r="F37" s="84">
        <f>ROUND((SUM(BE125:BE139)),  2)</f>
        <v>0</v>
      </c>
      <c r="I37" s="94">
        <v>0.21</v>
      </c>
      <c r="J37" s="84">
        <f>ROUND(((SUM(BE125:BE139))*I37),  2)</f>
        <v>0</v>
      </c>
      <c r="L37" s="30"/>
    </row>
    <row r="38" spans="2:12" s="1" customFormat="1" ht="14.45" customHeight="1">
      <c r="B38" s="30"/>
      <c r="E38" s="25" t="s">
        <v>43</v>
      </c>
      <c r="F38" s="84">
        <f>ROUND((SUM(BF125:BF139)),  2)</f>
        <v>0</v>
      </c>
      <c r="I38" s="94">
        <v>0.12</v>
      </c>
      <c r="J38" s="84">
        <f>ROUND(((SUM(BF125:BF139))*I38),  2)</f>
        <v>0</v>
      </c>
      <c r="L38" s="30"/>
    </row>
    <row r="39" spans="2:12" s="1" customFormat="1" ht="14.45" hidden="1" customHeight="1">
      <c r="B39" s="30"/>
      <c r="E39" s="25" t="s">
        <v>44</v>
      </c>
      <c r="F39" s="84">
        <f>ROUND((SUM(BG125:BG139)),  2)</f>
        <v>0</v>
      </c>
      <c r="I39" s="94">
        <v>0.21</v>
      </c>
      <c r="J39" s="84">
        <f>0</f>
        <v>0</v>
      </c>
      <c r="L39" s="30"/>
    </row>
    <row r="40" spans="2:12" s="1" customFormat="1" ht="14.45" hidden="1" customHeight="1">
      <c r="B40" s="30"/>
      <c r="E40" s="25" t="s">
        <v>45</v>
      </c>
      <c r="F40" s="84">
        <f>ROUND((SUM(BH125:BH139)),  2)</f>
        <v>0</v>
      </c>
      <c r="I40" s="94">
        <v>0.12</v>
      </c>
      <c r="J40" s="84">
        <f>0</f>
        <v>0</v>
      </c>
      <c r="L40" s="30"/>
    </row>
    <row r="41" spans="2:12" s="1" customFormat="1" ht="14.45" hidden="1" customHeight="1">
      <c r="B41" s="30"/>
      <c r="E41" s="25" t="s">
        <v>46</v>
      </c>
      <c r="F41" s="84">
        <f>ROUND((SUM(BI125:BI139)),  2)</f>
        <v>0</v>
      </c>
      <c r="I41" s="94">
        <v>0</v>
      </c>
      <c r="J41" s="84">
        <f>0</f>
        <v>0</v>
      </c>
      <c r="L41" s="30"/>
    </row>
    <row r="42" spans="2:12" s="1" customFormat="1" ht="6.95" customHeight="1">
      <c r="B42" s="30"/>
      <c r="L42" s="30"/>
    </row>
    <row r="43" spans="2:12" s="1" customFormat="1" ht="25.35" customHeight="1">
      <c r="B43" s="30"/>
      <c r="C43" s="95"/>
      <c r="D43" s="96" t="s">
        <v>47</v>
      </c>
      <c r="E43" s="55"/>
      <c r="F43" s="55"/>
      <c r="G43" s="97" t="s">
        <v>48</v>
      </c>
      <c r="H43" s="98" t="s">
        <v>49</v>
      </c>
      <c r="I43" s="55"/>
      <c r="J43" s="99">
        <f>SUM(J34:J41)</f>
        <v>0</v>
      </c>
      <c r="K43" s="100"/>
      <c r="L43" s="30"/>
    </row>
    <row r="44" spans="2:12" s="1" customFormat="1" ht="14.45" customHeight="1">
      <c r="B44" s="30"/>
      <c r="L44" s="30"/>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ht="16.5" customHeight="1">
      <c r="B87" s="18"/>
      <c r="E87" s="233" t="s">
        <v>1090</v>
      </c>
      <c r="F87" s="201"/>
      <c r="G87" s="201"/>
      <c r="H87" s="201"/>
      <c r="L87" s="18"/>
    </row>
    <row r="88" spans="2:12" ht="12" customHeight="1">
      <c r="B88" s="18"/>
      <c r="C88" s="25" t="s">
        <v>1091</v>
      </c>
      <c r="L88" s="18"/>
    </row>
    <row r="89" spans="2:12" s="1" customFormat="1" ht="16.5" customHeight="1">
      <c r="B89" s="30"/>
      <c r="E89" s="231" t="s">
        <v>1130</v>
      </c>
      <c r="F89" s="235"/>
      <c r="G89" s="235"/>
      <c r="H89" s="235"/>
      <c r="L89" s="30"/>
    </row>
    <row r="90" spans="2:12" s="1" customFormat="1" ht="12" customHeight="1">
      <c r="B90" s="30"/>
      <c r="C90" s="25" t="s">
        <v>1131</v>
      </c>
      <c r="L90" s="30"/>
    </row>
    <row r="91" spans="2:12" s="1" customFormat="1" ht="16.5" customHeight="1">
      <c r="B91" s="30"/>
      <c r="E91" s="194" t="str">
        <f>E13</f>
        <v>6 - Z.Č.5 - CHLAZENÍ m.č. 3.102b</v>
      </c>
      <c r="F91" s="235"/>
      <c r="G91" s="235"/>
      <c r="H91" s="235"/>
      <c r="L91" s="30"/>
    </row>
    <row r="92" spans="2:12" s="1" customFormat="1" ht="6.95" customHeight="1">
      <c r="B92" s="30"/>
      <c r="L92" s="30"/>
    </row>
    <row r="93" spans="2:12" s="1" customFormat="1" ht="12" customHeight="1">
      <c r="B93" s="30"/>
      <c r="C93" s="25" t="s">
        <v>20</v>
      </c>
      <c r="F93" s="23" t="str">
        <f>F16</f>
        <v xml:space="preserve"> </v>
      </c>
      <c r="I93" s="25" t="s">
        <v>22</v>
      </c>
      <c r="J93" s="50" t="str">
        <f>IF(J16="","",J16)</f>
        <v>27. 4. 2025</v>
      </c>
      <c r="L93" s="30"/>
    </row>
    <row r="94" spans="2:12" s="1" customFormat="1" ht="6.95" customHeight="1">
      <c r="B94" s="30"/>
      <c r="L94" s="30"/>
    </row>
    <row r="95" spans="2:12" s="1" customFormat="1" ht="15.2" customHeight="1">
      <c r="B95" s="30"/>
      <c r="C95" s="25" t="s">
        <v>24</v>
      </c>
      <c r="F95" s="23" t="str">
        <f>E19</f>
        <v>Ústav termomechaniky AV ČR, v.v.i.</v>
      </c>
      <c r="I95" s="25" t="s">
        <v>30</v>
      </c>
      <c r="J95" s="28" t="str">
        <f>E25</f>
        <v>Kania a.s.</v>
      </c>
      <c r="L95" s="30"/>
    </row>
    <row r="96" spans="2:12" s="1" customFormat="1" ht="15.2" customHeight="1">
      <c r="B96" s="30"/>
      <c r="C96" s="25" t="s">
        <v>28</v>
      </c>
      <c r="F96" s="23" t="str">
        <f>IF(E22="","",E22)</f>
        <v>Vyplň údaj</v>
      </c>
      <c r="I96" s="25" t="s">
        <v>33</v>
      </c>
      <c r="J96" s="28" t="str">
        <f>E28</f>
        <v xml:space="preserve"> </v>
      </c>
      <c r="L96" s="30"/>
    </row>
    <row r="97" spans="2:47" s="1" customFormat="1" ht="10.35" customHeight="1">
      <c r="B97" s="30"/>
      <c r="L97" s="30"/>
    </row>
    <row r="98" spans="2:47" s="1" customFormat="1" ht="29.25" customHeight="1">
      <c r="B98" s="30"/>
      <c r="C98" s="103" t="s">
        <v>139</v>
      </c>
      <c r="D98" s="95"/>
      <c r="E98" s="95"/>
      <c r="F98" s="95"/>
      <c r="G98" s="95"/>
      <c r="H98" s="95"/>
      <c r="I98" s="95"/>
      <c r="J98" s="104" t="s">
        <v>140</v>
      </c>
      <c r="K98" s="95"/>
      <c r="L98" s="30"/>
    </row>
    <row r="99" spans="2:47" s="1" customFormat="1" ht="10.35" customHeight="1">
      <c r="B99" s="30"/>
      <c r="L99" s="30"/>
    </row>
    <row r="100" spans="2:47" s="1" customFormat="1" ht="22.9" customHeight="1">
      <c r="B100" s="30"/>
      <c r="C100" s="105" t="s">
        <v>141</v>
      </c>
      <c r="J100" s="64">
        <f>J125</f>
        <v>0</v>
      </c>
      <c r="L100" s="30"/>
      <c r="AU100" s="15" t="s">
        <v>142</v>
      </c>
    </row>
    <row r="101" spans="2:47" s="8" customFormat="1" ht="24.95" customHeight="1">
      <c r="B101" s="106"/>
      <c r="D101" s="107" t="s">
        <v>1240</v>
      </c>
      <c r="E101" s="108"/>
      <c r="F101" s="108"/>
      <c r="G101" s="108"/>
      <c r="H101" s="108"/>
      <c r="I101" s="108"/>
      <c r="J101" s="109">
        <f>J126</f>
        <v>0</v>
      </c>
      <c r="L101" s="106"/>
    </row>
    <row r="102" spans="2:47" s="1" customFormat="1" ht="21.75" customHeight="1">
      <c r="B102" s="30"/>
      <c r="L102" s="30"/>
    </row>
    <row r="103" spans="2:47" s="1" customFormat="1" ht="6.95" customHeight="1">
      <c r="B103" s="42"/>
      <c r="C103" s="43"/>
      <c r="D103" s="43"/>
      <c r="E103" s="43"/>
      <c r="F103" s="43"/>
      <c r="G103" s="43"/>
      <c r="H103" s="43"/>
      <c r="I103" s="43"/>
      <c r="J103" s="43"/>
      <c r="K103" s="43"/>
      <c r="L103" s="30"/>
    </row>
    <row r="107" spans="2:47" s="1" customFormat="1" ht="6.95" customHeight="1">
      <c r="B107" s="44"/>
      <c r="C107" s="45"/>
      <c r="D107" s="45"/>
      <c r="E107" s="45"/>
      <c r="F107" s="45"/>
      <c r="G107" s="45"/>
      <c r="H107" s="45"/>
      <c r="I107" s="45"/>
      <c r="J107" s="45"/>
      <c r="K107" s="45"/>
      <c r="L107" s="30"/>
    </row>
    <row r="108" spans="2:47" s="1" customFormat="1" ht="24.95" customHeight="1">
      <c r="B108" s="30"/>
      <c r="C108" s="19" t="s">
        <v>170</v>
      </c>
      <c r="L108" s="30"/>
    </row>
    <row r="109" spans="2:47" s="1" customFormat="1" ht="6.95" customHeight="1">
      <c r="B109" s="30"/>
      <c r="L109" s="30"/>
    </row>
    <row r="110" spans="2:47" s="1" customFormat="1" ht="12" customHeight="1">
      <c r="B110" s="30"/>
      <c r="C110" s="25" t="s">
        <v>16</v>
      </c>
      <c r="L110" s="30"/>
    </row>
    <row r="111" spans="2:47" s="1" customFormat="1" ht="16.5" customHeight="1">
      <c r="B111" s="30"/>
      <c r="E111" s="233" t="str">
        <f>E7</f>
        <v>STAVEBNÍ ÚPRAVY OPTICKÝCH LABORATOŘÍ V ÚSTAVU TERMOMECHANIKY AV ČR, v.v.i.</v>
      </c>
      <c r="F111" s="234"/>
      <c r="G111" s="234"/>
      <c r="H111" s="234"/>
      <c r="L111" s="30"/>
    </row>
    <row r="112" spans="2:47" ht="12" customHeight="1">
      <c r="B112" s="18"/>
      <c r="C112" s="25" t="s">
        <v>136</v>
      </c>
      <c r="L112" s="18"/>
    </row>
    <row r="113" spans="2:65" ht="16.5" customHeight="1">
      <c r="B113" s="18"/>
      <c r="E113" s="233" t="s">
        <v>1090</v>
      </c>
      <c r="F113" s="201"/>
      <c r="G113" s="201"/>
      <c r="H113" s="201"/>
      <c r="L113" s="18"/>
    </row>
    <row r="114" spans="2:65" ht="12" customHeight="1">
      <c r="B114" s="18"/>
      <c r="C114" s="25" t="s">
        <v>1091</v>
      </c>
      <c r="L114" s="18"/>
    </row>
    <row r="115" spans="2:65" s="1" customFormat="1" ht="16.5" customHeight="1">
      <c r="B115" s="30"/>
      <c r="E115" s="231" t="s">
        <v>1130</v>
      </c>
      <c r="F115" s="235"/>
      <c r="G115" s="235"/>
      <c r="H115" s="235"/>
      <c r="L115" s="30"/>
    </row>
    <row r="116" spans="2:65" s="1" customFormat="1" ht="12" customHeight="1">
      <c r="B116" s="30"/>
      <c r="C116" s="25" t="s">
        <v>1131</v>
      </c>
      <c r="L116" s="30"/>
    </row>
    <row r="117" spans="2:65" s="1" customFormat="1" ht="16.5" customHeight="1">
      <c r="B117" s="30"/>
      <c r="E117" s="194" t="str">
        <f>E13</f>
        <v>6 - Z.Č.5 - CHLAZENÍ m.č. 3.102b</v>
      </c>
      <c r="F117" s="235"/>
      <c r="G117" s="235"/>
      <c r="H117" s="235"/>
      <c r="L117" s="30"/>
    </row>
    <row r="118" spans="2:65" s="1" customFormat="1" ht="6.95" customHeight="1">
      <c r="B118" s="30"/>
      <c r="L118" s="30"/>
    </row>
    <row r="119" spans="2:65" s="1" customFormat="1" ht="12" customHeight="1">
      <c r="B119" s="30"/>
      <c r="C119" s="25" t="s">
        <v>20</v>
      </c>
      <c r="F119" s="23" t="str">
        <f>F16</f>
        <v xml:space="preserve"> </v>
      </c>
      <c r="I119" s="25" t="s">
        <v>22</v>
      </c>
      <c r="J119" s="50" t="str">
        <f>IF(J16="","",J16)</f>
        <v>27. 4. 2025</v>
      </c>
      <c r="L119" s="30"/>
    </row>
    <row r="120" spans="2:65" s="1" customFormat="1" ht="6.95" customHeight="1">
      <c r="B120" s="30"/>
      <c r="L120" s="30"/>
    </row>
    <row r="121" spans="2:65" s="1" customFormat="1" ht="15.2" customHeight="1">
      <c r="B121" s="30"/>
      <c r="C121" s="25" t="s">
        <v>24</v>
      </c>
      <c r="F121" s="23" t="str">
        <f>E19</f>
        <v>Ústav termomechaniky AV ČR, v.v.i.</v>
      </c>
      <c r="I121" s="25" t="s">
        <v>30</v>
      </c>
      <c r="J121" s="28" t="str">
        <f>E25</f>
        <v>Kania a.s.</v>
      </c>
      <c r="L121" s="30"/>
    </row>
    <row r="122" spans="2:65" s="1" customFormat="1" ht="15.2" customHeight="1">
      <c r="B122" s="30"/>
      <c r="C122" s="25" t="s">
        <v>28</v>
      </c>
      <c r="F122" s="23" t="str">
        <f>IF(E22="","",E22)</f>
        <v>Vyplň údaj</v>
      </c>
      <c r="I122" s="25" t="s">
        <v>33</v>
      </c>
      <c r="J122" s="28" t="str">
        <f>E28</f>
        <v xml:space="preserve"> </v>
      </c>
      <c r="L122" s="30"/>
    </row>
    <row r="123" spans="2:65" s="1" customFormat="1" ht="10.35" customHeight="1">
      <c r="B123" s="30"/>
      <c r="L123" s="30"/>
    </row>
    <row r="124" spans="2:65" s="10" customFormat="1" ht="29.25" customHeight="1">
      <c r="B124" s="114"/>
      <c r="C124" s="115" t="s">
        <v>171</v>
      </c>
      <c r="D124" s="116" t="s">
        <v>62</v>
      </c>
      <c r="E124" s="116" t="s">
        <v>58</v>
      </c>
      <c r="F124" s="116" t="s">
        <v>59</v>
      </c>
      <c r="G124" s="116" t="s">
        <v>172</v>
      </c>
      <c r="H124" s="116" t="s">
        <v>173</v>
      </c>
      <c r="I124" s="116" t="s">
        <v>174</v>
      </c>
      <c r="J124" s="116" t="s">
        <v>140</v>
      </c>
      <c r="K124" s="117" t="s">
        <v>175</v>
      </c>
      <c r="L124" s="114"/>
      <c r="M124" s="57" t="s">
        <v>1</v>
      </c>
      <c r="N124" s="58" t="s">
        <v>41</v>
      </c>
      <c r="O124" s="58" t="s">
        <v>176</v>
      </c>
      <c r="P124" s="58" t="s">
        <v>177</v>
      </c>
      <c r="Q124" s="58" t="s">
        <v>178</v>
      </c>
      <c r="R124" s="58" t="s">
        <v>179</v>
      </c>
      <c r="S124" s="58" t="s">
        <v>180</v>
      </c>
      <c r="T124" s="59" t="s">
        <v>181</v>
      </c>
    </row>
    <row r="125" spans="2:65" s="1" customFormat="1" ht="22.9" customHeight="1">
      <c r="B125" s="30"/>
      <c r="C125" s="62" t="s">
        <v>182</v>
      </c>
      <c r="J125" s="118">
        <f>BK125</f>
        <v>0</v>
      </c>
      <c r="L125" s="30"/>
      <c r="M125" s="60"/>
      <c r="N125" s="51"/>
      <c r="O125" s="51"/>
      <c r="P125" s="119">
        <f>P126</f>
        <v>0</v>
      </c>
      <c r="Q125" s="51"/>
      <c r="R125" s="119">
        <f>R126</f>
        <v>0</v>
      </c>
      <c r="S125" s="51"/>
      <c r="T125" s="120">
        <f>T126</f>
        <v>0</v>
      </c>
      <c r="AT125" s="15" t="s">
        <v>76</v>
      </c>
      <c r="AU125" s="15" t="s">
        <v>142</v>
      </c>
      <c r="BK125" s="121">
        <f>BK126</f>
        <v>0</v>
      </c>
    </row>
    <row r="126" spans="2:65" s="11" customFormat="1" ht="25.9" customHeight="1">
      <c r="B126" s="122"/>
      <c r="D126" s="123" t="s">
        <v>76</v>
      </c>
      <c r="E126" s="124" t="s">
        <v>1151</v>
      </c>
      <c r="F126" s="124" t="s">
        <v>115</v>
      </c>
      <c r="I126" s="125"/>
      <c r="J126" s="126">
        <f>BK126</f>
        <v>0</v>
      </c>
      <c r="L126" s="122"/>
      <c r="M126" s="127"/>
      <c r="P126" s="128">
        <f>SUM(P127:P139)</f>
        <v>0</v>
      </c>
      <c r="R126" s="128">
        <f>SUM(R127:R139)</f>
        <v>0</v>
      </c>
      <c r="T126" s="129">
        <f>SUM(T127:T139)</f>
        <v>0</v>
      </c>
      <c r="AR126" s="123" t="s">
        <v>85</v>
      </c>
      <c r="AT126" s="130" t="s">
        <v>76</v>
      </c>
      <c r="AU126" s="130" t="s">
        <v>77</v>
      </c>
      <c r="AY126" s="123" t="s">
        <v>185</v>
      </c>
      <c r="BK126" s="131">
        <f>SUM(BK127:BK139)</f>
        <v>0</v>
      </c>
    </row>
    <row r="127" spans="2:65" s="1" customFormat="1" ht="24.2" customHeight="1">
      <c r="B127" s="134"/>
      <c r="C127" s="135" t="s">
        <v>85</v>
      </c>
      <c r="D127" s="135" t="s">
        <v>187</v>
      </c>
      <c r="E127" s="136" t="s">
        <v>1241</v>
      </c>
      <c r="F127" s="137" t="s">
        <v>1242</v>
      </c>
      <c r="G127" s="138" t="s">
        <v>734</v>
      </c>
      <c r="H127" s="139">
        <v>1</v>
      </c>
      <c r="I127" s="140"/>
      <c r="J127" s="141">
        <f>ROUND(I127*H127,2)</f>
        <v>0</v>
      </c>
      <c r="K127" s="137" t="s">
        <v>203</v>
      </c>
      <c r="L127" s="30"/>
      <c r="M127" s="142" t="s">
        <v>1</v>
      </c>
      <c r="N127" s="143" t="s">
        <v>42</v>
      </c>
      <c r="P127" s="144">
        <f>O127*H127</f>
        <v>0</v>
      </c>
      <c r="Q127" s="144">
        <v>0</v>
      </c>
      <c r="R127" s="144">
        <f>Q127*H127</f>
        <v>0</v>
      </c>
      <c r="S127" s="144">
        <v>0</v>
      </c>
      <c r="T127" s="145">
        <f>S127*H127</f>
        <v>0</v>
      </c>
      <c r="AR127" s="146" t="s">
        <v>108</v>
      </c>
      <c r="AT127" s="146" t="s">
        <v>187</v>
      </c>
      <c r="AU127" s="146" t="s">
        <v>85</v>
      </c>
      <c r="AY127" s="15" t="s">
        <v>185</v>
      </c>
      <c r="BE127" s="147">
        <f>IF(N127="základní",J127,0)</f>
        <v>0</v>
      </c>
      <c r="BF127" s="147">
        <f>IF(N127="snížená",J127,0)</f>
        <v>0</v>
      </c>
      <c r="BG127" s="147">
        <f>IF(N127="zákl. přenesená",J127,0)</f>
        <v>0</v>
      </c>
      <c r="BH127" s="147">
        <f>IF(N127="sníž. přenesená",J127,0)</f>
        <v>0</v>
      </c>
      <c r="BI127" s="147">
        <f>IF(N127="nulová",J127,0)</f>
        <v>0</v>
      </c>
      <c r="BJ127" s="15" t="s">
        <v>85</v>
      </c>
      <c r="BK127" s="147">
        <f>ROUND(I127*H127,2)</f>
        <v>0</v>
      </c>
      <c r="BL127" s="15" t="s">
        <v>108</v>
      </c>
      <c r="BM127" s="146" t="s">
        <v>87</v>
      </c>
    </row>
    <row r="128" spans="2:65" s="1" customFormat="1" ht="19.5">
      <c r="B128" s="30"/>
      <c r="D128" s="149" t="s">
        <v>301</v>
      </c>
      <c r="F128" s="173" t="s">
        <v>1211</v>
      </c>
      <c r="I128" s="174"/>
      <c r="L128" s="30"/>
      <c r="M128" s="175"/>
      <c r="T128" s="54"/>
      <c r="AT128" s="15" t="s">
        <v>301</v>
      </c>
      <c r="AU128" s="15" t="s">
        <v>85</v>
      </c>
    </row>
    <row r="129" spans="2:65" s="1" customFormat="1" ht="16.5" customHeight="1">
      <c r="B129" s="134"/>
      <c r="C129" s="135" t="s">
        <v>87</v>
      </c>
      <c r="D129" s="135" t="s">
        <v>187</v>
      </c>
      <c r="E129" s="136" t="s">
        <v>1243</v>
      </c>
      <c r="F129" s="137" t="s">
        <v>1244</v>
      </c>
      <c r="G129" s="138" t="s">
        <v>1</v>
      </c>
      <c r="H129" s="139">
        <v>0</v>
      </c>
      <c r="I129" s="140"/>
      <c r="J129" s="141">
        <f>ROUND(I129*H129,2)</f>
        <v>0</v>
      </c>
      <c r="K129" s="137" t="s">
        <v>203</v>
      </c>
      <c r="L129" s="30"/>
      <c r="M129" s="142" t="s">
        <v>1</v>
      </c>
      <c r="N129" s="143" t="s">
        <v>42</v>
      </c>
      <c r="P129" s="144">
        <f>O129*H129</f>
        <v>0</v>
      </c>
      <c r="Q129" s="144">
        <v>0</v>
      </c>
      <c r="R129" s="144">
        <f>Q129*H129</f>
        <v>0</v>
      </c>
      <c r="S129" s="144">
        <v>0</v>
      </c>
      <c r="T129" s="145">
        <f>S129*H129</f>
        <v>0</v>
      </c>
      <c r="AR129" s="146" t="s">
        <v>108</v>
      </c>
      <c r="AT129" s="146" t="s">
        <v>187</v>
      </c>
      <c r="AU129" s="146" t="s">
        <v>85</v>
      </c>
      <c r="AY129" s="15" t="s">
        <v>185</v>
      </c>
      <c r="BE129" s="147">
        <f>IF(N129="základní",J129,0)</f>
        <v>0</v>
      </c>
      <c r="BF129" s="147">
        <f>IF(N129="snížená",J129,0)</f>
        <v>0</v>
      </c>
      <c r="BG129" s="147">
        <f>IF(N129="zákl. přenesená",J129,0)</f>
        <v>0</v>
      </c>
      <c r="BH129" s="147">
        <f>IF(N129="sníž. přenesená",J129,0)</f>
        <v>0</v>
      </c>
      <c r="BI129" s="147">
        <f>IF(N129="nulová",J129,0)</f>
        <v>0</v>
      </c>
      <c r="BJ129" s="15" t="s">
        <v>85</v>
      </c>
      <c r="BK129" s="147">
        <f>ROUND(I129*H129,2)</f>
        <v>0</v>
      </c>
      <c r="BL129" s="15" t="s">
        <v>108</v>
      </c>
      <c r="BM129" s="146" t="s">
        <v>108</v>
      </c>
    </row>
    <row r="130" spans="2:65" s="1" customFormat="1" ht="19.5">
      <c r="B130" s="30"/>
      <c r="D130" s="149" t="s">
        <v>301</v>
      </c>
      <c r="F130" s="173" t="s">
        <v>1229</v>
      </c>
      <c r="I130" s="174"/>
      <c r="L130" s="30"/>
      <c r="M130" s="175"/>
      <c r="T130" s="54"/>
      <c r="AT130" s="15" t="s">
        <v>301</v>
      </c>
      <c r="AU130" s="15" t="s">
        <v>85</v>
      </c>
    </row>
    <row r="131" spans="2:65" s="1" customFormat="1" ht="16.5" customHeight="1">
      <c r="B131" s="134"/>
      <c r="C131" s="135" t="s">
        <v>102</v>
      </c>
      <c r="D131" s="135" t="s">
        <v>187</v>
      </c>
      <c r="E131" s="136" t="s">
        <v>1173</v>
      </c>
      <c r="F131" s="137" t="s">
        <v>1230</v>
      </c>
      <c r="G131" s="138" t="s">
        <v>734</v>
      </c>
      <c r="H131" s="139">
        <v>1</v>
      </c>
      <c r="I131" s="140"/>
      <c r="J131" s="141">
        <f t="shared" ref="J131:J139" si="0">ROUND(I131*H131,2)</f>
        <v>0</v>
      </c>
      <c r="K131" s="137" t="s">
        <v>203</v>
      </c>
      <c r="L131" s="30"/>
      <c r="M131" s="142" t="s">
        <v>1</v>
      </c>
      <c r="N131" s="143" t="s">
        <v>42</v>
      </c>
      <c r="P131" s="144">
        <f t="shared" ref="P131:P139" si="1">O131*H131</f>
        <v>0</v>
      </c>
      <c r="Q131" s="144">
        <v>0</v>
      </c>
      <c r="R131" s="144">
        <f t="shared" ref="R131:R139" si="2">Q131*H131</f>
        <v>0</v>
      </c>
      <c r="S131" s="144">
        <v>0</v>
      </c>
      <c r="T131" s="145">
        <f t="shared" ref="T131:T139" si="3">S131*H131</f>
        <v>0</v>
      </c>
      <c r="AR131" s="146" t="s">
        <v>108</v>
      </c>
      <c r="AT131" s="146" t="s">
        <v>187</v>
      </c>
      <c r="AU131" s="146" t="s">
        <v>85</v>
      </c>
      <c r="AY131" s="15" t="s">
        <v>185</v>
      </c>
      <c r="BE131" s="147">
        <f t="shared" ref="BE131:BE139" si="4">IF(N131="základní",J131,0)</f>
        <v>0</v>
      </c>
      <c r="BF131" s="147">
        <f t="shared" ref="BF131:BF139" si="5">IF(N131="snížená",J131,0)</f>
        <v>0</v>
      </c>
      <c r="BG131" s="147">
        <f t="shared" ref="BG131:BG139" si="6">IF(N131="zákl. přenesená",J131,0)</f>
        <v>0</v>
      </c>
      <c r="BH131" s="147">
        <f t="shared" ref="BH131:BH139" si="7">IF(N131="sníž. přenesená",J131,0)</f>
        <v>0</v>
      </c>
      <c r="BI131" s="147">
        <f t="shared" ref="BI131:BI139" si="8">IF(N131="nulová",J131,0)</f>
        <v>0</v>
      </c>
      <c r="BJ131" s="15" t="s">
        <v>85</v>
      </c>
      <c r="BK131" s="147">
        <f t="shared" ref="BK131:BK139" si="9">ROUND(I131*H131,2)</f>
        <v>0</v>
      </c>
      <c r="BL131" s="15" t="s">
        <v>108</v>
      </c>
      <c r="BM131" s="146" t="s">
        <v>114</v>
      </c>
    </row>
    <row r="132" spans="2:65" s="1" customFormat="1" ht="16.5" customHeight="1">
      <c r="B132" s="134"/>
      <c r="C132" s="135" t="s">
        <v>108</v>
      </c>
      <c r="D132" s="135" t="s">
        <v>187</v>
      </c>
      <c r="E132" s="136" t="s">
        <v>1176</v>
      </c>
      <c r="F132" s="137" t="s">
        <v>1214</v>
      </c>
      <c r="G132" s="138" t="s">
        <v>734</v>
      </c>
      <c r="H132" s="139">
        <v>1</v>
      </c>
      <c r="I132" s="140"/>
      <c r="J132" s="141">
        <f t="shared" si="0"/>
        <v>0</v>
      </c>
      <c r="K132" s="137" t="s">
        <v>203</v>
      </c>
      <c r="L132" s="30"/>
      <c r="M132" s="142" t="s">
        <v>1</v>
      </c>
      <c r="N132" s="143" t="s">
        <v>42</v>
      </c>
      <c r="P132" s="144">
        <f t="shared" si="1"/>
        <v>0</v>
      </c>
      <c r="Q132" s="144">
        <v>0</v>
      </c>
      <c r="R132" s="144">
        <f t="shared" si="2"/>
        <v>0</v>
      </c>
      <c r="S132" s="144">
        <v>0</v>
      </c>
      <c r="T132" s="145">
        <f t="shared" si="3"/>
        <v>0</v>
      </c>
      <c r="AR132" s="146" t="s">
        <v>108</v>
      </c>
      <c r="AT132" s="146" t="s">
        <v>187</v>
      </c>
      <c r="AU132" s="146" t="s">
        <v>85</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222</v>
      </c>
    </row>
    <row r="133" spans="2:65" s="1" customFormat="1" ht="16.5" customHeight="1">
      <c r="B133" s="134"/>
      <c r="C133" s="135" t="s">
        <v>111</v>
      </c>
      <c r="D133" s="135" t="s">
        <v>187</v>
      </c>
      <c r="E133" s="136" t="s">
        <v>1189</v>
      </c>
      <c r="F133" s="137" t="s">
        <v>1231</v>
      </c>
      <c r="G133" s="138" t="s">
        <v>734</v>
      </c>
      <c r="H133" s="139">
        <v>1</v>
      </c>
      <c r="I133" s="140"/>
      <c r="J133" s="141">
        <f t="shared" si="0"/>
        <v>0</v>
      </c>
      <c r="K133" s="137" t="s">
        <v>203</v>
      </c>
      <c r="L133" s="30"/>
      <c r="M133" s="142" t="s">
        <v>1</v>
      </c>
      <c r="N133" s="143" t="s">
        <v>42</v>
      </c>
      <c r="P133" s="144">
        <f t="shared" si="1"/>
        <v>0</v>
      </c>
      <c r="Q133" s="144">
        <v>0</v>
      </c>
      <c r="R133" s="144">
        <f t="shared" si="2"/>
        <v>0</v>
      </c>
      <c r="S133" s="144">
        <v>0</v>
      </c>
      <c r="T133" s="145">
        <f t="shared" si="3"/>
        <v>0</v>
      </c>
      <c r="AR133" s="146" t="s">
        <v>108</v>
      </c>
      <c r="AT133" s="146" t="s">
        <v>187</v>
      </c>
      <c r="AU133" s="146" t="s">
        <v>85</v>
      </c>
      <c r="AY133" s="15" t="s">
        <v>185</v>
      </c>
      <c r="BE133" s="147">
        <f t="shared" si="4"/>
        <v>0</v>
      </c>
      <c r="BF133" s="147">
        <f t="shared" si="5"/>
        <v>0</v>
      </c>
      <c r="BG133" s="147">
        <f t="shared" si="6"/>
        <v>0</v>
      </c>
      <c r="BH133" s="147">
        <f t="shared" si="7"/>
        <v>0</v>
      </c>
      <c r="BI133" s="147">
        <f t="shared" si="8"/>
        <v>0</v>
      </c>
      <c r="BJ133" s="15" t="s">
        <v>85</v>
      </c>
      <c r="BK133" s="147">
        <f t="shared" si="9"/>
        <v>0</v>
      </c>
      <c r="BL133" s="15" t="s">
        <v>108</v>
      </c>
      <c r="BM133" s="146" t="s">
        <v>230</v>
      </c>
    </row>
    <row r="134" spans="2:65" s="1" customFormat="1" ht="16.5" customHeight="1">
      <c r="B134" s="134"/>
      <c r="C134" s="135" t="s">
        <v>114</v>
      </c>
      <c r="D134" s="135" t="s">
        <v>187</v>
      </c>
      <c r="E134" s="136" t="s">
        <v>1191</v>
      </c>
      <c r="F134" s="137" t="s">
        <v>1216</v>
      </c>
      <c r="G134" s="138" t="s">
        <v>922</v>
      </c>
      <c r="H134" s="139">
        <v>11</v>
      </c>
      <c r="I134" s="140"/>
      <c r="J134" s="141">
        <f t="shared" si="0"/>
        <v>0</v>
      </c>
      <c r="K134" s="137" t="s">
        <v>203</v>
      </c>
      <c r="L134" s="30"/>
      <c r="M134" s="142" t="s">
        <v>1</v>
      </c>
      <c r="N134" s="143" t="s">
        <v>42</v>
      </c>
      <c r="P134" s="144">
        <f t="shared" si="1"/>
        <v>0</v>
      </c>
      <c r="Q134" s="144">
        <v>0</v>
      </c>
      <c r="R134" s="144">
        <f t="shared" si="2"/>
        <v>0</v>
      </c>
      <c r="S134" s="144">
        <v>0</v>
      </c>
      <c r="T134" s="145">
        <f t="shared" si="3"/>
        <v>0</v>
      </c>
      <c r="AR134" s="146" t="s">
        <v>108</v>
      </c>
      <c r="AT134" s="146" t="s">
        <v>187</v>
      </c>
      <c r="AU134" s="146" t="s">
        <v>85</v>
      </c>
      <c r="AY134" s="15" t="s">
        <v>185</v>
      </c>
      <c r="BE134" s="147">
        <f t="shared" si="4"/>
        <v>0</v>
      </c>
      <c r="BF134" s="147">
        <f t="shared" si="5"/>
        <v>0</v>
      </c>
      <c r="BG134" s="147">
        <f t="shared" si="6"/>
        <v>0</v>
      </c>
      <c r="BH134" s="147">
        <f t="shared" si="7"/>
        <v>0</v>
      </c>
      <c r="BI134" s="147">
        <f t="shared" si="8"/>
        <v>0</v>
      </c>
      <c r="BJ134" s="15" t="s">
        <v>85</v>
      </c>
      <c r="BK134" s="147">
        <f t="shared" si="9"/>
        <v>0</v>
      </c>
      <c r="BL134" s="15" t="s">
        <v>108</v>
      </c>
      <c r="BM134" s="146" t="s">
        <v>8</v>
      </c>
    </row>
    <row r="135" spans="2:65" s="1" customFormat="1" ht="16.5" customHeight="1">
      <c r="B135" s="134"/>
      <c r="C135" s="135" t="s">
        <v>217</v>
      </c>
      <c r="D135" s="135" t="s">
        <v>187</v>
      </c>
      <c r="E135" s="136" t="s">
        <v>1193</v>
      </c>
      <c r="F135" s="137" t="s">
        <v>1217</v>
      </c>
      <c r="G135" s="138" t="s">
        <v>734</v>
      </c>
      <c r="H135" s="139">
        <v>1</v>
      </c>
      <c r="I135" s="140"/>
      <c r="J135" s="141">
        <f t="shared" si="0"/>
        <v>0</v>
      </c>
      <c r="K135" s="137" t="s">
        <v>203</v>
      </c>
      <c r="L135" s="30"/>
      <c r="M135" s="142" t="s">
        <v>1</v>
      </c>
      <c r="N135" s="143" t="s">
        <v>42</v>
      </c>
      <c r="P135" s="144">
        <f t="shared" si="1"/>
        <v>0</v>
      </c>
      <c r="Q135" s="144">
        <v>0</v>
      </c>
      <c r="R135" s="144">
        <f t="shared" si="2"/>
        <v>0</v>
      </c>
      <c r="S135" s="144">
        <v>0</v>
      </c>
      <c r="T135" s="145">
        <f t="shared" si="3"/>
        <v>0</v>
      </c>
      <c r="AR135" s="146" t="s">
        <v>108</v>
      </c>
      <c r="AT135" s="146" t="s">
        <v>187</v>
      </c>
      <c r="AU135" s="146" t="s">
        <v>85</v>
      </c>
      <c r="AY135" s="15" t="s">
        <v>185</v>
      </c>
      <c r="BE135" s="147">
        <f t="shared" si="4"/>
        <v>0</v>
      </c>
      <c r="BF135" s="147">
        <f t="shared" si="5"/>
        <v>0</v>
      </c>
      <c r="BG135" s="147">
        <f t="shared" si="6"/>
        <v>0</v>
      </c>
      <c r="BH135" s="147">
        <f t="shared" si="7"/>
        <v>0</v>
      </c>
      <c r="BI135" s="147">
        <f t="shared" si="8"/>
        <v>0</v>
      </c>
      <c r="BJ135" s="15" t="s">
        <v>85</v>
      </c>
      <c r="BK135" s="147">
        <f t="shared" si="9"/>
        <v>0</v>
      </c>
      <c r="BL135" s="15" t="s">
        <v>108</v>
      </c>
      <c r="BM135" s="146" t="s">
        <v>251</v>
      </c>
    </row>
    <row r="136" spans="2:65" s="1" customFormat="1" ht="16.5" customHeight="1">
      <c r="B136" s="134"/>
      <c r="C136" s="135" t="s">
        <v>222</v>
      </c>
      <c r="D136" s="135" t="s">
        <v>187</v>
      </c>
      <c r="E136" s="136" t="s">
        <v>1195</v>
      </c>
      <c r="F136" s="137" t="s">
        <v>1218</v>
      </c>
      <c r="G136" s="138" t="s">
        <v>734</v>
      </c>
      <c r="H136" s="139">
        <v>1</v>
      </c>
      <c r="I136" s="140"/>
      <c r="J136" s="141">
        <f t="shared" si="0"/>
        <v>0</v>
      </c>
      <c r="K136" s="137" t="s">
        <v>203</v>
      </c>
      <c r="L136" s="30"/>
      <c r="M136" s="142" t="s">
        <v>1</v>
      </c>
      <c r="N136" s="143" t="s">
        <v>42</v>
      </c>
      <c r="P136" s="144">
        <f t="shared" si="1"/>
        <v>0</v>
      </c>
      <c r="Q136" s="144">
        <v>0</v>
      </c>
      <c r="R136" s="144">
        <f t="shared" si="2"/>
        <v>0</v>
      </c>
      <c r="S136" s="144">
        <v>0</v>
      </c>
      <c r="T136" s="145">
        <f t="shared" si="3"/>
        <v>0</v>
      </c>
      <c r="AR136" s="146" t="s">
        <v>108</v>
      </c>
      <c r="AT136" s="146" t="s">
        <v>187</v>
      </c>
      <c r="AU136" s="146" t="s">
        <v>85</v>
      </c>
      <c r="AY136" s="15" t="s">
        <v>185</v>
      </c>
      <c r="BE136" s="147">
        <f t="shared" si="4"/>
        <v>0</v>
      </c>
      <c r="BF136" s="147">
        <f t="shared" si="5"/>
        <v>0</v>
      </c>
      <c r="BG136" s="147">
        <f t="shared" si="6"/>
        <v>0</v>
      </c>
      <c r="BH136" s="147">
        <f t="shared" si="7"/>
        <v>0</v>
      </c>
      <c r="BI136" s="147">
        <f t="shared" si="8"/>
        <v>0</v>
      </c>
      <c r="BJ136" s="15" t="s">
        <v>85</v>
      </c>
      <c r="BK136" s="147">
        <f t="shared" si="9"/>
        <v>0</v>
      </c>
      <c r="BL136" s="15" t="s">
        <v>108</v>
      </c>
      <c r="BM136" s="146" t="s">
        <v>261</v>
      </c>
    </row>
    <row r="137" spans="2:65" s="1" customFormat="1" ht="16.5" customHeight="1">
      <c r="B137" s="134"/>
      <c r="C137" s="135" t="s">
        <v>226</v>
      </c>
      <c r="D137" s="135" t="s">
        <v>187</v>
      </c>
      <c r="E137" s="136" t="s">
        <v>1197</v>
      </c>
      <c r="F137" s="137" t="s">
        <v>1219</v>
      </c>
      <c r="G137" s="138" t="s">
        <v>922</v>
      </c>
      <c r="H137" s="139">
        <v>20</v>
      </c>
      <c r="I137" s="140"/>
      <c r="J137" s="141">
        <f t="shared" si="0"/>
        <v>0</v>
      </c>
      <c r="K137" s="137" t="s">
        <v>203</v>
      </c>
      <c r="L137" s="30"/>
      <c r="M137" s="142" t="s">
        <v>1</v>
      </c>
      <c r="N137" s="143" t="s">
        <v>42</v>
      </c>
      <c r="P137" s="144">
        <f t="shared" si="1"/>
        <v>0</v>
      </c>
      <c r="Q137" s="144">
        <v>0</v>
      </c>
      <c r="R137" s="144">
        <f t="shared" si="2"/>
        <v>0</v>
      </c>
      <c r="S137" s="144">
        <v>0</v>
      </c>
      <c r="T137" s="145">
        <f t="shared" si="3"/>
        <v>0</v>
      </c>
      <c r="AR137" s="146" t="s">
        <v>108</v>
      </c>
      <c r="AT137" s="146" t="s">
        <v>187</v>
      </c>
      <c r="AU137" s="146" t="s">
        <v>85</v>
      </c>
      <c r="AY137" s="15" t="s">
        <v>185</v>
      </c>
      <c r="BE137" s="147">
        <f t="shared" si="4"/>
        <v>0</v>
      </c>
      <c r="BF137" s="147">
        <f t="shared" si="5"/>
        <v>0</v>
      </c>
      <c r="BG137" s="147">
        <f t="shared" si="6"/>
        <v>0</v>
      </c>
      <c r="BH137" s="147">
        <f t="shared" si="7"/>
        <v>0</v>
      </c>
      <c r="BI137" s="147">
        <f t="shared" si="8"/>
        <v>0</v>
      </c>
      <c r="BJ137" s="15" t="s">
        <v>85</v>
      </c>
      <c r="BK137" s="147">
        <f t="shared" si="9"/>
        <v>0</v>
      </c>
      <c r="BL137" s="15" t="s">
        <v>108</v>
      </c>
      <c r="BM137" s="146" t="s">
        <v>273</v>
      </c>
    </row>
    <row r="138" spans="2:65" s="1" customFormat="1" ht="16.5" customHeight="1">
      <c r="B138" s="134"/>
      <c r="C138" s="135" t="s">
        <v>230</v>
      </c>
      <c r="D138" s="135" t="s">
        <v>187</v>
      </c>
      <c r="E138" s="136" t="s">
        <v>1199</v>
      </c>
      <c r="F138" s="137" t="s">
        <v>1232</v>
      </c>
      <c r="G138" s="138" t="s">
        <v>734</v>
      </c>
      <c r="H138" s="139">
        <v>1</v>
      </c>
      <c r="I138" s="140"/>
      <c r="J138" s="141">
        <f t="shared" si="0"/>
        <v>0</v>
      </c>
      <c r="K138" s="137" t="s">
        <v>203</v>
      </c>
      <c r="L138" s="30"/>
      <c r="M138" s="142" t="s">
        <v>1</v>
      </c>
      <c r="N138" s="143" t="s">
        <v>42</v>
      </c>
      <c r="P138" s="144">
        <f t="shared" si="1"/>
        <v>0</v>
      </c>
      <c r="Q138" s="144">
        <v>0</v>
      </c>
      <c r="R138" s="144">
        <f t="shared" si="2"/>
        <v>0</v>
      </c>
      <c r="S138" s="144">
        <v>0</v>
      </c>
      <c r="T138" s="145">
        <f t="shared" si="3"/>
        <v>0</v>
      </c>
      <c r="AR138" s="146" t="s">
        <v>108</v>
      </c>
      <c r="AT138" s="146" t="s">
        <v>187</v>
      </c>
      <c r="AU138" s="146" t="s">
        <v>85</v>
      </c>
      <c r="AY138" s="15" t="s">
        <v>185</v>
      </c>
      <c r="BE138" s="147">
        <f t="shared" si="4"/>
        <v>0</v>
      </c>
      <c r="BF138" s="147">
        <f t="shared" si="5"/>
        <v>0</v>
      </c>
      <c r="BG138" s="147">
        <f t="shared" si="6"/>
        <v>0</v>
      </c>
      <c r="BH138" s="147">
        <f t="shared" si="7"/>
        <v>0</v>
      </c>
      <c r="BI138" s="147">
        <f t="shared" si="8"/>
        <v>0</v>
      </c>
      <c r="BJ138" s="15" t="s">
        <v>85</v>
      </c>
      <c r="BK138" s="147">
        <f t="shared" si="9"/>
        <v>0</v>
      </c>
      <c r="BL138" s="15" t="s">
        <v>108</v>
      </c>
      <c r="BM138" s="146" t="s">
        <v>282</v>
      </c>
    </row>
    <row r="139" spans="2:65" s="1" customFormat="1" ht="16.5" customHeight="1">
      <c r="B139" s="134"/>
      <c r="C139" s="135" t="s">
        <v>235</v>
      </c>
      <c r="D139" s="135" t="s">
        <v>187</v>
      </c>
      <c r="E139" s="136" t="s">
        <v>1201</v>
      </c>
      <c r="F139" s="137" t="s">
        <v>1206</v>
      </c>
      <c r="G139" s="138" t="s">
        <v>775</v>
      </c>
      <c r="H139" s="139">
        <v>12</v>
      </c>
      <c r="I139" s="140"/>
      <c r="J139" s="141">
        <f t="shared" si="0"/>
        <v>0</v>
      </c>
      <c r="K139" s="137" t="s">
        <v>203</v>
      </c>
      <c r="L139" s="30"/>
      <c r="M139" s="180" t="s">
        <v>1</v>
      </c>
      <c r="N139" s="181" t="s">
        <v>42</v>
      </c>
      <c r="O139" s="178"/>
      <c r="P139" s="182">
        <f t="shared" si="1"/>
        <v>0</v>
      </c>
      <c r="Q139" s="182">
        <v>0</v>
      </c>
      <c r="R139" s="182">
        <f t="shared" si="2"/>
        <v>0</v>
      </c>
      <c r="S139" s="182">
        <v>0</v>
      </c>
      <c r="T139" s="183">
        <f t="shared" si="3"/>
        <v>0</v>
      </c>
      <c r="AR139" s="146" t="s">
        <v>108</v>
      </c>
      <c r="AT139" s="146" t="s">
        <v>187</v>
      </c>
      <c r="AU139" s="146" t="s">
        <v>85</v>
      </c>
      <c r="AY139" s="15" t="s">
        <v>185</v>
      </c>
      <c r="BE139" s="147">
        <f t="shared" si="4"/>
        <v>0</v>
      </c>
      <c r="BF139" s="147">
        <f t="shared" si="5"/>
        <v>0</v>
      </c>
      <c r="BG139" s="147">
        <f t="shared" si="6"/>
        <v>0</v>
      </c>
      <c r="BH139" s="147">
        <f t="shared" si="7"/>
        <v>0</v>
      </c>
      <c r="BI139" s="147">
        <f t="shared" si="8"/>
        <v>0</v>
      </c>
      <c r="BJ139" s="15" t="s">
        <v>85</v>
      </c>
      <c r="BK139" s="147">
        <f t="shared" si="9"/>
        <v>0</v>
      </c>
      <c r="BL139" s="15" t="s">
        <v>108</v>
      </c>
      <c r="BM139" s="146" t="s">
        <v>291</v>
      </c>
    </row>
    <row r="140" spans="2:65" s="1" customFormat="1" ht="6.95" customHeight="1">
      <c r="B140" s="42"/>
      <c r="C140" s="43"/>
      <c r="D140" s="43"/>
      <c r="E140" s="43"/>
      <c r="F140" s="43"/>
      <c r="G140" s="43"/>
      <c r="H140" s="43"/>
      <c r="I140" s="43"/>
      <c r="J140" s="43"/>
      <c r="K140" s="43"/>
      <c r="L140" s="30"/>
    </row>
  </sheetData>
  <autoFilter ref="C124:K139" xr:uid="{00000000-0009-0000-0000-000009000000}"/>
  <mergeCells count="15">
    <mergeCell ref="E111:H111"/>
    <mergeCell ref="E115:H115"/>
    <mergeCell ref="E113:H113"/>
    <mergeCell ref="E117:H11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BM25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119</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 customHeight="1">
      <c r="B8" s="18"/>
      <c r="D8" s="25" t="s">
        <v>136</v>
      </c>
      <c r="L8" s="18"/>
    </row>
    <row r="9" spans="2:46" s="1" customFormat="1" ht="16.5" customHeight="1">
      <c r="B9" s="30"/>
      <c r="E9" s="233" t="s">
        <v>1090</v>
      </c>
      <c r="F9" s="235"/>
      <c r="G9" s="235"/>
      <c r="H9" s="235"/>
      <c r="L9" s="30"/>
    </row>
    <row r="10" spans="2:46" s="1" customFormat="1" ht="12" customHeight="1">
      <c r="B10" s="30"/>
      <c r="D10" s="25" t="s">
        <v>1091</v>
      </c>
      <c r="L10" s="30"/>
    </row>
    <row r="11" spans="2:46" s="1" customFormat="1" ht="16.5" customHeight="1">
      <c r="B11" s="30"/>
      <c r="E11" s="194" t="s">
        <v>1245</v>
      </c>
      <c r="F11" s="235"/>
      <c r="G11" s="235"/>
      <c r="H11" s="235"/>
      <c r="L11" s="30"/>
    </row>
    <row r="12" spans="2:46" s="1" customFormat="1" ht="11.25">
      <c r="B12" s="30"/>
      <c r="L12" s="30"/>
    </row>
    <row r="13" spans="2:46" s="1" customFormat="1" ht="12" customHeight="1">
      <c r="B13" s="30"/>
      <c r="D13" s="25" t="s">
        <v>18</v>
      </c>
      <c r="F13" s="23" t="s">
        <v>1</v>
      </c>
      <c r="I13" s="25" t="s">
        <v>19</v>
      </c>
      <c r="J13" s="23" t="s">
        <v>1</v>
      </c>
      <c r="L13" s="30"/>
    </row>
    <row r="14" spans="2:46" s="1" customFormat="1" ht="12" customHeight="1">
      <c r="B14" s="30"/>
      <c r="D14" s="25" t="s">
        <v>20</v>
      </c>
      <c r="F14" s="23" t="s">
        <v>34</v>
      </c>
      <c r="I14" s="25" t="s">
        <v>22</v>
      </c>
      <c r="J14" s="50" t="str">
        <f>'Rekapitulace stavby'!AN8</f>
        <v>27. 4. 2025</v>
      </c>
      <c r="L14" s="30"/>
    </row>
    <row r="15" spans="2:46" s="1" customFormat="1" ht="10.9" customHeight="1">
      <c r="B15" s="30"/>
      <c r="L15" s="30"/>
    </row>
    <row r="16" spans="2:46" s="1" customFormat="1" ht="12" customHeight="1">
      <c r="B16" s="30"/>
      <c r="D16" s="25" t="s">
        <v>24</v>
      </c>
      <c r="I16" s="25" t="s">
        <v>25</v>
      </c>
      <c r="J16" s="23" t="str">
        <f>IF('Rekapitulace stavby'!AN10="","",'Rekapitulace stavby'!AN10)</f>
        <v/>
      </c>
      <c r="L16" s="30"/>
    </row>
    <row r="17" spans="2:12" s="1" customFormat="1" ht="18" customHeight="1">
      <c r="B17" s="30"/>
      <c r="E17" s="23" t="str">
        <f>IF('Rekapitulace stavby'!E11="","",'Rekapitulace stavby'!E11)</f>
        <v>Ústav termomechaniky AV ČR, v.v.i.</v>
      </c>
      <c r="I17" s="25" t="s">
        <v>27</v>
      </c>
      <c r="J17" s="23" t="str">
        <f>IF('Rekapitulace stavby'!AN11="","",'Rekapitulace stavby'!AN11)</f>
        <v/>
      </c>
      <c r="L17" s="30"/>
    </row>
    <row r="18" spans="2:12" s="1" customFormat="1" ht="6.95" customHeight="1">
      <c r="B18" s="30"/>
      <c r="L18" s="30"/>
    </row>
    <row r="19" spans="2:12" s="1" customFormat="1" ht="12" customHeight="1">
      <c r="B19" s="30"/>
      <c r="D19" s="25" t="s">
        <v>28</v>
      </c>
      <c r="I19" s="25" t="s">
        <v>25</v>
      </c>
      <c r="J19" s="26" t="str">
        <f>'Rekapitulace stavby'!AN13</f>
        <v>Vyplň údaj</v>
      </c>
      <c r="L19" s="30"/>
    </row>
    <row r="20" spans="2:12" s="1" customFormat="1" ht="18" customHeight="1">
      <c r="B20" s="30"/>
      <c r="E20" s="236" t="str">
        <f>'Rekapitulace stavby'!E14</f>
        <v>Vyplň údaj</v>
      </c>
      <c r="F20" s="200"/>
      <c r="G20" s="200"/>
      <c r="H20" s="200"/>
      <c r="I20" s="25" t="s">
        <v>27</v>
      </c>
      <c r="J20" s="26" t="str">
        <f>'Rekapitulace stavby'!AN14</f>
        <v>Vyplň údaj</v>
      </c>
      <c r="L20" s="30"/>
    </row>
    <row r="21" spans="2:12" s="1" customFormat="1" ht="6.95" customHeight="1">
      <c r="B21" s="30"/>
      <c r="L21" s="30"/>
    </row>
    <row r="22" spans="2:12" s="1" customFormat="1" ht="12" customHeight="1">
      <c r="B22" s="30"/>
      <c r="D22" s="25" t="s">
        <v>30</v>
      </c>
      <c r="I22" s="25" t="s">
        <v>25</v>
      </c>
      <c r="J22" s="23" t="str">
        <f>IF('Rekapitulace stavby'!AN16="","",'Rekapitulace stavby'!AN16)</f>
        <v/>
      </c>
      <c r="L22" s="30"/>
    </row>
    <row r="23" spans="2:12" s="1" customFormat="1" ht="18" customHeight="1">
      <c r="B23" s="30"/>
      <c r="E23" s="23" t="str">
        <f>IF('Rekapitulace stavby'!E17="","",'Rekapitulace stavby'!E17)</f>
        <v>Kania a.s.</v>
      </c>
      <c r="I23" s="25" t="s">
        <v>27</v>
      </c>
      <c r="J23" s="23" t="str">
        <f>IF('Rekapitulace stavby'!AN17="","",'Rekapitulace stavby'!AN17)</f>
        <v/>
      </c>
      <c r="L23" s="30"/>
    </row>
    <row r="24" spans="2:12" s="1" customFormat="1" ht="6.95" customHeight="1">
      <c r="B24" s="30"/>
      <c r="L24" s="30"/>
    </row>
    <row r="25" spans="2:12" s="1" customFormat="1" ht="12" customHeight="1">
      <c r="B25" s="30"/>
      <c r="D25" s="25" t="s">
        <v>33</v>
      </c>
      <c r="I25" s="25" t="s">
        <v>25</v>
      </c>
      <c r="J25" s="23" t="str">
        <f>IF('Rekapitulace stavby'!AN19="","",'Rekapitulace stavby'!AN19)</f>
        <v/>
      </c>
      <c r="L25" s="30"/>
    </row>
    <row r="26" spans="2:12" s="1" customFormat="1" ht="18" customHeight="1">
      <c r="B26" s="30"/>
      <c r="E26" s="23" t="str">
        <f>IF('Rekapitulace stavby'!E20="","",'Rekapitulace stavby'!E20)</f>
        <v xml:space="preserve"> </v>
      </c>
      <c r="I26" s="25" t="s">
        <v>27</v>
      </c>
      <c r="J26" s="23" t="str">
        <f>IF('Rekapitulace stavby'!AN20="","",'Rekapitulace stavby'!AN20)</f>
        <v/>
      </c>
      <c r="L26" s="30"/>
    </row>
    <row r="27" spans="2:12" s="1" customFormat="1" ht="6.95" customHeight="1">
      <c r="B27" s="30"/>
      <c r="L27" s="30"/>
    </row>
    <row r="28" spans="2:12" s="1" customFormat="1" ht="12" customHeight="1">
      <c r="B28" s="30"/>
      <c r="D28" s="25" t="s">
        <v>35</v>
      </c>
      <c r="L28" s="30"/>
    </row>
    <row r="29" spans="2:12" s="7" customFormat="1" ht="16.5" customHeight="1">
      <c r="B29" s="92"/>
      <c r="E29" s="205" t="s">
        <v>1</v>
      </c>
      <c r="F29" s="205"/>
      <c r="G29" s="205"/>
      <c r="H29" s="205"/>
      <c r="L29" s="92"/>
    </row>
    <row r="30" spans="2:12" s="1" customFormat="1" ht="6.95" customHeight="1">
      <c r="B30" s="30"/>
      <c r="L30" s="30"/>
    </row>
    <row r="31" spans="2:12" s="1" customFormat="1" ht="6.95" customHeight="1">
      <c r="B31" s="30"/>
      <c r="D31" s="51"/>
      <c r="E31" s="51"/>
      <c r="F31" s="51"/>
      <c r="G31" s="51"/>
      <c r="H31" s="51"/>
      <c r="I31" s="51"/>
      <c r="J31" s="51"/>
      <c r="K31" s="51"/>
      <c r="L31" s="30"/>
    </row>
    <row r="32" spans="2:12" s="1" customFormat="1" ht="25.35" customHeight="1">
      <c r="B32" s="30"/>
      <c r="D32" s="93" t="s">
        <v>37</v>
      </c>
      <c r="J32" s="64">
        <f>ROUND(J128, 2)</f>
        <v>0</v>
      </c>
      <c r="L32" s="30"/>
    </row>
    <row r="33" spans="2:12" s="1" customFormat="1" ht="6.95" customHeight="1">
      <c r="B33" s="30"/>
      <c r="D33" s="51"/>
      <c r="E33" s="51"/>
      <c r="F33" s="51"/>
      <c r="G33" s="51"/>
      <c r="H33" s="51"/>
      <c r="I33" s="51"/>
      <c r="J33" s="51"/>
      <c r="K33" s="51"/>
      <c r="L33" s="30"/>
    </row>
    <row r="34" spans="2:12" s="1" customFormat="1" ht="14.45" customHeight="1">
      <c r="B34" s="30"/>
      <c r="F34" s="33" t="s">
        <v>39</v>
      </c>
      <c r="I34" s="33" t="s">
        <v>38</v>
      </c>
      <c r="J34" s="33" t="s">
        <v>40</v>
      </c>
      <c r="L34" s="30"/>
    </row>
    <row r="35" spans="2:12" s="1" customFormat="1" ht="14.45" customHeight="1">
      <c r="B35" s="30"/>
      <c r="D35" s="53" t="s">
        <v>41</v>
      </c>
      <c r="E35" s="25" t="s">
        <v>42</v>
      </c>
      <c r="F35" s="84">
        <f>ROUND((SUM(BE128:BE253)),  2)</f>
        <v>0</v>
      </c>
      <c r="I35" s="94">
        <v>0.21</v>
      </c>
      <c r="J35" s="84">
        <f>ROUND(((SUM(BE128:BE253))*I35),  2)</f>
        <v>0</v>
      </c>
      <c r="L35" s="30"/>
    </row>
    <row r="36" spans="2:12" s="1" customFormat="1" ht="14.45" customHeight="1">
      <c r="B36" s="30"/>
      <c r="E36" s="25" t="s">
        <v>43</v>
      </c>
      <c r="F36" s="84">
        <f>ROUND((SUM(BF128:BF253)),  2)</f>
        <v>0</v>
      </c>
      <c r="I36" s="94">
        <v>0.12</v>
      </c>
      <c r="J36" s="84">
        <f>ROUND(((SUM(BF128:BF253))*I36),  2)</f>
        <v>0</v>
      </c>
      <c r="L36" s="30"/>
    </row>
    <row r="37" spans="2:12" s="1" customFormat="1" ht="14.45" hidden="1" customHeight="1">
      <c r="B37" s="30"/>
      <c r="E37" s="25" t="s">
        <v>44</v>
      </c>
      <c r="F37" s="84">
        <f>ROUND((SUM(BG128:BG253)),  2)</f>
        <v>0</v>
      </c>
      <c r="I37" s="94">
        <v>0.21</v>
      </c>
      <c r="J37" s="84">
        <f>0</f>
        <v>0</v>
      </c>
      <c r="L37" s="30"/>
    </row>
    <row r="38" spans="2:12" s="1" customFormat="1" ht="14.45" hidden="1" customHeight="1">
      <c r="B38" s="30"/>
      <c r="E38" s="25" t="s">
        <v>45</v>
      </c>
      <c r="F38" s="84">
        <f>ROUND((SUM(BH128:BH253)),  2)</f>
        <v>0</v>
      </c>
      <c r="I38" s="94">
        <v>0.12</v>
      </c>
      <c r="J38" s="84">
        <f>0</f>
        <v>0</v>
      </c>
      <c r="L38" s="30"/>
    </row>
    <row r="39" spans="2:12" s="1" customFormat="1" ht="14.45" hidden="1" customHeight="1">
      <c r="B39" s="30"/>
      <c r="E39" s="25" t="s">
        <v>46</v>
      </c>
      <c r="F39" s="84">
        <f>ROUND((SUM(BI128:BI253)),  2)</f>
        <v>0</v>
      </c>
      <c r="I39" s="94">
        <v>0</v>
      </c>
      <c r="J39" s="84">
        <f>0</f>
        <v>0</v>
      </c>
      <c r="L39" s="30"/>
    </row>
    <row r="40" spans="2:12" s="1" customFormat="1" ht="6.95" customHeight="1">
      <c r="B40" s="30"/>
      <c r="L40" s="30"/>
    </row>
    <row r="41" spans="2:12" s="1" customFormat="1" ht="25.35" customHeight="1">
      <c r="B41" s="30"/>
      <c r="C41" s="95"/>
      <c r="D41" s="96" t="s">
        <v>47</v>
      </c>
      <c r="E41" s="55"/>
      <c r="F41" s="55"/>
      <c r="G41" s="97" t="s">
        <v>48</v>
      </c>
      <c r="H41" s="98" t="s">
        <v>49</v>
      </c>
      <c r="I41" s="55"/>
      <c r="J41" s="99">
        <f>SUM(J32:J39)</f>
        <v>0</v>
      </c>
      <c r="K41" s="100"/>
      <c r="L41" s="30"/>
    </row>
    <row r="42" spans="2:12" s="1" customFormat="1" ht="14.45" customHeight="1">
      <c r="B42" s="30"/>
      <c r="L42" s="30"/>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s="1" customFormat="1" ht="16.5" customHeight="1">
      <c r="B87" s="30"/>
      <c r="E87" s="233" t="s">
        <v>1090</v>
      </c>
      <c r="F87" s="235"/>
      <c r="G87" s="235"/>
      <c r="H87" s="235"/>
      <c r="L87" s="30"/>
    </row>
    <row r="88" spans="2:12" s="1" customFormat="1" ht="12" customHeight="1">
      <c r="B88" s="30"/>
      <c r="C88" s="25" t="s">
        <v>1091</v>
      </c>
      <c r="L88" s="30"/>
    </row>
    <row r="89" spans="2:12" s="1" customFormat="1" ht="16.5" customHeight="1">
      <c r="B89" s="30"/>
      <c r="E89" s="194" t="str">
        <f>E11</f>
        <v>D.1.2.4_3 - Vodní chlazení</v>
      </c>
      <c r="F89" s="235"/>
      <c r="G89" s="235"/>
      <c r="H89" s="235"/>
      <c r="L89" s="30"/>
    </row>
    <row r="90" spans="2:12" s="1" customFormat="1" ht="6.95" customHeight="1">
      <c r="B90" s="30"/>
      <c r="L90" s="30"/>
    </row>
    <row r="91" spans="2:12" s="1" customFormat="1" ht="12" customHeight="1">
      <c r="B91" s="30"/>
      <c r="C91" s="25" t="s">
        <v>20</v>
      </c>
      <c r="F91" s="23" t="str">
        <f>F14</f>
        <v xml:space="preserve"> </v>
      </c>
      <c r="I91" s="25" t="s">
        <v>22</v>
      </c>
      <c r="J91" s="50" t="str">
        <f>IF(J14="","",J14)</f>
        <v>27. 4. 2025</v>
      </c>
      <c r="L91" s="30"/>
    </row>
    <row r="92" spans="2:12" s="1" customFormat="1" ht="6.95" customHeight="1">
      <c r="B92" s="30"/>
      <c r="L92" s="30"/>
    </row>
    <row r="93" spans="2:12" s="1" customFormat="1" ht="15.2" customHeight="1">
      <c r="B93" s="30"/>
      <c r="C93" s="25" t="s">
        <v>24</v>
      </c>
      <c r="F93" s="23" t="str">
        <f>E17</f>
        <v>Ústav termomechaniky AV ČR, v.v.i.</v>
      </c>
      <c r="I93" s="25" t="s">
        <v>30</v>
      </c>
      <c r="J93" s="28" t="str">
        <f>E23</f>
        <v>Kania a.s.</v>
      </c>
      <c r="L93" s="30"/>
    </row>
    <row r="94" spans="2:12" s="1" customFormat="1" ht="15.2" customHeight="1">
      <c r="B94" s="30"/>
      <c r="C94" s="25" t="s">
        <v>28</v>
      </c>
      <c r="F94" s="23" t="str">
        <f>IF(E20="","",E20)</f>
        <v>Vyplň údaj</v>
      </c>
      <c r="I94" s="25" t="s">
        <v>33</v>
      </c>
      <c r="J94" s="28" t="str">
        <f>E26</f>
        <v xml:space="preserve"> </v>
      </c>
      <c r="L94" s="30"/>
    </row>
    <row r="95" spans="2:12" s="1" customFormat="1" ht="10.35" customHeight="1">
      <c r="B95" s="30"/>
      <c r="L95" s="30"/>
    </row>
    <row r="96" spans="2:12" s="1" customFormat="1" ht="29.25" customHeight="1">
      <c r="B96" s="30"/>
      <c r="C96" s="103" t="s">
        <v>139</v>
      </c>
      <c r="D96" s="95"/>
      <c r="E96" s="95"/>
      <c r="F96" s="95"/>
      <c r="G96" s="95"/>
      <c r="H96" s="95"/>
      <c r="I96" s="95"/>
      <c r="J96" s="104" t="s">
        <v>140</v>
      </c>
      <c r="K96" s="95"/>
      <c r="L96" s="30"/>
    </row>
    <row r="97" spans="2:47" s="1" customFormat="1" ht="10.35" customHeight="1">
      <c r="B97" s="30"/>
      <c r="L97" s="30"/>
    </row>
    <row r="98" spans="2:47" s="1" customFormat="1" ht="22.9" customHeight="1">
      <c r="B98" s="30"/>
      <c r="C98" s="105" t="s">
        <v>141</v>
      </c>
      <c r="J98" s="64">
        <f>J128</f>
        <v>0</v>
      </c>
      <c r="L98" s="30"/>
      <c r="AU98" s="15" t="s">
        <v>142</v>
      </c>
    </row>
    <row r="99" spans="2:47" s="8" customFormat="1" ht="24.95" customHeight="1">
      <c r="B99" s="106"/>
      <c r="D99" s="107" t="s">
        <v>940</v>
      </c>
      <c r="E99" s="108"/>
      <c r="F99" s="108"/>
      <c r="G99" s="108"/>
      <c r="H99" s="108"/>
      <c r="I99" s="108"/>
      <c r="J99" s="109">
        <f>J129</f>
        <v>0</v>
      </c>
      <c r="L99" s="106"/>
    </row>
    <row r="100" spans="2:47" s="8" customFormat="1" ht="24.95" customHeight="1">
      <c r="B100" s="106"/>
      <c r="D100" s="107" t="s">
        <v>942</v>
      </c>
      <c r="E100" s="108"/>
      <c r="F100" s="108"/>
      <c r="G100" s="108"/>
      <c r="H100" s="108"/>
      <c r="I100" s="108"/>
      <c r="J100" s="109">
        <f>J148</f>
        <v>0</v>
      </c>
      <c r="L100" s="106"/>
    </row>
    <row r="101" spans="2:47" s="8" customFormat="1" ht="24.95" customHeight="1">
      <c r="B101" s="106"/>
      <c r="D101" s="107" t="s">
        <v>1246</v>
      </c>
      <c r="E101" s="108"/>
      <c r="F101" s="108"/>
      <c r="G101" s="108"/>
      <c r="H101" s="108"/>
      <c r="I101" s="108"/>
      <c r="J101" s="109">
        <f>J155</f>
        <v>0</v>
      </c>
      <c r="L101" s="106"/>
    </row>
    <row r="102" spans="2:47" s="8" customFormat="1" ht="24.95" customHeight="1">
      <c r="B102" s="106"/>
      <c r="D102" s="107" t="s">
        <v>1247</v>
      </c>
      <c r="E102" s="108"/>
      <c r="F102" s="108"/>
      <c r="G102" s="108"/>
      <c r="H102" s="108"/>
      <c r="I102" s="108"/>
      <c r="J102" s="109">
        <f>J186</f>
        <v>0</v>
      </c>
      <c r="L102" s="106"/>
    </row>
    <row r="103" spans="2:47" s="8" customFormat="1" ht="24.95" customHeight="1">
      <c r="B103" s="106"/>
      <c r="D103" s="107" t="s">
        <v>1248</v>
      </c>
      <c r="E103" s="108"/>
      <c r="F103" s="108"/>
      <c r="G103" s="108"/>
      <c r="H103" s="108"/>
      <c r="I103" s="108"/>
      <c r="J103" s="109">
        <f>J202</f>
        <v>0</v>
      </c>
      <c r="L103" s="106"/>
    </row>
    <row r="104" spans="2:47" s="8" customFormat="1" ht="24.95" customHeight="1">
      <c r="B104" s="106"/>
      <c r="D104" s="107" t="s">
        <v>944</v>
      </c>
      <c r="E104" s="108"/>
      <c r="F104" s="108"/>
      <c r="G104" s="108"/>
      <c r="H104" s="108"/>
      <c r="I104" s="108"/>
      <c r="J104" s="109">
        <f>J231</f>
        <v>0</v>
      </c>
      <c r="L104" s="106"/>
    </row>
    <row r="105" spans="2:47" s="8" customFormat="1" ht="24.95" customHeight="1">
      <c r="B105" s="106"/>
      <c r="D105" s="107" t="s">
        <v>1249</v>
      </c>
      <c r="E105" s="108"/>
      <c r="F105" s="108"/>
      <c r="G105" s="108"/>
      <c r="H105" s="108"/>
      <c r="I105" s="108"/>
      <c r="J105" s="109">
        <f>J238</f>
        <v>0</v>
      </c>
      <c r="L105" s="106"/>
    </row>
    <row r="106" spans="2:47" s="8" customFormat="1" ht="24.95" customHeight="1">
      <c r="B106" s="106"/>
      <c r="D106" s="107" t="s">
        <v>945</v>
      </c>
      <c r="E106" s="108"/>
      <c r="F106" s="108"/>
      <c r="G106" s="108"/>
      <c r="H106" s="108"/>
      <c r="I106" s="108"/>
      <c r="J106" s="109">
        <f>J242</f>
        <v>0</v>
      </c>
      <c r="L106" s="106"/>
    </row>
    <row r="107" spans="2:47" s="1" customFormat="1" ht="21.75" customHeight="1">
      <c r="B107" s="30"/>
      <c r="L107" s="30"/>
    </row>
    <row r="108" spans="2:47" s="1" customFormat="1" ht="6.95" customHeight="1">
      <c r="B108" s="42"/>
      <c r="C108" s="43"/>
      <c r="D108" s="43"/>
      <c r="E108" s="43"/>
      <c r="F108" s="43"/>
      <c r="G108" s="43"/>
      <c r="H108" s="43"/>
      <c r="I108" s="43"/>
      <c r="J108" s="43"/>
      <c r="K108" s="43"/>
      <c r="L108" s="30"/>
    </row>
    <row r="112" spans="2:47" s="1" customFormat="1" ht="6.95" customHeight="1">
      <c r="B112" s="44"/>
      <c r="C112" s="45"/>
      <c r="D112" s="45"/>
      <c r="E112" s="45"/>
      <c r="F112" s="45"/>
      <c r="G112" s="45"/>
      <c r="H112" s="45"/>
      <c r="I112" s="45"/>
      <c r="J112" s="45"/>
      <c r="K112" s="45"/>
      <c r="L112" s="30"/>
    </row>
    <row r="113" spans="2:63" s="1" customFormat="1" ht="24.95" customHeight="1">
      <c r="B113" s="30"/>
      <c r="C113" s="19" t="s">
        <v>170</v>
      </c>
      <c r="L113" s="30"/>
    </row>
    <row r="114" spans="2:63" s="1" customFormat="1" ht="6.95" customHeight="1">
      <c r="B114" s="30"/>
      <c r="L114" s="30"/>
    </row>
    <row r="115" spans="2:63" s="1" customFormat="1" ht="12" customHeight="1">
      <c r="B115" s="30"/>
      <c r="C115" s="25" t="s">
        <v>16</v>
      </c>
      <c r="L115" s="30"/>
    </row>
    <row r="116" spans="2:63" s="1" customFormat="1" ht="16.5" customHeight="1">
      <c r="B116" s="30"/>
      <c r="E116" s="233" t="str">
        <f>E7</f>
        <v>STAVEBNÍ ÚPRAVY OPTICKÝCH LABORATOŘÍ V ÚSTAVU TERMOMECHANIKY AV ČR, v.v.i.</v>
      </c>
      <c r="F116" s="234"/>
      <c r="G116" s="234"/>
      <c r="H116" s="234"/>
      <c r="L116" s="30"/>
    </row>
    <row r="117" spans="2:63" ht="12" customHeight="1">
      <c r="B117" s="18"/>
      <c r="C117" s="25" t="s">
        <v>136</v>
      </c>
      <c r="L117" s="18"/>
    </row>
    <row r="118" spans="2:63" s="1" customFormat="1" ht="16.5" customHeight="1">
      <c r="B118" s="30"/>
      <c r="E118" s="233" t="s">
        <v>1090</v>
      </c>
      <c r="F118" s="235"/>
      <c r="G118" s="235"/>
      <c r="H118" s="235"/>
      <c r="L118" s="30"/>
    </row>
    <row r="119" spans="2:63" s="1" customFormat="1" ht="12" customHeight="1">
      <c r="B119" s="30"/>
      <c r="C119" s="25" t="s">
        <v>1091</v>
      </c>
      <c r="L119" s="30"/>
    </row>
    <row r="120" spans="2:63" s="1" customFormat="1" ht="16.5" customHeight="1">
      <c r="B120" s="30"/>
      <c r="E120" s="194" t="str">
        <f>E11</f>
        <v>D.1.2.4_3 - Vodní chlazení</v>
      </c>
      <c r="F120" s="235"/>
      <c r="G120" s="235"/>
      <c r="H120" s="235"/>
      <c r="L120" s="30"/>
    </row>
    <row r="121" spans="2:63" s="1" customFormat="1" ht="6.95" customHeight="1">
      <c r="B121" s="30"/>
      <c r="L121" s="30"/>
    </row>
    <row r="122" spans="2:63" s="1" customFormat="1" ht="12" customHeight="1">
      <c r="B122" s="30"/>
      <c r="C122" s="25" t="s">
        <v>20</v>
      </c>
      <c r="F122" s="23" t="str">
        <f>F14</f>
        <v xml:space="preserve"> </v>
      </c>
      <c r="I122" s="25" t="s">
        <v>22</v>
      </c>
      <c r="J122" s="50" t="str">
        <f>IF(J14="","",J14)</f>
        <v>27. 4. 2025</v>
      </c>
      <c r="L122" s="30"/>
    </row>
    <row r="123" spans="2:63" s="1" customFormat="1" ht="6.95" customHeight="1">
      <c r="B123" s="30"/>
      <c r="L123" s="30"/>
    </row>
    <row r="124" spans="2:63" s="1" customFormat="1" ht="15.2" customHeight="1">
      <c r="B124" s="30"/>
      <c r="C124" s="25" t="s">
        <v>24</v>
      </c>
      <c r="F124" s="23" t="str">
        <f>E17</f>
        <v>Ústav termomechaniky AV ČR, v.v.i.</v>
      </c>
      <c r="I124" s="25" t="s">
        <v>30</v>
      </c>
      <c r="J124" s="28" t="str">
        <f>E23</f>
        <v>Kania a.s.</v>
      </c>
      <c r="L124" s="30"/>
    </row>
    <row r="125" spans="2:63" s="1" customFormat="1" ht="15.2" customHeight="1">
      <c r="B125" s="30"/>
      <c r="C125" s="25" t="s">
        <v>28</v>
      </c>
      <c r="F125" s="23" t="str">
        <f>IF(E20="","",E20)</f>
        <v>Vyplň údaj</v>
      </c>
      <c r="I125" s="25" t="s">
        <v>33</v>
      </c>
      <c r="J125" s="28" t="str">
        <f>E26</f>
        <v xml:space="preserve"> </v>
      </c>
      <c r="L125" s="30"/>
    </row>
    <row r="126" spans="2:63" s="1" customFormat="1" ht="10.35" customHeight="1">
      <c r="B126" s="30"/>
      <c r="L126" s="30"/>
    </row>
    <row r="127" spans="2:63" s="10" customFormat="1" ht="29.25" customHeight="1">
      <c r="B127" s="114"/>
      <c r="C127" s="115" t="s">
        <v>171</v>
      </c>
      <c r="D127" s="116" t="s">
        <v>62</v>
      </c>
      <c r="E127" s="116" t="s">
        <v>58</v>
      </c>
      <c r="F127" s="116" t="s">
        <v>59</v>
      </c>
      <c r="G127" s="116" t="s">
        <v>172</v>
      </c>
      <c r="H127" s="116" t="s">
        <v>173</v>
      </c>
      <c r="I127" s="116" t="s">
        <v>174</v>
      </c>
      <c r="J127" s="116" t="s">
        <v>140</v>
      </c>
      <c r="K127" s="117" t="s">
        <v>175</v>
      </c>
      <c r="L127" s="114"/>
      <c r="M127" s="57" t="s">
        <v>1</v>
      </c>
      <c r="N127" s="58" t="s">
        <v>41</v>
      </c>
      <c r="O127" s="58" t="s">
        <v>176</v>
      </c>
      <c r="P127" s="58" t="s">
        <v>177</v>
      </c>
      <c r="Q127" s="58" t="s">
        <v>178</v>
      </c>
      <c r="R127" s="58" t="s">
        <v>179</v>
      </c>
      <c r="S127" s="58" t="s">
        <v>180</v>
      </c>
      <c r="T127" s="59" t="s">
        <v>181</v>
      </c>
    </row>
    <row r="128" spans="2:63" s="1" customFormat="1" ht="22.9" customHeight="1">
      <c r="B128" s="30"/>
      <c r="C128" s="62" t="s">
        <v>182</v>
      </c>
      <c r="J128" s="118">
        <f>BK128</f>
        <v>0</v>
      </c>
      <c r="L128" s="30"/>
      <c r="M128" s="60"/>
      <c r="N128" s="51"/>
      <c r="O128" s="51"/>
      <c r="P128" s="119">
        <f>P129+P148+P155+P186+P202+P231+P238+P242</f>
        <v>0</v>
      </c>
      <c r="Q128" s="51"/>
      <c r="R128" s="119">
        <f>R129+R148+R155+R186+R202+R231+R238+R242</f>
        <v>0</v>
      </c>
      <c r="S128" s="51"/>
      <c r="T128" s="120">
        <f>T129+T148+T155+T186+T202+T231+T238+T242</f>
        <v>0</v>
      </c>
      <c r="AT128" s="15" t="s">
        <v>76</v>
      </c>
      <c r="AU128" s="15" t="s">
        <v>142</v>
      </c>
      <c r="BK128" s="121">
        <f>BK129+BK148+BK155+BK186+BK202+BK231+BK238+BK242</f>
        <v>0</v>
      </c>
    </row>
    <row r="129" spans="2:65" s="11" customFormat="1" ht="25.9" customHeight="1">
      <c r="B129" s="122"/>
      <c r="D129" s="123" t="s">
        <v>76</v>
      </c>
      <c r="E129" s="124" t="s">
        <v>958</v>
      </c>
      <c r="F129" s="124" t="s">
        <v>959</v>
      </c>
      <c r="I129" s="125"/>
      <c r="J129" s="126">
        <f>BK129</f>
        <v>0</v>
      </c>
      <c r="L129" s="122"/>
      <c r="M129" s="127"/>
      <c r="P129" s="128">
        <f>SUM(P130:P147)</f>
        <v>0</v>
      </c>
      <c r="R129" s="128">
        <f>SUM(R130:R147)</f>
        <v>0</v>
      </c>
      <c r="T129" s="129">
        <f>SUM(T130:T147)</f>
        <v>0</v>
      </c>
      <c r="AR129" s="123" t="s">
        <v>87</v>
      </c>
      <c r="AT129" s="130" t="s">
        <v>76</v>
      </c>
      <c r="AU129" s="130" t="s">
        <v>77</v>
      </c>
      <c r="AY129" s="123" t="s">
        <v>185</v>
      </c>
      <c r="BK129" s="131">
        <f>SUM(BK130:BK147)</f>
        <v>0</v>
      </c>
    </row>
    <row r="130" spans="2:65" s="1" customFormat="1" ht="16.5" customHeight="1">
      <c r="B130" s="134"/>
      <c r="C130" s="135" t="s">
        <v>85</v>
      </c>
      <c r="D130" s="135" t="s">
        <v>187</v>
      </c>
      <c r="E130" s="136" t="s">
        <v>1250</v>
      </c>
      <c r="F130" s="137" t="s">
        <v>1251</v>
      </c>
      <c r="G130" s="138" t="s">
        <v>328</v>
      </c>
      <c r="H130" s="139">
        <v>126</v>
      </c>
      <c r="I130" s="140"/>
      <c r="J130" s="141">
        <f>ROUND(I130*H130,2)</f>
        <v>0</v>
      </c>
      <c r="K130" s="137" t="s">
        <v>949</v>
      </c>
      <c r="L130" s="30"/>
      <c r="M130" s="142" t="s">
        <v>1</v>
      </c>
      <c r="N130" s="143" t="s">
        <v>42</v>
      </c>
      <c r="P130" s="144">
        <f>O130*H130</f>
        <v>0</v>
      </c>
      <c r="Q130" s="144">
        <v>0</v>
      </c>
      <c r="R130" s="144">
        <f>Q130*H130</f>
        <v>0</v>
      </c>
      <c r="S130" s="144">
        <v>0</v>
      </c>
      <c r="T130" s="145">
        <f>S130*H130</f>
        <v>0</v>
      </c>
      <c r="AR130" s="146" t="s">
        <v>261</v>
      </c>
      <c r="AT130" s="146" t="s">
        <v>187</v>
      </c>
      <c r="AU130" s="146" t="s">
        <v>85</v>
      </c>
      <c r="AY130" s="15" t="s">
        <v>185</v>
      </c>
      <c r="BE130" s="147">
        <f>IF(N130="základní",J130,0)</f>
        <v>0</v>
      </c>
      <c r="BF130" s="147">
        <f>IF(N130="snížená",J130,0)</f>
        <v>0</v>
      </c>
      <c r="BG130" s="147">
        <f>IF(N130="zákl. přenesená",J130,0)</f>
        <v>0</v>
      </c>
      <c r="BH130" s="147">
        <f>IF(N130="sníž. přenesená",J130,0)</f>
        <v>0</v>
      </c>
      <c r="BI130" s="147">
        <f>IF(N130="nulová",J130,0)</f>
        <v>0</v>
      </c>
      <c r="BJ130" s="15" t="s">
        <v>85</v>
      </c>
      <c r="BK130" s="147">
        <f>ROUND(I130*H130,2)</f>
        <v>0</v>
      </c>
      <c r="BL130" s="15" t="s">
        <v>261</v>
      </c>
      <c r="BM130" s="146" t="s">
        <v>87</v>
      </c>
    </row>
    <row r="131" spans="2:65" s="1" customFormat="1" ht="58.5">
      <c r="B131" s="30"/>
      <c r="D131" s="149" t="s">
        <v>301</v>
      </c>
      <c r="F131" s="173" t="s">
        <v>1252</v>
      </c>
      <c r="I131" s="174"/>
      <c r="L131" s="30"/>
      <c r="M131" s="175"/>
      <c r="T131" s="54"/>
      <c r="AT131" s="15" t="s">
        <v>301</v>
      </c>
      <c r="AU131" s="15" t="s">
        <v>85</v>
      </c>
    </row>
    <row r="132" spans="2:65" s="1" customFormat="1" ht="16.5" customHeight="1">
      <c r="B132" s="134"/>
      <c r="C132" s="135" t="s">
        <v>87</v>
      </c>
      <c r="D132" s="135" t="s">
        <v>187</v>
      </c>
      <c r="E132" s="136" t="s">
        <v>1253</v>
      </c>
      <c r="F132" s="137" t="s">
        <v>1254</v>
      </c>
      <c r="G132" s="138" t="s">
        <v>306</v>
      </c>
      <c r="H132" s="139">
        <v>2</v>
      </c>
      <c r="I132" s="140"/>
      <c r="J132" s="141">
        <f>ROUND(I132*H132,2)</f>
        <v>0</v>
      </c>
      <c r="K132" s="137" t="s">
        <v>965</v>
      </c>
      <c r="L132" s="30"/>
      <c r="M132" s="142" t="s">
        <v>1</v>
      </c>
      <c r="N132" s="143" t="s">
        <v>42</v>
      </c>
      <c r="P132" s="144">
        <f>O132*H132</f>
        <v>0</v>
      </c>
      <c r="Q132" s="144">
        <v>0</v>
      </c>
      <c r="R132" s="144">
        <f>Q132*H132</f>
        <v>0</v>
      </c>
      <c r="S132" s="144">
        <v>0</v>
      </c>
      <c r="T132" s="145">
        <f>S132*H132</f>
        <v>0</v>
      </c>
      <c r="AR132" s="146" t="s">
        <v>261</v>
      </c>
      <c r="AT132" s="146" t="s">
        <v>187</v>
      </c>
      <c r="AU132" s="146" t="s">
        <v>85</v>
      </c>
      <c r="AY132" s="15" t="s">
        <v>185</v>
      </c>
      <c r="BE132" s="147">
        <f>IF(N132="základní",J132,0)</f>
        <v>0</v>
      </c>
      <c r="BF132" s="147">
        <f>IF(N132="snížená",J132,0)</f>
        <v>0</v>
      </c>
      <c r="BG132" s="147">
        <f>IF(N132="zákl. přenesená",J132,0)</f>
        <v>0</v>
      </c>
      <c r="BH132" s="147">
        <f>IF(N132="sníž. přenesená",J132,0)</f>
        <v>0</v>
      </c>
      <c r="BI132" s="147">
        <f>IF(N132="nulová",J132,0)</f>
        <v>0</v>
      </c>
      <c r="BJ132" s="15" t="s">
        <v>85</v>
      </c>
      <c r="BK132" s="147">
        <f>ROUND(I132*H132,2)</f>
        <v>0</v>
      </c>
      <c r="BL132" s="15" t="s">
        <v>261</v>
      </c>
      <c r="BM132" s="146" t="s">
        <v>108</v>
      </c>
    </row>
    <row r="133" spans="2:65" s="1" customFormat="1" ht="39">
      <c r="B133" s="30"/>
      <c r="D133" s="149" t="s">
        <v>301</v>
      </c>
      <c r="F133" s="173" t="s">
        <v>1255</v>
      </c>
      <c r="I133" s="174"/>
      <c r="L133" s="30"/>
      <c r="M133" s="175"/>
      <c r="T133" s="54"/>
      <c r="AT133" s="15" t="s">
        <v>301</v>
      </c>
      <c r="AU133" s="15" t="s">
        <v>85</v>
      </c>
    </row>
    <row r="134" spans="2:65" s="1" customFormat="1" ht="16.5" customHeight="1">
      <c r="B134" s="134"/>
      <c r="C134" s="135" t="s">
        <v>102</v>
      </c>
      <c r="D134" s="135" t="s">
        <v>187</v>
      </c>
      <c r="E134" s="136" t="s">
        <v>1256</v>
      </c>
      <c r="F134" s="137" t="s">
        <v>1257</v>
      </c>
      <c r="G134" s="138" t="s">
        <v>306</v>
      </c>
      <c r="H134" s="139">
        <v>4</v>
      </c>
      <c r="I134" s="140"/>
      <c r="J134" s="141">
        <f>ROUND(I134*H134,2)</f>
        <v>0</v>
      </c>
      <c r="K134" s="137" t="s">
        <v>965</v>
      </c>
      <c r="L134" s="30"/>
      <c r="M134" s="142" t="s">
        <v>1</v>
      </c>
      <c r="N134" s="143" t="s">
        <v>42</v>
      </c>
      <c r="P134" s="144">
        <f>O134*H134</f>
        <v>0</v>
      </c>
      <c r="Q134" s="144">
        <v>0</v>
      </c>
      <c r="R134" s="144">
        <f>Q134*H134</f>
        <v>0</v>
      </c>
      <c r="S134" s="144">
        <v>0</v>
      </c>
      <c r="T134" s="145">
        <f>S134*H134</f>
        <v>0</v>
      </c>
      <c r="AR134" s="146" t="s">
        <v>261</v>
      </c>
      <c r="AT134" s="146" t="s">
        <v>187</v>
      </c>
      <c r="AU134" s="146" t="s">
        <v>85</v>
      </c>
      <c r="AY134" s="15" t="s">
        <v>185</v>
      </c>
      <c r="BE134" s="147">
        <f>IF(N134="základní",J134,0)</f>
        <v>0</v>
      </c>
      <c r="BF134" s="147">
        <f>IF(N134="snížená",J134,0)</f>
        <v>0</v>
      </c>
      <c r="BG134" s="147">
        <f>IF(N134="zákl. přenesená",J134,0)</f>
        <v>0</v>
      </c>
      <c r="BH134" s="147">
        <f>IF(N134="sníž. přenesená",J134,0)</f>
        <v>0</v>
      </c>
      <c r="BI134" s="147">
        <f>IF(N134="nulová",J134,0)</f>
        <v>0</v>
      </c>
      <c r="BJ134" s="15" t="s">
        <v>85</v>
      </c>
      <c r="BK134" s="147">
        <f>ROUND(I134*H134,2)</f>
        <v>0</v>
      </c>
      <c r="BL134" s="15" t="s">
        <v>261</v>
      </c>
      <c r="BM134" s="146" t="s">
        <v>114</v>
      </c>
    </row>
    <row r="135" spans="2:65" s="1" customFormat="1" ht="39">
      <c r="B135" s="30"/>
      <c r="D135" s="149" t="s">
        <v>301</v>
      </c>
      <c r="F135" s="173" t="s">
        <v>1258</v>
      </c>
      <c r="I135" s="174"/>
      <c r="L135" s="30"/>
      <c r="M135" s="175"/>
      <c r="T135" s="54"/>
      <c r="AT135" s="15" t="s">
        <v>301</v>
      </c>
      <c r="AU135" s="15" t="s">
        <v>85</v>
      </c>
    </row>
    <row r="136" spans="2:65" s="1" customFormat="1" ht="24.2" customHeight="1">
      <c r="B136" s="134"/>
      <c r="C136" s="135" t="s">
        <v>108</v>
      </c>
      <c r="D136" s="135" t="s">
        <v>187</v>
      </c>
      <c r="E136" s="136" t="s">
        <v>1259</v>
      </c>
      <c r="F136" s="137" t="s">
        <v>1260</v>
      </c>
      <c r="G136" s="138" t="s">
        <v>328</v>
      </c>
      <c r="H136" s="139">
        <v>20</v>
      </c>
      <c r="I136" s="140"/>
      <c r="J136" s="141">
        <f>ROUND(I136*H136,2)</f>
        <v>0</v>
      </c>
      <c r="K136" s="137" t="s">
        <v>949</v>
      </c>
      <c r="L136" s="30"/>
      <c r="M136" s="142" t="s">
        <v>1</v>
      </c>
      <c r="N136" s="143" t="s">
        <v>42</v>
      </c>
      <c r="P136" s="144">
        <f>O136*H136</f>
        <v>0</v>
      </c>
      <c r="Q136" s="144">
        <v>0</v>
      </c>
      <c r="R136" s="144">
        <f>Q136*H136</f>
        <v>0</v>
      </c>
      <c r="S136" s="144">
        <v>0</v>
      </c>
      <c r="T136" s="145">
        <f>S136*H136</f>
        <v>0</v>
      </c>
      <c r="AR136" s="146" t="s">
        <v>261</v>
      </c>
      <c r="AT136" s="146" t="s">
        <v>187</v>
      </c>
      <c r="AU136" s="146" t="s">
        <v>85</v>
      </c>
      <c r="AY136" s="15" t="s">
        <v>185</v>
      </c>
      <c r="BE136" s="147">
        <f>IF(N136="základní",J136,0)</f>
        <v>0</v>
      </c>
      <c r="BF136" s="147">
        <f>IF(N136="snížená",J136,0)</f>
        <v>0</v>
      </c>
      <c r="BG136" s="147">
        <f>IF(N136="zákl. přenesená",J136,0)</f>
        <v>0</v>
      </c>
      <c r="BH136" s="147">
        <f>IF(N136="sníž. přenesená",J136,0)</f>
        <v>0</v>
      </c>
      <c r="BI136" s="147">
        <f>IF(N136="nulová",J136,0)</f>
        <v>0</v>
      </c>
      <c r="BJ136" s="15" t="s">
        <v>85</v>
      </c>
      <c r="BK136" s="147">
        <f>ROUND(I136*H136,2)</f>
        <v>0</v>
      </c>
      <c r="BL136" s="15" t="s">
        <v>261</v>
      </c>
      <c r="BM136" s="146" t="s">
        <v>222</v>
      </c>
    </row>
    <row r="137" spans="2:65" s="1" customFormat="1" ht="19.5">
      <c r="B137" s="30"/>
      <c r="D137" s="149" t="s">
        <v>301</v>
      </c>
      <c r="F137" s="173" t="s">
        <v>1261</v>
      </c>
      <c r="I137" s="174"/>
      <c r="L137" s="30"/>
      <c r="M137" s="175"/>
      <c r="T137" s="54"/>
      <c r="AT137" s="15" t="s">
        <v>301</v>
      </c>
      <c r="AU137" s="15" t="s">
        <v>85</v>
      </c>
    </row>
    <row r="138" spans="2:65" s="1" customFormat="1" ht="24.2" customHeight="1">
      <c r="B138" s="134"/>
      <c r="C138" s="135" t="s">
        <v>111</v>
      </c>
      <c r="D138" s="135" t="s">
        <v>187</v>
      </c>
      <c r="E138" s="136" t="s">
        <v>1262</v>
      </c>
      <c r="F138" s="137" t="s">
        <v>1263</v>
      </c>
      <c r="G138" s="138" t="s">
        <v>328</v>
      </c>
      <c r="H138" s="139">
        <v>2</v>
      </c>
      <c r="I138" s="140"/>
      <c r="J138" s="141">
        <f>ROUND(I138*H138,2)</f>
        <v>0</v>
      </c>
      <c r="K138" s="137" t="s">
        <v>949</v>
      </c>
      <c r="L138" s="30"/>
      <c r="M138" s="142" t="s">
        <v>1</v>
      </c>
      <c r="N138" s="143" t="s">
        <v>42</v>
      </c>
      <c r="P138" s="144">
        <f>O138*H138</f>
        <v>0</v>
      </c>
      <c r="Q138" s="144">
        <v>0</v>
      </c>
      <c r="R138" s="144">
        <f>Q138*H138</f>
        <v>0</v>
      </c>
      <c r="S138" s="144">
        <v>0</v>
      </c>
      <c r="T138" s="145">
        <f>S138*H138</f>
        <v>0</v>
      </c>
      <c r="AR138" s="146" t="s">
        <v>261</v>
      </c>
      <c r="AT138" s="146" t="s">
        <v>187</v>
      </c>
      <c r="AU138" s="146" t="s">
        <v>85</v>
      </c>
      <c r="AY138" s="15" t="s">
        <v>185</v>
      </c>
      <c r="BE138" s="147">
        <f>IF(N138="základní",J138,0)</f>
        <v>0</v>
      </c>
      <c r="BF138" s="147">
        <f>IF(N138="snížená",J138,0)</f>
        <v>0</v>
      </c>
      <c r="BG138" s="147">
        <f>IF(N138="zákl. přenesená",J138,0)</f>
        <v>0</v>
      </c>
      <c r="BH138" s="147">
        <f>IF(N138="sníž. přenesená",J138,0)</f>
        <v>0</v>
      </c>
      <c r="BI138" s="147">
        <f>IF(N138="nulová",J138,0)</f>
        <v>0</v>
      </c>
      <c r="BJ138" s="15" t="s">
        <v>85</v>
      </c>
      <c r="BK138" s="147">
        <f>ROUND(I138*H138,2)</f>
        <v>0</v>
      </c>
      <c r="BL138" s="15" t="s">
        <v>261</v>
      </c>
      <c r="BM138" s="146" t="s">
        <v>230</v>
      </c>
    </row>
    <row r="139" spans="2:65" s="1" customFormat="1" ht="19.5">
      <c r="B139" s="30"/>
      <c r="D139" s="149" t="s">
        <v>301</v>
      </c>
      <c r="F139" s="173" t="s">
        <v>1264</v>
      </c>
      <c r="I139" s="174"/>
      <c r="L139" s="30"/>
      <c r="M139" s="175"/>
      <c r="T139" s="54"/>
      <c r="AT139" s="15" t="s">
        <v>301</v>
      </c>
      <c r="AU139" s="15" t="s">
        <v>85</v>
      </c>
    </row>
    <row r="140" spans="2:65" s="1" customFormat="1" ht="24.2" customHeight="1">
      <c r="B140" s="134"/>
      <c r="C140" s="135" t="s">
        <v>114</v>
      </c>
      <c r="D140" s="135" t="s">
        <v>187</v>
      </c>
      <c r="E140" s="136" t="s">
        <v>1265</v>
      </c>
      <c r="F140" s="137" t="s">
        <v>1266</v>
      </c>
      <c r="G140" s="138" t="s">
        <v>328</v>
      </c>
      <c r="H140" s="139">
        <v>26</v>
      </c>
      <c r="I140" s="140"/>
      <c r="J140" s="141">
        <f>ROUND(I140*H140,2)</f>
        <v>0</v>
      </c>
      <c r="K140" s="137" t="s">
        <v>949</v>
      </c>
      <c r="L140" s="30"/>
      <c r="M140" s="142" t="s">
        <v>1</v>
      </c>
      <c r="N140" s="143" t="s">
        <v>42</v>
      </c>
      <c r="P140" s="144">
        <f>O140*H140</f>
        <v>0</v>
      </c>
      <c r="Q140" s="144">
        <v>0</v>
      </c>
      <c r="R140" s="144">
        <f>Q140*H140</f>
        <v>0</v>
      </c>
      <c r="S140" s="144">
        <v>0</v>
      </c>
      <c r="T140" s="145">
        <f>S140*H140</f>
        <v>0</v>
      </c>
      <c r="AR140" s="146" t="s">
        <v>261</v>
      </c>
      <c r="AT140" s="146" t="s">
        <v>187</v>
      </c>
      <c r="AU140" s="146" t="s">
        <v>85</v>
      </c>
      <c r="AY140" s="15" t="s">
        <v>185</v>
      </c>
      <c r="BE140" s="147">
        <f>IF(N140="základní",J140,0)</f>
        <v>0</v>
      </c>
      <c r="BF140" s="147">
        <f>IF(N140="snížená",J140,0)</f>
        <v>0</v>
      </c>
      <c r="BG140" s="147">
        <f>IF(N140="zákl. přenesená",J140,0)</f>
        <v>0</v>
      </c>
      <c r="BH140" s="147">
        <f>IF(N140="sníž. přenesená",J140,0)</f>
        <v>0</v>
      </c>
      <c r="BI140" s="147">
        <f>IF(N140="nulová",J140,0)</f>
        <v>0</v>
      </c>
      <c r="BJ140" s="15" t="s">
        <v>85</v>
      </c>
      <c r="BK140" s="147">
        <f>ROUND(I140*H140,2)</f>
        <v>0</v>
      </c>
      <c r="BL140" s="15" t="s">
        <v>261</v>
      </c>
      <c r="BM140" s="146" t="s">
        <v>8</v>
      </c>
    </row>
    <row r="141" spans="2:65" s="1" customFormat="1" ht="19.5">
      <c r="B141" s="30"/>
      <c r="D141" s="149" t="s">
        <v>301</v>
      </c>
      <c r="F141" s="173" t="s">
        <v>1267</v>
      </c>
      <c r="I141" s="174"/>
      <c r="L141" s="30"/>
      <c r="M141" s="175"/>
      <c r="T141" s="54"/>
      <c r="AT141" s="15" t="s">
        <v>301</v>
      </c>
      <c r="AU141" s="15" t="s">
        <v>85</v>
      </c>
    </row>
    <row r="142" spans="2:65" s="1" customFormat="1" ht="24.2" customHeight="1">
      <c r="B142" s="134"/>
      <c r="C142" s="135" t="s">
        <v>217</v>
      </c>
      <c r="D142" s="135" t="s">
        <v>187</v>
      </c>
      <c r="E142" s="136" t="s">
        <v>1268</v>
      </c>
      <c r="F142" s="137" t="s">
        <v>1269</v>
      </c>
      <c r="G142" s="138" t="s">
        <v>328</v>
      </c>
      <c r="H142" s="139">
        <v>28</v>
      </c>
      <c r="I142" s="140"/>
      <c r="J142" s="141">
        <f>ROUND(I142*H142,2)</f>
        <v>0</v>
      </c>
      <c r="K142" s="137" t="s">
        <v>949</v>
      </c>
      <c r="L142" s="30"/>
      <c r="M142" s="142" t="s">
        <v>1</v>
      </c>
      <c r="N142" s="143" t="s">
        <v>42</v>
      </c>
      <c r="P142" s="144">
        <f>O142*H142</f>
        <v>0</v>
      </c>
      <c r="Q142" s="144">
        <v>0</v>
      </c>
      <c r="R142" s="144">
        <f>Q142*H142</f>
        <v>0</v>
      </c>
      <c r="S142" s="144">
        <v>0</v>
      </c>
      <c r="T142" s="145">
        <f>S142*H142</f>
        <v>0</v>
      </c>
      <c r="AR142" s="146" t="s">
        <v>261</v>
      </c>
      <c r="AT142" s="146" t="s">
        <v>187</v>
      </c>
      <c r="AU142" s="146" t="s">
        <v>85</v>
      </c>
      <c r="AY142" s="15" t="s">
        <v>185</v>
      </c>
      <c r="BE142" s="147">
        <f>IF(N142="základní",J142,0)</f>
        <v>0</v>
      </c>
      <c r="BF142" s="147">
        <f>IF(N142="snížená",J142,0)</f>
        <v>0</v>
      </c>
      <c r="BG142" s="147">
        <f>IF(N142="zákl. přenesená",J142,0)</f>
        <v>0</v>
      </c>
      <c r="BH142" s="147">
        <f>IF(N142="sníž. přenesená",J142,0)</f>
        <v>0</v>
      </c>
      <c r="BI142" s="147">
        <f>IF(N142="nulová",J142,0)</f>
        <v>0</v>
      </c>
      <c r="BJ142" s="15" t="s">
        <v>85</v>
      </c>
      <c r="BK142" s="147">
        <f>ROUND(I142*H142,2)</f>
        <v>0</v>
      </c>
      <c r="BL142" s="15" t="s">
        <v>261</v>
      </c>
      <c r="BM142" s="146" t="s">
        <v>251</v>
      </c>
    </row>
    <row r="143" spans="2:65" s="1" customFormat="1" ht="19.5">
      <c r="B143" s="30"/>
      <c r="D143" s="149" t="s">
        <v>301</v>
      </c>
      <c r="F143" s="173" t="s">
        <v>1270</v>
      </c>
      <c r="I143" s="174"/>
      <c r="L143" s="30"/>
      <c r="M143" s="175"/>
      <c r="T143" s="54"/>
      <c r="AT143" s="15" t="s">
        <v>301</v>
      </c>
      <c r="AU143" s="15" t="s">
        <v>85</v>
      </c>
    </row>
    <row r="144" spans="2:65" s="1" customFormat="1" ht="24.2" customHeight="1">
      <c r="B144" s="134"/>
      <c r="C144" s="135" t="s">
        <v>222</v>
      </c>
      <c r="D144" s="135" t="s">
        <v>187</v>
      </c>
      <c r="E144" s="136" t="s">
        <v>1271</v>
      </c>
      <c r="F144" s="137" t="s">
        <v>1272</v>
      </c>
      <c r="G144" s="138" t="s">
        <v>328</v>
      </c>
      <c r="H144" s="139">
        <v>50</v>
      </c>
      <c r="I144" s="140"/>
      <c r="J144" s="141">
        <f>ROUND(I144*H144,2)</f>
        <v>0</v>
      </c>
      <c r="K144" s="137" t="s">
        <v>949</v>
      </c>
      <c r="L144" s="30"/>
      <c r="M144" s="142" t="s">
        <v>1</v>
      </c>
      <c r="N144" s="143" t="s">
        <v>42</v>
      </c>
      <c r="P144" s="144">
        <f>O144*H144</f>
        <v>0</v>
      </c>
      <c r="Q144" s="144">
        <v>0</v>
      </c>
      <c r="R144" s="144">
        <f>Q144*H144</f>
        <v>0</v>
      </c>
      <c r="S144" s="144">
        <v>0</v>
      </c>
      <c r="T144" s="145">
        <f>S144*H144</f>
        <v>0</v>
      </c>
      <c r="AR144" s="146" t="s">
        <v>261</v>
      </c>
      <c r="AT144" s="146" t="s">
        <v>187</v>
      </c>
      <c r="AU144" s="146" t="s">
        <v>85</v>
      </c>
      <c r="AY144" s="15" t="s">
        <v>185</v>
      </c>
      <c r="BE144" s="147">
        <f>IF(N144="základní",J144,0)</f>
        <v>0</v>
      </c>
      <c r="BF144" s="147">
        <f>IF(N144="snížená",J144,0)</f>
        <v>0</v>
      </c>
      <c r="BG144" s="147">
        <f>IF(N144="zákl. přenesená",J144,0)</f>
        <v>0</v>
      </c>
      <c r="BH144" s="147">
        <f>IF(N144="sníž. přenesená",J144,0)</f>
        <v>0</v>
      </c>
      <c r="BI144" s="147">
        <f>IF(N144="nulová",J144,0)</f>
        <v>0</v>
      </c>
      <c r="BJ144" s="15" t="s">
        <v>85</v>
      </c>
      <c r="BK144" s="147">
        <f>ROUND(I144*H144,2)</f>
        <v>0</v>
      </c>
      <c r="BL144" s="15" t="s">
        <v>261</v>
      </c>
      <c r="BM144" s="146" t="s">
        <v>261</v>
      </c>
    </row>
    <row r="145" spans="2:65" s="1" customFormat="1" ht="19.5">
      <c r="B145" s="30"/>
      <c r="D145" s="149" t="s">
        <v>301</v>
      </c>
      <c r="F145" s="173" t="s">
        <v>1273</v>
      </c>
      <c r="I145" s="174"/>
      <c r="L145" s="30"/>
      <c r="M145" s="175"/>
      <c r="T145" s="54"/>
      <c r="AT145" s="15" t="s">
        <v>301</v>
      </c>
      <c r="AU145" s="15" t="s">
        <v>85</v>
      </c>
    </row>
    <row r="146" spans="2:65" s="1" customFormat="1" ht="16.5" customHeight="1">
      <c r="B146" s="134"/>
      <c r="C146" s="135" t="s">
        <v>226</v>
      </c>
      <c r="D146" s="135" t="s">
        <v>187</v>
      </c>
      <c r="E146" s="136" t="s">
        <v>1274</v>
      </c>
      <c r="F146" s="137" t="s">
        <v>1275</v>
      </c>
      <c r="G146" s="138" t="s">
        <v>264</v>
      </c>
      <c r="H146" s="139">
        <v>2.4E-2</v>
      </c>
      <c r="I146" s="140"/>
      <c r="J146" s="141">
        <f>ROUND(I146*H146,2)</f>
        <v>0</v>
      </c>
      <c r="K146" s="137" t="s">
        <v>949</v>
      </c>
      <c r="L146" s="30"/>
      <c r="M146" s="142" t="s">
        <v>1</v>
      </c>
      <c r="N146" s="143" t="s">
        <v>42</v>
      </c>
      <c r="P146" s="144">
        <f>O146*H146</f>
        <v>0</v>
      </c>
      <c r="Q146" s="144">
        <v>0</v>
      </c>
      <c r="R146" s="144">
        <f>Q146*H146</f>
        <v>0</v>
      </c>
      <c r="S146" s="144">
        <v>0</v>
      </c>
      <c r="T146" s="145">
        <f>S146*H146</f>
        <v>0</v>
      </c>
      <c r="AR146" s="146" t="s">
        <v>261</v>
      </c>
      <c r="AT146" s="146" t="s">
        <v>187</v>
      </c>
      <c r="AU146" s="146" t="s">
        <v>85</v>
      </c>
      <c r="AY146" s="15" t="s">
        <v>185</v>
      </c>
      <c r="BE146" s="147">
        <f>IF(N146="základní",J146,0)</f>
        <v>0</v>
      </c>
      <c r="BF146" s="147">
        <f>IF(N146="snížená",J146,0)</f>
        <v>0</v>
      </c>
      <c r="BG146" s="147">
        <f>IF(N146="zákl. přenesená",J146,0)</f>
        <v>0</v>
      </c>
      <c r="BH146" s="147">
        <f>IF(N146="sníž. přenesená",J146,0)</f>
        <v>0</v>
      </c>
      <c r="BI146" s="147">
        <f>IF(N146="nulová",J146,0)</f>
        <v>0</v>
      </c>
      <c r="BJ146" s="15" t="s">
        <v>85</v>
      </c>
      <c r="BK146" s="147">
        <f>ROUND(I146*H146,2)</f>
        <v>0</v>
      </c>
      <c r="BL146" s="15" t="s">
        <v>261</v>
      </c>
      <c r="BM146" s="146" t="s">
        <v>273</v>
      </c>
    </row>
    <row r="147" spans="2:65" s="1" customFormat="1" ht="19.5">
      <c r="B147" s="30"/>
      <c r="D147" s="149" t="s">
        <v>301</v>
      </c>
      <c r="F147" s="173" t="s">
        <v>1073</v>
      </c>
      <c r="I147" s="174"/>
      <c r="L147" s="30"/>
      <c r="M147" s="175"/>
      <c r="T147" s="54"/>
      <c r="AT147" s="15" t="s">
        <v>301</v>
      </c>
      <c r="AU147" s="15" t="s">
        <v>85</v>
      </c>
    </row>
    <row r="148" spans="2:65" s="11" customFormat="1" ht="25.9" customHeight="1">
      <c r="B148" s="122"/>
      <c r="D148" s="123" t="s">
        <v>76</v>
      </c>
      <c r="E148" s="124" t="s">
        <v>999</v>
      </c>
      <c r="F148" s="124" t="s">
        <v>1000</v>
      </c>
      <c r="I148" s="125"/>
      <c r="J148" s="126">
        <f>BK148</f>
        <v>0</v>
      </c>
      <c r="L148" s="122"/>
      <c r="M148" s="127"/>
      <c r="P148" s="128">
        <f>SUM(P149:P154)</f>
        <v>0</v>
      </c>
      <c r="R148" s="128">
        <f>SUM(R149:R154)</f>
        <v>0</v>
      </c>
      <c r="T148" s="129">
        <f>SUM(T149:T154)</f>
        <v>0</v>
      </c>
      <c r="AR148" s="123" t="s">
        <v>87</v>
      </c>
      <c r="AT148" s="130" t="s">
        <v>76</v>
      </c>
      <c r="AU148" s="130" t="s">
        <v>77</v>
      </c>
      <c r="AY148" s="123" t="s">
        <v>185</v>
      </c>
      <c r="BK148" s="131">
        <f>SUM(BK149:BK154)</f>
        <v>0</v>
      </c>
    </row>
    <row r="149" spans="2:65" s="1" customFormat="1" ht="24.2" customHeight="1">
      <c r="B149" s="134"/>
      <c r="C149" s="135" t="s">
        <v>230</v>
      </c>
      <c r="D149" s="135" t="s">
        <v>187</v>
      </c>
      <c r="E149" s="136" t="s">
        <v>1276</v>
      </c>
      <c r="F149" s="137" t="s">
        <v>1277</v>
      </c>
      <c r="G149" s="138" t="s">
        <v>328</v>
      </c>
      <c r="H149" s="139">
        <v>2</v>
      </c>
      <c r="I149" s="140"/>
      <c r="J149" s="141">
        <f>ROUND(I149*H149,2)</f>
        <v>0</v>
      </c>
      <c r="K149" s="137" t="s">
        <v>949</v>
      </c>
      <c r="L149" s="30"/>
      <c r="M149" s="142" t="s">
        <v>1</v>
      </c>
      <c r="N149" s="143" t="s">
        <v>42</v>
      </c>
      <c r="P149" s="144">
        <f>O149*H149</f>
        <v>0</v>
      </c>
      <c r="Q149" s="144">
        <v>0</v>
      </c>
      <c r="R149" s="144">
        <f>Q149*H149</f>
        <v>0</v>
      </c>
      <c r="S149" s="144">
        <v>0</v>
      </c>
      <c r="T149" s="145">
        <f>S149*H149</f>
        <v>0</v>
      </c>
      <c r="AR149" s="146" t="s">
        <v>261</v>
      </c>
      <c r="AT149" s="146" t="s">
        <v>187</v>
      </c>
      <c r="AU149" s="146" t="s">
        <v>85</v>
      </c>
      <c r="AY149" s="15" t="s">
        <v>185</v>
      </c>
      <c r="BE149" s="147">
        <f>IF(N149="základní",J149,0)</f>
        <v>0</v>
      </c>
      <c r="BF149" s="147">
        <f>IF(N149="snížená",J149,0)</f>
        <v>0</v>
      </c>
      <c r="BG149" s="147">
        <f>IF(N149="zákl. přenesená",J149,0)</f>
        <v>0</v>
      </c>
      <c r="BH149" s="147">
        <f>IF(N149="sníž. přenesená",J149,0)</f>
        <v>0</v>
      </c>
      <c r="BI149" s="147">
        <f>IF(N149="nulová",J149,0)</f>
        <v>0</v>
      </c>
      <c r="BJ149" s="15" t="s">
        <v>85</v>
      </c>
      <c r="BK149" s="147">
        <f>ROUND(I149*H149,2)</f>
        <v>0</v>
      </c>
      <c r="BL149" s="15" t="s">
        <v>261</v>
      </c>
      <c r="BM149" s="146" t="s">
        <v>282</v>
      </c>
    </row>
    <row r="150" spans="2:65" s="1" customFormat="1" ht="39">
      <c r="B150" s="30"/>
      <c r="D150" s="149" t="s">
        <v>301</v>
      </c>
      <c r="F150" s="173" t="s">
        <v>1278</v>
      </c>
      <c r="I150" s="174"/>
      <c r="L150" s="30"/>
      <c r="M150" s="175"/>
      <c r="T150" s="54"/>
      <c r="AT150" s="15" t="s">
        <v>301</v>
      </c>
      <c r="AU150" s="15" t="s">
        <v>85</v>
      </c>
    </row>
    <row r="151" spans="2:65" s="1" customFormat="1" ht="16.5" customHeight="1">
      <c r="B151" s="134"/>
      <c r="C151" s="135" t="s">
        <v>235</v>
      </c>
      <c r="D151" s="135" t="s">
        <v>187</v>
      </c>
      <c r="E151" s="136" t="s">
        <v>1279</v>
      </c>
      <c r="F151" s="137" t="s">
        <v>1280</v>
      </c>
      <c r="G151" s="138" t="s">
        <v>306</v>
      </c>
      <c r="H151" s="139">
        <v>2</v>
      </c>
      <c r="I151" s="140"/>
      <c r="J151" s="141">
        <f>ROUND(I151*H151,2)</f>
        <v>0</v>
      </c>
      <c r="K151" s="137" t="s">
        <v>965</v>
      </c>
      <c r="L151" s="30"/>
      <c r="M151" s="142" t="s">
        <v>1</v>
      </c>
      <c r="N151" s="143" t="s">
        <v>42</v>
      </c>
      <c r="P151" s="144">
        <f>O151*H151</f>
        <v>0</v>
      </c>
      <c r="Q151" s="144">
        <v>0</v>
      </c>
      <c r="R151" s="144">
        <f>Q151*H151</f>
        <v>0</v>
      </c>
      <c r="S151" s="144">
        <v>0</v>
      </c>
      <c r="T151" s="145">
        <f>S151*H151</f>
        <v>0</v>
      </c>
      <c r="AR151" s="146" t="s">
        <v>261</v>
      </c>
      <c r="AT151" s="146" t="s">
        <v>187</v>
      </c>
      <c r="AU151" s="146" t="s">
        <v>85</v>
      </c>
      <c r="AY151" s="15" t="s">
        <v>185</v>
      </c>
      <c r="BE151" s="147">
        <f>IF(N151="základní",J151,0)</f>
        <v>0</v>
      </c>
      <c r="BF151" s="147">
        <f>IF(N151="snížená",J151,0)</f>
        <v>0</v>
      </c>
      <c r="BG151" s="147">
        <f>IF(N151="zákl. přenesená",J151,0)</f>
        <v>0</v>
      </c>
      <c r="BH151" s="147">
        <f>IF(N151="sníž. přenesená",J151,0)</f>
        <v>0</v>
      </c>
      <c r="BI151" s="147">
        <f>IF(N151="nulová",J151,0)</f>
        <v>0</v>
      </c>
      <c r="BJ151" s="15" t="s">
        <v>85</v>
      </c>
      <c r="BK151" s="147">
        <f>ROUND(I151*H151,2)</f>
        <v>0</v>
      </c>
      <c r="BL151" s="15" t="s">
        <v>261</v>
      </c>
      <c r="BM151" s="146" t="s">
        <v>291</v>
      </c>
    </row>
    <row r="152" spans="2:65" s="1" customFormat="1" ht="29.25">
      <c r="B152" s="30"/>
      <c r="D152" s="149" t="s">
        <v>301</v>
      </c>
      <c r="F152" s="173" t="s">
        <v>1281</v>
      </c>
      <c r="I152" s="174"/>
      <c r="L152" s="30"/>
      <c r="M152" s="175"/>
      <c r="T152" s="54"/>
      <c r="AT152" s="15" t="s">
        <v>301</v>
      </c>
      <c r="AU152" s="15" t="s">
        <v>85</v>
      </c>
    </row>
    <row r="153" spans="2:65" s="1" customFormat="1" ht="16.5" customHeight="1">
      <c r="B153" s="134"/>
      <c r="C153" s="135" t="s">
        <v>8</v>
      </c>
      <c r="D153" s="135" t="s">
        <v>187</v>
      </c>
      <c r="E153" s="136" t="s">
        <v>1049</v>
      </c>
      <c r="F153" s="137" t="s">
        <v>1050</v>
      </c>
      <c r="G153" s="138" t="s">
        <v>264</v>
      </c>
      <c r="H153" s="139">
        <v>3.0000000000000001E-3</v>
      </c>
      <c r="I153" s="140"/>
      <c r="J153" s="141">
        <f>ROUND(I153*H153,2)</f>
        <v>0</v>
      </c>
      <c r="K153" s="137" t="s">
        <v>949</v>
      </c>
      <c r="L153" s="30"/>
      <c r="M153" s="142" t="s">
        <v>1</v>
      </c>
      <c r="N153" s="143" t="s">
        <v>42</v>
      </c>
      <c r="P153" s="144">
        <f>O153*H153</f>
        <v>0</v>
      </c>
      <c r="Q153" s="144">
        <v>0</v>
      </c>
      <c r="R153" s="144">
        <f>Q153*H153</f>
        <v>0</v>
      </c>
      <c r="S153" s="144">
        <v>0</v>
      </c>
      <c r="T153" s="145">
        <f>S153*H153</f>
        <v>0</v>
      </c>
      <c r="AR153" s="146" t="s">
        <v>261</v>
      </c>
      <c r="AT153" s="146" t="s">
        <v>187</v>
      </c>
      <c r="AU153" s="146" t="s">
        <v>85</v>
      </c>
      <c r="AY153" s="15" t="s">
        <v>185</v>
      </c>
      <c r="BE153" s="147">
        <f>IF(N153="základní",J153,0)</f>
        <v>0</v>
      </c>
      <c r="BF153" s="147">
        <f>IF(N153="snížená",J153,0)</f>
        <v>0</v>
      </c>
      <c r="BG153" s="147">
        <f>IF(N153="zákl. přenesená",J153,0)</f>
        <v>0</v>
      </c>
      <c r="BH153" s="147">
        <f>IF(N153="sníž. přenesená",J153,0)</f>
        <v>0</v>
      </c>
      <c r="BI153" s="147">
        <f>IF(N153="nulová",J153,0)</f>
        <v>0</v>
      </c>
      <c r="BJ153" s="15" t="s">
        <v>85</v>
      </c>
      <c r="BK153" s="147">
        <f>ROUND(I153*H153,2)</f>
        <v>0</v>
      </c>
      <c r="BL153" s="15" t="s">
        <v>261</v>
      </c>
      <c r="BM153" s="146" t="s">
        <v>303</v>
      </c>
    </row>
    <row r="154" spans="2:65" s="1" customFormat="1" ht="19.5">
      <c r="B154" s="30"/>
      <c r="D154" s="149" t="s">
        <v>301</v>
      </c>
      <c r="F154" s="173" t="s">
        <v>1051</v>
      </c>
      <c r="I154" s="174"/>
      <c r="L154" s="30"/>
      <c r="M154" s="175"/>
      <c r="T154" s="54"/>
      <c r="AT154" s="15" t="s">
        <v>301</v>
      </c>
      <c r="AU154" s="15" t="s">
        <v>85</v>
      </c>
    </row>
    <row r="155" spans="2:65" s="11" customFormat="1" ht="25.9" customHeight="1">
      <c r="B155" s="122"/>
      <c r="D155" s="123" t="s">
        <v>76</v>
      </c>
      <c r="E155" s="124" t="s">
        <v>1282</v>
      </c>
      <c r="F155" s="124" t="s">
        <v>1283</v>
      </c>
      <c r="I155" s="125"/>
      <c r="J155" s="126">
        <f>BK155</f>
        <v>0</v>
      </c>
      <c r="L155" s="122"/>
      <c r="M155" s="127"/>
      <c r="P155" s="128">
        <f>SUM(P156:P185)</f>
        <v>0</v>
      </c>
      <c r="R155" s="128">
        <f>SUM(R156:R185)</f>
        <v>0</v>
      </c>
      <c r="T155" s="129">
        <f>SUM(T156:T185)</f>
        <v>0</v>
      </c>
      <c r="AR155" s="123" t="s">
        <v>87</v>
      </c>
      <c r="AT155" s="130" t="s">
        <v>76</v>
      </c>
      <c r="AU155" s="130" t="s">
        <v>77</v>
      </c>
      <c r="AY155" s="123" t="s">
        <v>185</v>
      </c>
      <c r="BK155" s="131">
        <f>SUM(BK156:BK185)</f>
        <v>0</v>
      </c>
    </row>
    <row r="156" spans="2:65" s="1" customFormat="1" ht="16.5" customHeight="1">
      <c r="B156" s="134"/>
      <c r="C156" s="135" t="s">
        <v>246</v>
      </c>
      <c r="D156" s="135" t="s">
        <v>187</v>
      </c>
      <c r="E156" s="136" t="s">
        <v>1284</v>
      </c>
      <c r="F156" s="137" t="s">
        <v>1285</v>
      </c>
      <c r="G156" s="138" t="s">
        <v>306</v>
      </c>
      <c r="H156" s="139">
        <v>14</v>
      </c>
      <c r="I156" s="140"/>
      <c r="J156" s="141">
        <f>ROUND(I156*H156,2)</f>
        <v>0</v>
      </c>
      <c r="K156" s="137" t="s">
        <v>949</v>
      </c>
      <c r="L156" s="30"/>
      <c r="M156" s="142" t="s">
        <v>1</v>
      </c>
      <c r="N156" s="143" t="s">
        <v>42</v>
      </c>
      <c r="P156" s="144">
        <f>O156*H156</f>
        <v>0</v>
      </c>
      <c r="Q156" s="144">
        <v>0</v>
      </c>
      <c r="R156" s="144">
        <f>Q156*H156</f>
        <v>0</v>
      </c>
      <c r="S156" s="144">
        <v>0</v>
      </c>
      <c r="T156" s="145">
        <f>S156*H156</f>
        <v>0</v>
      </c>
      <c r="AR156" s="146" t="s">
        <v>261</v>
      </c>
      <c r="AT156" s="146" t="s">
        <v>187</v>
      </c>
      <c r="AU156" s="146" t="s">
        <v>85</v>
      </c>
      <c r="AY156" s="15" t="s">
        <v>185</v>
      </c>
      <c r="BE156" s="147">
        <f>IF(N156="základní",J156,0)</f>
        <v>0</v>
      </c>
      <c r="BF156" s="147">
        <f>IF(N156="snížená",J156,0)</f>
        <v>0</v>
      </c>
      <c r="BG156" s="147">
        <f>IF(N156="zákl. přenesená",J156,0)</f>
        <v>0</v>
      </c>
      <c r="BH156" s="147">
        <f>IF(N156="sníž. přenesená",J156,0)</f>
        <v>0</v>
      </c>
      <c r="BI156" s="147">
        <f>IF(N156="nulová",J156,0)</f>
        <v>0</v>
      </c>
      <c r="BJ156" s="15" t="s">
        <v>85</v>
      </c>
      <c r="BK156" s="147">
        <f>ROUND(I156*H156,2)</f>
        <v>0</v>
      </c>
      <c r="BL156" s="15" t="s">
        <v>261</v>
      </c>
      <c r="BM156" s="146" t="s">
        <v>312</v>
      </c>
    </row>
    <row r="157" spans="2:65" s="1" customFormat="1" ht="19.5">
      <c r="B157" s="30"/>
      <c r="D157" s="149" t="s">
        <v>301</v>
      </c>
      <c r="F157" s="173" t="s">
        <v>1286</v>
      </c>
      <c r="I157" s="174"/>
      <c r="L157" s="30"/>
      <c r="M157" s="175"/>
      <c r="T157" s="54"/>
      <c r="AT157" s="15" t="s">
        <v>301</v>
      </c>
      <c r="AU157" s="15" t="s">
        <v>85</v>
      </c>
    </row>
    <row r="158" spans="2:65" s="1" customFormat="1" ht="33" customHeight="1">
      <c r="B158" s="134"/>
      <c r="C158" s="135" t="s">
        <v>251</v>
      </c>
      <c r="D158" s="135" t="s">
        <v>187</v>
      </c>
      <c r="E158" s="136" t="s">
        <v>1287</v>
      </c>
      <c r="F158" s="137" t="s">
        <v>1288</v>
      </c>
      <c r="G158" s="138" t="s">
        <v>306</v>
      </c>
      <c r="H158" s="139">
        <v>1</v>
      </c>
      <c r="I158" s="140"/>
      <c r="J158" s="141">
        <f>ROUND(I158*H158,2)</f>
        <v>0</v>
      </c>
      <c r="K158" s="137" t="s">
        <v>949</v>
      </c>
      <c r="L158" s="30"/>
      <c r="M158" s="142" t="s">
        <v>1</v>
      </c>
      <c r="N158" s="143" t="s">
        <v>42</v>
      </c>
      <c r="P158" s="144">
        <f>O158*H158</f>
        <v>0</v>
      </c>
      <c r="Q158" s="144">
        <v>0</v>
      </c>
      <c r="R158" s="144">
        <f>Q158*H158</f>
        <v>0</v>
      </c>
      <c r="S158" s="144">
        <v>0</v>
      </c>
      <c r="T158" s="145">
        <f>S158*H158</f>
        <v>0</v>
      </c>
      <c r="AR158" s="146" t="s">
        <v>261</v>
      </c>
      <c r="AT158" s="146" t="s">
        <v>187</v>
      </c>
      <c r="AU158" s="146" t="s">
        <v>85</v>
      </c>
      <c r="AY158" s="15" t="s">
        <v>185</v>
      </c>
      <c r="BE158" s="147">
        <f>IF(N158="základní",J158,0)</f>
        <v>0</v>
      </c>
      <c r="BF158" s="147">
        <f>IF(N158="snížená",J158,0)</f>
        <v>0</v>
      </c>
      <c r="BG158" s="147">
        <f>IF(N158="zákl. přenesená",J158,0)</f>
        <v>0</v>
      </c>
      <c r="BH158" s="147">
        <f>IF(N158="sníž. přenesená",J158,0)</f>
        <v>0</v>
      </c>
      <c r="BI158" s="147">
        <f>IF(N158="nulová",J158,0)</f>
        <v>0</v>
      </c>
      <c r="BJ158" s="15" t="s">
        <v>85</v>
      </c>
      <c r="BK158" s="147">
        <f>ROUND(I158*H158,2)</f>
        <v>0</v>
      </c>
      <c r="BL158" s="15" t="s">
        <v>261</v>
      </c>
      <c r="BM158" s="146" t="s">
        <v>320</v>
      </c>
    </row>
    <row r="159" spans="2:65" s="1" customFormat="1" ht="19.5">
      <c r="B159" s="30"/>
      <c r="D159" s="149" t="s">
        <v>301</v>
      </c>
      <c r="F159" s="173" t="s">
        <v>1289</v>
      </c>
      <c r="I159" s="174"/>
      <c r="L159" s="30"/>
      <c r="M159" s="175"/>
      <c r="T159" s="54"/>
      <c r="AT159" s="15" t="s">
        <v>301</v>
      </c>
      <c r="AU159" s="15" t="s">
        <v>85</v>
      </c>
    </row>
    <row r="160" spans="2:65" s="1" customFormat="1" ht="37.9" customHeight="1">
      <c r="B160" s="134"/>
      <c r="C160" s="135" t="s">
        <v>256</v>
      </c>
      <c r="D160" s="135" t="s">
        <v>187</v>
      </c>
      <c r="E160" s="136" t="s">
        <v>1290</v>
      </c>
      <c r="F160" s="137" t="s">
        <v>1291</v>
      </c>
      <c r="G160" s="138" t="s">
        <v>306</v>
      </c>
      <c r="H160" s="139">
        <v>1</v>
      </c>
      <c r="I160" s="140"/>
      <c r="J160" s="141">
        <f>ROUND(I160*H160,2)</f>
        <v>0</v>
      </c>
      <c r="K160" s="137" t="s">
        <v>949</v>
      </c>
      <c r="L160" s="30"/>
      <c r="M160" s="142" t="s">
        <v>1</v>
      </c>
      <c r="N160" s="143" t="s">
        <v>42</v>
      </c>
      <c r="P160" s="144">
        <f>O160*H160</f>
        <v>0</v>
      </c>
      <c r="Q160" s="144">
        <v>0</v>
      </c>
      <c r="R160" s="144">
        <f>Q160*H160</f>
        <v>0</v>
      </c>
      <c r="S160" s="144">
        <v>0</v>
      </c>
      <c r="T160" s="145">
        <f>S160*H160</f>
        <v>0</v>
      </c>
      <c r="AR160" s="146" t="s">
        <v>261</v>
      </c>
      <c r="AT160" s="146" t="s">
        <v>187</v>
      </c>
      <c r="AU160" s="146" t="s">
        <v>85</v>
      </c>
      <c r="AY160" s="15" t="s">
        <v>185</v>
      </c>
      <c r="BE160" s="147">
        <f>IF(N160="základní",J160,0)</f>
        <v>0</v>
      </c>
      <c r="BF160" s="147">
        <f>IF(N160="snížená",J160,0)</f>
        <v>0</v>
      </c>
      <c r="BG160" s="147">
        <f>IF(N160="zákl. přenesená",J160,0)</f>
        <v>0</v>
      </c>
      <c r="BH160" s="147">
        <f>IF(N160="sníž. přenesená",J160,0)</f>
        <v>0</v>
      </c>
      <c r="BI160" s="147">
        <f>IF(N160="nulová",J160,0)</f>
        <v>0</v>
      </c>
      <c r="BJ160" s="15" t="s">
        <v>85</v>
      </c>
      <c r="BK160" s="147">
        <f>ROUND(I160*H160,2)</f>
        <v>0</v>
      </c>
      <c r="BL160" s="15" t="s">
        <v>261</v>
      </c>
      <c r="BM160" s="146" t="s">
        <v>330</v>
      </c>
    </row>
    <row r="161" spans="2:65" s="1" customFormat="1" ht="19.5">
      <c r="B161" s="30"/>
      <c r="D161" s="149" t="s">
        <v>301</v>
      </c>
      <c r="F161" s="173" t="s">
        <v>1289</v>
      </c>
      <c r="I161" s="174"/>
      <c r="L161" s="30"/>
      <c r="M161" s="175"/>
      <c r="T161" s="54"/>
      <c r="AT161" s="15" t="s">
        <v>301</v>
      </c>
      <c r="AU161" s="15" t="s">
        <v>85</v>
      </c>
    </row>
    <row r="162" spans="2:65" s="1" customFormat="1" ht="16.5" customHeight="1">
      <c r="B162" s="134"/>
      <c r="C162" s="135" t="s">
        <v>261</v>
      </c>
      <c r="D162" s="135" t="s">
        <v>187</v>
      </c>
      <c r="E162" s="136" t="s">
        <v>1292</v>
      </c>
      <c r="F162" s="137" t="s">
        <v>1293</v>
      </c>
      <c r="G162" s="138" t="s">
        <v>674</v>
      </c>
      <c r="H162" s="139">
        <v>1</v>
      </c>
      <c r="I162" s="140"/>
      <c r="J162" s="141">
        <f>ROUND(I162*H162,2)</f>
        <v>0</v>
      </c>
      <c r="K162" s="137" t="s">
        <v>949</v>
      </c>
      <c r="L162" s="30"/>
      <c r="M162" s="142" t="s">
        <v>1</v>
      </c>
      <c r="N162" s="143" t="s">
        <v>42</v>
      </c>
      <c r="P162" s="144">
        <f>O162*H162</f>
        <v>0</v>
      </c>
      <c r="Q162" s="144">
        <v>0</v>
      </c>
      <c r="R162" s="144">
        <f>Q162*H162</f>
        <v>0</v>
      </c>
      <c r="S162" s="144">
        <v>0</v>
      </c>
      <c r="T162" s="145">
        <f>S162*H162</f>
        <v>0</v>
      </c>
      <c r="AR162" s="146" t="s">
        <v>261</v>
      </c>
      <c r="AT162" s="146" t="s">
        <v>187</v>
      </c>
      <c r="AU162" s="146" t="s">
        <v>85</v>
      </c>
      <c r="AY162" s="15" t="s">
        <v>185</v>
      </c>
      <c r="BE162" s="147">
        <f>IF(N162="základní",J162,0)</f>
        <v>0</v>
      </c>
      <c r="BF162" s="147">
        <f>IF(N162="snížená",J162,0)</f>
        <v>0</v>
      </c>
      <c r="BG162" s="147">
        <f>IF(N162="zákl. přenesená",J162,0)</f>
        <v>0</v>
      </c>
      <c r="BH162" s="147">
        <f>IF(N162="sníž. přenesená",J162,0)</f>
        <v>0</v>
      </c>
      <c r="BI162" s="147">
        <f>IF(N162="nulová",J162,0)</f>
        <v>0</v>
      </c>
      <c r="BJ162" s="15" t="s">
        <v>85</v>
      </c>
      <c r="BK162" s="147">
        <f>ROUND(I162*H162,2)</f>
        <v>0</v>
      </c>
      <c r="BL162" s="15" t="s">
        <v>261</v>
      </c>
      <c r="BM162" s="146" t="s">
        <v>340</v>
      </c>
    </row>
    <row r="163" spans="2:65" s="1" customFormat="1" ht="19.5">
      <c r="B163" s="30"/>
      <c r="D163" s="149" t="s">
        <v>301</v>
      </c>
      <c r="F163" s="173" t="s">
        <v>1294</v>
      </c>
      <c r="I163" s="174"/>
      <c r="L163" s="30"/>
      <c r="M163" s="175"/>
      <c r="T163" s="54"/>
      <c r="AT163" s="15" t="s">
        <v>301</v>
      </c>
      <c r="AU163" s="15" t="s">
        <v>85</v>
      </c>
    </row>
    <row r="164" spans="2:65" s="1" customFormat="1" ht="24.2" customHeight="1">
      <c r="B164" s="134"/>
      <c r="C164" s="135" t="s">
        <v>268</v>
      </c>
      <c r="D164" s="135" t="s">
        <v>187</v>
      </c>
      <c r="E164" s="136" t="s">
        <v>1295</v>
      </c>
      <c r="F164" s="137" t="s">
        <v>1296</v>
      </c>
      <c r="G164" s="138" t="s">
        <v>306</v>
      </c>
      <c r="H164" s="139">
        <v>1</v>
      </c>
      <c r="I164" s="140"/>
      <c r="J164" s="141">
        <f>ROUND(I164*H164,2)</f>
        <v>0</v>
      </c>
      <c r="K164" s="137" t="s">
        <v>949</v>
      </c>
      <c r="L164" s="30"/>
      <c r="M164" s="142" t="s">
        <v>1</v>
      </c>
      <c r="N164" s="143" t="s">
        <v>42</v>
      </c>
      <c r="P164" s="144">
        <f>O164*H164</f>
        <v>0</v>
      </c>
      <c r="Q164" s="144">
        <v>0</v>
      </c>
      <c r="R164" s="144">
        <f>Q164*H164</f>
        <v>0</v>
      </c>
      <c r="S164" s="144">
        <v>0</v>
      </c>
      <c r="T164" s="145">
        <f>S164*H164</f>
        <v>0</v>
      </c>
      <c r="AR164" s="146" t="s">
        <v>261</v>
      </c>
      <c r="AT164" s="146" t="s">
        <v>187</v>
      </c>
      <c r="AU164" s="146" t="s">
        <v>85</v>
      </c>
      <c r="AY164" s="15" t="s">
        <v>185</v>
      </c>
      <c r="BE164" s="147">
        <f>IF(N164="základní",J164,0)</f>
        <v>0</v>
      </c>
      <c r="BF164" s="147">
        <f>IF(N164="snížená",J164,0)</f>
        <v>0</v>
      </c>
      <c r="BG164" s="147">
        <f>IF(N164="zákl. přenesená",J164,0)</f>
        <v>0</v>
      </c>
      <c r="BH164" s="147">
        <f>IF(N164="sníž. přenesená",J164,0)</f>
        <v>0</v>
      </c>
      <c r="BI164" s="147">
        <f>IF(N164="nulová",J164,0)</f>
        <v>0</v>
      </c>
      <c r="BJ164" s="15" t="s">
        <v>85</v>
      </c>
      <c r="BK164" s="147">
        <f>ROUND(I164*H164,2)</f>
        <v>0</v>
      </c>
      <c r="BL164" s="15" t="s">
        <v>261</v>
      </c>
      <c r="BM164" s="146" t="s">
        <v>349</v>
      </c>
    </row>
    <row r="165" spans="2:65" s="1" customFormat="1" ht="19.5">
      <c r="B165" s="30"/>
      <c r="D165" s="149" t="s">
        <v>301</v>
      </c>
      <c r="F165" s="173" t="s">
        <v>1297</v>
      </c>
      <c r="I165" s="174"/>
      <c r="L165" s="30"/>
      <c r="M165" s="175"/>
      <c r="T165" s="54"/>
      <c r="AT165" s="15" t="s">
        <v>301</v>
      </c>
      <c r="AU165" s="15" t="s">
        <v>85</v>
      </c>
    </row>
    <row r="166" spans="2:65" s="1" customFormat="1" ht="16.5" customHeight="1">
      <c r="B166" s="134"/>
      <c r="C166" s="135" t="s">
        <v>273</v>
      </c>
      <c r="D166" s="135" t="s">
        <v>187</v>
      </c>
      <c r="E166" s="136" t="s">
        <v>1298</v>
      </c>
      <c r="F166" s="137" t="s">
        <v>1299</v>
      </c>
      <c r="G166" s="138" t="s">
        <v>306</v>
      </c>
      <c r="H166" s="139">
        <v>1</v>
      </c>
      <c r="I166" s="140"/>
      <c r="J166" s="141">
        <f>ROUND(I166*H166,2)</f>
        <v>0</v>
      </c>
      <c r="K166" s="137" t="s">
        <v>965</v>
      </c>
      <c r="L166" s="30"/>
      <c r="M166" s="142" t="s">
        <v>1</v>
      </c>
      <c r="N166" s="143" t="s">
        <v>42</v>
      </c>
      <c r="P166" s="144">
        <f>O166*H166</f>
        <v>0</v>
      </c>
      <c r="Q166" s="144">
        <v>0</v>
      </c>
      <c r="R166" s="144">
        <f>Q166*H166</f>
        <v>0</v>
      </c>
      <c r="S166" s="144">
        <v>0</v>
      </c>
      <c r="T166" s="145">
        <f>S166*H166</f>
        <v>0</v>
      </c>
      <c r="AR166" s="146" t="s">
        <v>261</v>
      </c>
      <c r="AT166" s="146" t="s">
        <v>187</v>
      </c>
      <c r="AU166" s="146" t="s">
        <v>85</v>
      </c>
      <c r="AY166" s="15" t="s">
        <v>185</v>
      </c>
      <c r="BE166" s="147">
        <f>IF(N166="základní",J166,0)</f>
        <v>0</v>
      </c>
      <c r="BF166" s="147">
        <f>IF(N166="snížená",J166,0)</f>
        <v>0</v>
      </c>
      <c r="BG166" s="147">
        <f>IF(N166="zákl. přenesená",J166,0)</f>
        <v>0</v>
      </c>
      <c r="BH166" s="147">
        <f>IF(N166="sníž. přenesená",J166,0)</f>
        <v>0</v>
      </c>
      <c r="BI166" s="147">
        <f>IF(N166="nulová",J166,0)</f>
        <v>0</v>
      </c>
      <c r="BJ166" s="15" t="s">
        <v>85</v>
      </c>
      <c r="BK166" s="147">
        <f>ROUND(I166*H166,2)</f>
        <v>0</v>
      </c>
      <c r="BL166" s="15" t="s">
        <v>261</v>
      </c>
      <c r="BM166" s="146" t="s">
        <v>358</v>
      </c>
    </row>
    <row r="167" spans="2:65" s="1" customFormat="1" ht="126.75">
      <c r="B167" s="30"/>
      <c r="D167" s="149" t="s">
        <v>301</v>
      </c>
      <c r="F167" s="173" t="s">
        <v>1300</v>
      </c>
      <c r="I167" s="174"/>
      <c r="L167" s="30"/>
      <c r="M167" s="175"/>
      <c r="T167" s="54"/>
      <c r="AT167" s="15" t="s">
        <v>301</v>
      </c>
      <c r="AU167" s="15" t="s">
        <v>85</v>
      </c>
    </row>
    <row r="168" spans="2:65" s="1" customFormat="1" ht="16.5" customHeight="1">
      <c r="B168" s="134"/>
      <c r="C168" s="135" t="s">
        <v>278</v>
      </c>
      <c r="D168" s="135" t="s">
        <v>187</v>
      </c>
      <c r="E168" s="136" t="s">
        <v>1301</v>
      </c>
      <c r="F168" s="137" t="s">
        <v>1302</v>
      </c>
      <c r="G168" s="138" t="s">
        <v>306</v>
      </c>
      <c r="H168" s="139">
        <v>1</v>
      </c>
      <c r="I168" s="140"/>
      <c r="J168" s="141">
        <f>ROUND(I168*H168,2)</f>
        <v>0</v>
      </c>
      <c r="K168" s="137" t="s">
        <v>965</v>
      </c>
      <c r="L168" s="30"/>
      <c r="M168" s="142" t="s">
        <v>1</v>
      </c>
      <c r="N168" s="143" t="s">
        <v>42</v>
      </c>
      <c r="P168" s="144">
        <f>O168*H168</f>
        <v>0</v>
      </c>
      <c r="Q168" s="144">
        <v>0</v>
      </c>
      <c r="R168" s="144">
        <f>Q168*H168</f>
        <v>0</v>
      </c>
      <c r="S168" s="144">
        <v>0</v>
      </c>
      <c r="T168" s="145">
        <f>S168*H168</f>
        <v>0</v>
      </c>
      <c r="AR168" s="146" t="s">
        <v>261</v>
      </c>
      <c r="AT168" s="146" t="s">
        <v>187</v>
      </c>
      <c r="AU168" s="146" t="s">
        <v>85</v>
      </c>
      <c r="AY168" s="15" t="s">
        <v>185</v>
      </c>
      <c r="BE168" s="147">
        <f>IF(N168="základní",J168,0)</f>
        <v>0</v>
      </c>
      <c r="BF168" s="147">
        <f>IF(N168="snížená",J168,0)</f>
        <v>0</v>
      </c>
      <c r="BG168" s="147">
        <f>IF(N168="zákl. přenesená",J168,0)</f>
        <v>0</v>
      </c>
      <c r="BH168" s="147">
        <f>IF(N168="sníž. přenesená",J168,0)</f>
        <v>0</v>
      </c>
      <c r="BI168" s="147">
        <f>IF(N168="nulová",J168,0)</f>
        <v>0</v>
      </c>
      <c r="BJ168" s="15" t="s">
        <v>85</v>
      </c>
      <c r="BK168" s="147">
        <f>ROUND(I168*H168,2)</f>
        <v>0</v>
      </c>
      <c r="BL168" s="15" t="s">
        <v>261</v>
      </c>
      <c r="BM168" s="146" t="s">
        <v>367</v>
      </c>
    </row>
    <row r="169" spans="2:65" s="1" customFormat="1" ht="58.5">
      <c r="B169" s="30"/>
      <c r="D169" s="149" t="s">
        <v>301</v>
      </c>
      <c r="F169" s="173" t="s">
        <v>1303</v>
      </c>
      <c r="I169" s="174"/>
      <c r="L169" s="30"/>
      <c r="M169" s="175"/>
      <c r="T169" s="54"/>
      <c r="AT169" s="15" t="s">
        <v>301</v>
      </c>
      <c r="AU169" s="15" t="s">
        <v>85</v>
      </c>
    </row>
    <row r="170" spans="2:65" s="1" customFormat="1" ht="16.5" customHeight="1">
      <c r="B170" s="134"/>
      <c r="C170" s="135" t="s">
        <v>282</v>
      </c>
      <c r="D170" s="135" t="s">
        <v>187</v>
      </c>
      <c r="E170" s="136" t="s">
        <v>1304</v>
      </c>
      <c r="F170" s="137" t="s">
        <v>1305</v>
      </c>
      <c r="G170" s="138" t="s">
        <v>306</v>
      </c>
      <c r="H170" s="139">
        <v>1</v>
      </c>
      <c r="I170" s="140"/>
      <c r="J170" s="141">
        <f>ROUND(I170*H170,2)</f>
        <v>0</v>
      </c>
      <c r="K170" s="137" t="s">
        <v>965</v>
      </c>
      <c r="L170" s="30"/>
      <c r="M170" s="142" t="s">
        <v>1</v>
      </c>
      <c r="N170" s="143" t="s">
        <v>42</v>
      </c>
      <c r="P170" s="144">
        <f>O170*H170</f>
        <v>0</v>
      </c>
      <c r="Q170" s="144">
        <v>0</v>
      </c>
      <c r="R170" s="144">
        <f>Q170*H170</f>
        <v>0</v>
      </c>
      <c r="S170" s="144">
        <v>0</v>
      </c>
      <c r="T170" s="145">
        <f>S170*H170</f>
        <v>0</v>
      </c>
      <c r="AR170" s="146" t="s">
        <v>261</v>
      </c>
      <c r="AT170" s="146" t="s">
        <v>187</v>
      </c>
      <c r="AU170" s="146" t="s">
        <v>85</v>
      </c>
      <c r="AY170" s="15" t="s">
        <v>185</v>
      </c>
      <c r="BE170" s="147">
        <f>IF(N170="základní",J170,0)</f>
        <v>0</v>
      </c>
      <c r="BF170" s="147">
        <f>IF(N170="snížená",J170,0)</f>
        <v>0</v>
      </c>
      <c r="BG170" s="147">
        <f>IF(N170="zákl. přenesená",J170,0)</f>
        <v>0</v>
      </c>
      <c r="BH170" s="147">
        <f>IF(N170="sníž. přenesená",J170,0)</f>
        <v>0</v>
      </c>
      <c r="BI170" s="147">
        <f>IF(N170="nulová",J170,0)</f>
        <v>0</v>
      </c>
      <c r="BJ170" s="15" t="s">
        <v>85</v>
      </c>
      <c r="BK170" s="147">
        <f>ROUND(I170*H170,2)</f>
        <v>0</v>
      </c>
      <c r="BL170" s="15" t="s">
        <v>261</v>
      </c>
      <c r="BM170" s="146" t="s">
        <v>375</v>
      </c>
    </row>
    <row r="171" spans="2:65" s="1" customFormat="1" ht="97.5">
      <c r="B171" s="30"/>
      <c r="D171" s="149" t="s">
        <v>301</v>
      </c>
      <c r="F171" s="173" t="s">
        <v>1306</v>
      </c>
      <c r="I171" s="174"/>
      <c r="L171" s="30"/>
      <c r="M171" s="175"/>
      <c r="T171" s="54"/>
      <c r="AT171" s="15" t="s">
        <v>301</v>
      </c>
      <c r="AU171" s="15" t="s">
        <v>85</v>
      </c>
    </row>
    <row r="172" spans="2:65" s="1" customFormat="1" ht="16.5" customHeight="1">
      <c r="B172" s="134"/>
      <c r="C172" s="135" t="s">
        <v>7</v>
      </c>
      <c r="D172" s="135" t="s">
        <v>187</v>
      </c>
      <c r="E172" s="136" t="s">
        <v>1307</v>
      </c>
      <c r="F172" s="137" t="s">
        <v>1308</v>
      </c>
      <c r="G172" s="138" t="s">
        <v>306</v>
      </c>
      <c r="H172" s="139">
        <v>1</v>
      </c>
      <c r="I172" s="140"/>
      <c r="J172" s="141">
        <f>ROUND(I172*H172,2)</f>
        <v>0</v>
      </c>
      <c r="K172" s="137" t="s">
        <v>965</v>
      </c>
      <c r="L172" s="30"/>
      <c r="M172" s="142" t="s">
        <v>1</v>
      </c>
      <c r="N172" s="143" t="s">
        <v>42</v>
      </c>
      <c r="P172" s="144">
        <f>O172*H172</f>
        <v>0</v>
      </c>
      <c r="Q172" s="144">
        <v>0</v>
      </c>
      <c r="R172" s="144">
        <f>Q172*H172</f>
        <v>0</v>
      </c>
      <c r="S172" s="144">
        <v>0</v>
      </c>
      <c r="T172" s="145">
        <f>S172*H172</f>
        <v>0</v>
      </c>
      <c r="AR172" s="146" t="s">
        <v>261</v>
      </c>
      <c r="AT172" s="146" t="s">
        <v>187</v>
      </c>
      <c r="AU172" s="146" t="s">
        <v>85</v>
      </c>
      <c r="AY172" s="15" t="s">
        <v>185</v>
      </c>
      <c r="BE172" s="147">
        <f>IF(N172="základní",J172,0)</f>
        <v>0</v>
      </c>
      <c r="BF172" s="147">
        <f>IF(N172="snížená",J172,0)</f>
        <v>0</v>
      </c>
      <c r="BG172" s="147">
        <f>IF(N172="zákl. přenesená",J172,0)</f>
        <v>0</v>
      </c>
      <c r="BH172" s="147">
        <f>IF(N172="sníž. přenesená",J172,0)</f>
        <v>0</v>
      </c>
      <c r="BI172" s="147">
        <f>IF(N172="nulová",J172,0)</f>
        <v>0</v>
      </c>
      <c r="BJ172" s="15" t="s">
        <v>85</v>
      </c>
      <c r="BK172" s="147">
        <f>ROUND(I172*H172,2)</f>
        <v>0</v>
      </c>
      <c r="BL172" s="15" t="s">
        <v>261</v>
      </c>
      <c r="BM172" s="146" t="s">
        <v>381</v>
      </c>
    </row>
    <row r="173" spans="2:65" s="1" customFormat="1" ht="16.5" customHeight="1">
      <c r="B173" s="134"/>
      <c r="C173" s="135" t="s">
        <v>291</v>
      </c>
      <c r="D173" s="135" t="s">
        <v>187</v>
      </c>
      <c r="E173" s="136" t="s">
        <v>1309</v>
      </c>
      <c r="F173" s="137" t="s">
        <v>1310</v>
      </c>
      <c r="G173" s="138" t="s">
        <v>1311</v>
      </c>
      <c r="H173" s="139">
        <v>3</v>
      </c>
      <c r="I173" s="140"/>
      <c r="J173" s="141">
        <f>ROUND(I173*H173,2)</f>
        <v>0</v>
      </c>
      <c r="K173" s="137" t="s">
        <v>965</v>
      </c>
      <c r="L173" s="30"/>
      <c r="M173" s="142" t="s">
        <v>1</v>
      </c>
      <c r="N173" s="143" t="s">
        <v>42</v>
      </c>
      <c r="P173" s="144">
        <f>O173*H173</f>
        <v>0</v>
      </c>
      <c r="Q173" s="144">
        <v>0</v>
      </c>
      <c r="R173" s="144">
        <f>Q173*H173</f>
        <v>0</v>
      </c>
      <c r="S173" s="144">
        <v>0</v>
      </c>
      <c r="T173" s="145">
        <f>S173*H173</f>
        <v>0</v>
      </c>
      <c r="AR173" s="146" t="s">
        <v>261</v>
      </c>
      <c r="AT173" s="146" t="s">
        <v>187</v>
      </c>
      <c r="AU173" s="146" t="s">
        <v>85</v>
      </c>
      <c r="AY173" s="15" t="s">
        <v>185</v>
      </c>
      <c r="BE173" s="147">
        <f>IF(N173="základní",J173,0)</f>
        <v>0</v>
      </c>
      <c r="BF173" s="147">
        <f>IF(N173="snížená",J173,0)</f>
        <v>0</v>
      </c>
      <c r="BG173" s="147">
        <f>IF(N173="zákl. přenesená",J173,0)</f>
        <v>0</v>
      </c>
      <c r="BH173" s="147">
        <f>IF(N173="sníž. přenesená",J173,0)</f>
        <v>0</v>
      </c>
      <c r="BI173" s="147">
        <f>IF(N173="nulová",J173,0)</f>
        <v>0</v>
      </c>
      <c r="BJ173" s="15" t="s">
        <v>85</v>
      </c>
      <c r="BK173" s="147">
        <f>ROUND(I173*H173,2)</f>
        <v>0</v>
      </c>
      <c r="BL173" s="15" t="s">
        <v>261</v>
      </c>
      <c r="BM173" s="146" t="s">
        <v>390</v>
      </c>
    </row>
    <row r="174" spans="2:65" s="1" customFormat="1" ht="16.5" customHeight="1">
      <c r="B174" s="134"/>
      <c r="C174" s="135" t="s">
        <v>297</v>
      </c>
      <c r="D174" s="135" t="s">
        <v>187</v>
      </c>
      <c r="E174" s="136" t="s">
        <v>1312</v>
      </c>
      <c r="F174" s="137" t="s">
        <v>1313</v>
      </c>
      <c r="G174" s="138" t="s">
        <v>306</v>
      </c>
      <c r="H174" s="139">
        <v>1</v>
      </c>
      <c r="I174" s="140"/>
      <c r="J174" s="141">
        <f>ROUND(I174*H174,2)</f>
        <v>0</v>
      </c>
      <c r="K174" s="137" t="s">
        <v>965</v>
      </c>
      <c r="L174" s="30"/>
      <c r="M174" s="142" t="s">
        <v>1</v>
      </c>
      <c r="N174" s="143" t="s">
        <v>42</v>
      </c>
      <c r="P174" s="144">
        <f>O174*H174</f>
        <v>0</v>
      </c>
      <c r="Q174" s="144">
        <v>0</v>
      </c>
      <c r="R174" s="144">
        <f>Q174*H174</f>
        <v>0</v>
      </c>
      <c r="S174" s="144">
        <v>0</v>
      </c>
      <c r="T174" s="145">
        <f>S174*H174</f>
        <v>0</v>
      </c>
      <c r="AR174" s="146" t="s">
        <v>261</v>
      </c>
      <c r="AT174" s="146" t="s">
        <v>187</v>
      </c>
      <c r="AU174" s="146" t="s">
        <v>85</v>
      </c>
      <c r="AY174" s="15" t="s">
        <v>185</v>
      </c>
      <c r="BE174" s="147">
        <f>IF(N174="základní",J174,0)</f>
        <v>0</v>
      </c>
      <c r="BF174" s="147">
        <f>IF(N174="snížená",J174,0)</f>
        <v>0</v>
      </c>
      <c r="BG174" s="147">
        <f>IF(N174="zákl. přenesená",J174,0)</f>
        <v>0</v>
      </c>
      <c r="BH174" s="147">
        <f>IF(N174="sníž. přenesená",J174,0)</f>
        <v>0</v>
      </c>
      <c r="BI174" s="147">
        <f>IF(N174="nulová",J174,0)</f>
        <v>0</v>
      </c>
      <c r="BJ174" s="15" t="s">
        <v>85</v>
      </c>
      <c r="BK174" s="147">
        <f>ROUND(I174*H174,2)</f>
        <v>0</v>
      </c>
      <c r="BL174" s="15" t="s">
        <v>261</v>
      </c>
      <c r="BM174" s="146" t="s">
        <v>400</v>
      </c>
    </row>
    <row r="175" spans="2:65" s="1" customFormat="1" ht="29.25">
      <c r="B175" s="30"/>
      <c r="D175" s="149" t="s">
        <v>301</v>
      </c>
      <c r="F175" s="173" t="s">
        <v>1314</v>
      </c>
      <c r="I175" s="174"/>
      <c r="L175" s="30"/>
      <c r="M175" s="175"/>
      <c r="T175" s="54"/>
      <c r="AT175" s="15" t="s">
        <v>301</v>
      </c>
      <c r="AU175" s="15" t="s">
        <v>85</v>
      </c>
    </row>
    <row r="176" spans="2:65" s="1" customFormat="1" ht="16.5" customHeight="1">
      <c r="B176" s="134"/>
      <c r="C176" s="135" t="s">
        <v>303</v>
      </c>
      <c r="D176" s="135" t="s">
        <v>187</v>
      </c>
      <c r="E176" s="136" t="s">
        <v>1315</v>
      </c>
      <c r="F176" s="137" t="s">
        <v>1316</v>
      </c>
      <c r="G176" s="138" t="s">
        <v>1317</v>
      </c>
      <c r="H176" s="139">
        <v>2</v>
      </c>
      <c r="I176" s="140"/>
      <c r="J176" s="141">
        <f t="shared" ref="J176:J181" si="0">ROUND(I176*H176,2)</f>
        <v>0</v>
      </c>
      <c r="K176" s="137" t="s">
        <v>965</v>
      </c>
      <c r="L176" s="30"/>
      <c r="M176" s="142" t="s">
        <v>1</v>
      </c>
      <c r="N176" s="143" t="s">
        <v>42</v>
      </c>
      <c r="P176" s="144">
        <f t="shared" ref="P176:P181" si="1">O176*H176</f>
        <v>0</v>
      </c>
      <c r="Q176" s="144">
        <v>0</v>
      </c>
      <c r="R176" s="144">
        <f t="shared" ref="R176:R181" si="2">Q176*H176</f>
        <v>0</v>
      </c>
      <c r="S176" s="144">
        <v>0</v>
      </c>
      <c r="T176" s="145">
        <f t="shared" ref="T176:T181" si="3">S176*H176</f>
        <v>0</v>
      </c>
      <c r="AR176" s="146" t="s">
        <v>261</v>
      </c>
      <c r="AT176" s="146" t="s">
        <v>187</v>
      </c>
      <c r="AU176" s="146" t="s">
        <v>85</v>
      </c>
      <c r="AY176" s="15" t="s">
        <v>185</v>
      </c>
      <c r="BE176" s="147">
        <f t="shared" ref="BE176:BE181" si="4">IF(N176="základní",J176,0)</f>
        <v>0</v>
      </c>
      <c r="BF176" s="147">
        <f t="shared" ref="BF176:BF181" si="5">IF(N176="snížená",J176,0)</f>
        <v>0</v>
      </c>
      <c r="BG176" s="147">
        <f t="shared" ref="BG176:BG181" si="6">IF(N176="zákl. přenesená",J176,0)</f>
        <v>0</v>
      </c>
      <c r="BH176" s="147">
        <f t="shared" ref="BH176:BH181" si="7">IF(N176="sníž. přenesená",J176,0)</f>
        <v>0</v>
      </c>
      <c r="BI176" s="147">
        <f t="shared" ref="BI176:BI181" si="8">IF(N176="nulová",J176,0)</f>
        <v>0</v>
      </c>
      <c r="BJ176" s="15" t="s">
        <v>85</v>
      </c>
      <c r="BK176" s="147">
        <f t="shared" ref="BK176:BK181" si="9">ROUND(I176*H176,2)</f>
        <v>0</v>
      </c>
      <c r="BL176" s="15" t="s">
        <v>261</v>
      </c>
      <c r="BM176" s="146" t="s">
        <v>410</v>
      </c>
    </row>
    <row r="177" spans="2:65" s="1" customFormat="1" ht="16.5" customHeight="1">
      <c r="B177" s="134"/>
      <c r="C177" s="135" t="s">
        <v>308</v>
      </c>
      <c r="D177" s="135" t="s">
        <v>187</v>
      </c>
      <c r="E177" s="136" t="s">
        <v>1318</v>
      </c>
      <c r="F177" s="137" t="s">
        <v>1319</v>
      </c>
      <c r="G177" s="138" t="s">
        <v>1317</v>
      </c>
      <c r="H177" s="139">
        <v>12</v>
      </c>
      <c r="I177" s="140"/>
      <c r="J177" s="141">
        <f t="shared" si="0"/>
        <v>0</v>
      </c>
      <c r="K177" s="137" t="s">
        <v>965</v>
      </c>
      <c r="L177" s="30"/>
      <c r="M177" s="142" t="s">
        <v>1</v>
      </c>
      <c r="N177" s="143" t="s">
        <v>42</v>
      </c>
      <c r="P177" s="144">
        <f t="shared" si="1"/>
        <v>0</v>
      </c>
      <c r="Q177" s="144">
        <v>0</v>
      </c>
      <c r="R177" s="144">
        <f t="shared" si="2"/>
        <v>0</v>
      </c>
      <c r="S177" s="144">
        <v>0</v>
      </c>
      <c r="T177" s="145">
        <f t="shared" si="3"/>
        <v>0</v>
      </c>
      <c r="AR177" s="146" t="s">
        <v>261</v>
      </c>
      <c r="AT177" s="146" t="s">
        <v>187</v>
      </c>
      <c r="AU177" s="146" t="s">
        <v>85</v>
      </c>
      <c r="AY177" s="15" t="s">
        <v>185</v>
      </c>
      <c r="BE177" s="147">
        <f t="shared" si="4"/>
        <v>0</v>
      </c>
      <c r="BF177" s="147">
        <f t="shared" si="5"/>
        <v>0</v>
      </c>
      <c r="BG177" s="147">
        <f t="shared" si="6"/>
        <v>0</v>
      </c>
      <c r="BH177" s="147">
        <f t="shared" si="7"/>
        <v>0</v>
      </c>
      <c r="BI177" s="147">
        <f t="shared" si="8"/>
        <v>0</v>
      </c>
      <c r="BJ177" s="15" t="s">
        <v>85</v>
      </c>
      <c r="BK177" s="147">
        <f t="shared" si="9"/>
        <v>0</v>
      </c>
      <c r="BL177" s="15" t="s">
        <v>261</v>
      </c>
      <c r="BM177" s="146" t="s">
        <v>421</v>
      </c>
    </row>
    <row r="178" spans="2:65" s="1" customFormat="1" ht="21.75" customHeight="1">
      <c r="B178" s="134"/>
      <c r="C178" s="135" t="s">
        <v>312</v>
      </c>
      <c r="D178" s="135" t="s">
        <v>187</v>
      </c>
      <c r="E178" s="136" t="s">
        <v>1320</v>
      </c>
      <c r="F178" s="137" t="s">
        <v>1321</v>
      </c>
      <c r="G178" s="138" t="s">
        <v>1317</v>
      </c>
      <c r="H178" s="139">
        <v>6</v>
      </c>
      <c r="I178" s="140"/>
      <c r="J178" s="141">
        <f t="shared" si="0"/>
        <v>0</v>
      </c>
      <c r="K178" s="137" t="s">
        <v>965</v>
      </c>
      <c r="L178" s="30"/>
      <c r="M178" s="142" t="s">
        <v>1</v>
      </c>
      <c r="N178" s="143" t="s">
        <v>42</v>
      </c>
      <c r="P178" s="144">
        <f t="shared" si="1"/>
        <v>0</v>
      </c>
      <c r="Q178" s="144">
        <v>0</v>
      </c>
      <c r="R178" s="144">
        <f t="shared" si="2"/>
        <v>0</v>
      </c>
      <c r="S178" s="144">
        <v>0</v>
      </c>
      <c r="T178" s="145">
        <f t="shared" si="3"/>
        <v>0</v>
      </c>
      <c r="AR178" s="146" t="s">
        <v>261</v>
      </c>
      <c r="AT178" s="146" t="s">
        <v>187</v>
      </c>
      <c r="AU178" s="146" t="s">
        <v>85</v>
      </c>
      <c r="AY178" s="15" t="s">
        <v>185</v>
      </c>
      <c r="BE178" s="147">
        <f t="shared" si="4"/>
        <v>0</v>
      </c>
      <c r="BF178" s="147">
        <f t="shared" si="5"/>
        <v>0</v>
      </c>
      <c r="BG178" s="147">
        <f t="shared" si="6"/>
        <v>0</v>
      </c>
      <c r="BH178" s="147">
        <f t="shared" si="7"/>
        <v>0</v>
      </c>
      <c r="BI178" s="147">
        <f t="shared" si="8"/>
        <v>0</v>
      </c>
      <c r="BJ178" s="15" t="s">
        <v>85</v>
      </c>
      <c r="BK178" s="147">
        <f t="shared" si="9"/>
        <v>0</v>
      </c>
      <c r="BL178" s="15" t="s">
        <v>261</v>
      </c>
      <c r="BM178" s="146" t="s">
        <v>432</v>
      </c>
    </row>
    <row r="179" spans="2:65" s="1" customFormat="1" ht="16.5" customHeight="1">
      <c r="B179" s="134"/>
      <c r="C179" s="135" t="s">
        <v>316</v>
      </c>
      <c r="D179" s="135" t="s">
        <v>187</v>
      </c>
      <c r="E179" s="136" t="s">
        <v>1322</v>
      </c>
      <c r="F179" s="137" t="s">
        <v>1323</v>
      </c>
      <c r="G179" s="138" t="s">
        <v>1317</v>
      </c>
      <c r="H179" s="139">
        <v>4</v>
      </c>
      <c r="I179" s="140"/>
      <c r="J179" s="141">
        <f t="shared" si="0"/>
        <v>0</v>
      </c>
      <c r="K179" s="137" t="s">
        <v>965</v>
      </c>
      <c r="L179" s="30"/>
      <c r="M179" s="142" t="s">
        <v>1</v>
      </c>
      <c r="N179" s="143" t="s">
        <v>42</v>
      </c>
      <c r="P179" s="144">
        <f t="shared" si="1"/>
        <v>0</v>
      </c>
      <c r="Q179" s="144">
        <v>0</v>
      </c>
      <c r="R179" s="144">
        <f t="shared" si="2"/>
        <v>0</v>
      </c>
      <c r="S179" s="144">
        <v>0</v>
      </c>
      <c r="T179" s="145">
        <f t="shared" si="3"/>
        <v>0</v>
      </c>
      <c r="AR179" s="146" t="s">
        <v>261</v>
      </c>
      <c r="AT179" s="146" t="s">
        <v>187</v>
      </c>
      <c r="AU179" s="146" t="s">
        <v>85</v>
      </c>
      <c r="AY179" s="15" t="s">
        <v>185</v>
      </c>
      <c r="BE179" s="147">
        <f t="shared" si="4"/>
        <v>0</v>
      </c>
      <c r="BF179" s="147">
        <f t="shared" si="5"/>
        <v>0</v>
      </c>
      <c r="BG179" s="147">
        <f t="shared" si="6"/>
        <v>0</v>
      </c>
      <c r="BH179" s="147">
        <f t="shared" si="7"/>
        <v>0</v>
      </c>
      <c r="BI179" s="147">
        <f t="shared" si="8"/>
        <v>0</v>
      </c>
      <c r="BJ179" s="15" t="s">
        <v>85</v>
      </c>
      <c r="BK179" s="147">
        <f t="shared" si="9"/>
        <v>0</v>
      </c>
      <c r="BL179" s="15" t="s">
        <v>261</v>
      </c>
      <c r="BM179" s="146" t="s">
        <v>440</v>
      </c>
    </row>
    <row r="180" spans="2:65" s="1" customFormat="1" ht="24.2" customHeight="1">
      <c r="B180" s="134"/>
      <c r="C180" s="135" t="s">
        <v>320</v>
      </c>
      <c r="D180" s="135" t="s">
        <v>187</v>
      </c>
      <c r="E180" s="136" t="s">
        <v>1324</v>
      </c>
      <c r="F180" s="137" t="s">
        <v>1325</v>
      </c>
      <c r="G180" s="138" t="s">
        <v>306</v>
      </c>
      <c r="H180" s="139">
        <v>1</v>
      </c>
      <c r="I180" s="140"/>
      <c r="J180" s="141">
        <f t="shared" si="0"/>
        <v>0</v>
      </c>
      <c r="K180" s="137" t="s">
        <v>949</v>
      </c>
      <c r="L180" s="30"/>
      <c r="M180" s="142" t="s">
        <v>1</v>
      </c>
      <c r="N180" s="143" t="s">
        <v>42</v>
      </c>
      <c r="P180" s="144">
        <f t="shared" si="1"/>
        <v>0</v>
      </c>
      <c r="Q180" s="144">
        <v>0</v>
      </c>
      <c r="R180" s="144">
        <f t="shared" si="2"/>
        <v>0</v>
      </c>
      <c r="S180" s="144">
        <v>0</v>
      </c>
      <c r="T180" s="145">
        <f t="shared" si="3"/>
        <v>0</v>
      </c>
      <c r="AR180" s="146" t="s">
        <v>261</v>
      </c>
      <c r="AT180" s="146" t="s">
        <v>187</v>
      </c>
      <c r="AU180" s="146" t="s">
        <v>85</v>
      </c>
      <c r="AY180" s="15" t="s">
        <v>185</v>
      </c>
      <c r="BE180" s="147">
        <f t="shared" si="4"/>
        <v>0</v>
      </c>
      <c r="BF180" s="147">
        <f t="shared" si="5"/>
        <v>0</v>
      </c>
      <c r="BG180" s="147">
        <f t="shared" si="6"/>
        <v>0</v>
      </c>
      <c r="BH180" s="147">
        <f t="shared" si="7"/>
        <v>0</v>
      </c>
      <c r="BI180" s="147">
        <f t="shared" si="8"/>
        <v>0</v>
      </c>
      <c r="BJ180" s="15" t="s">
        <v>85</v>
      </c>
      <c r="BK180" s="147">
        <f t="shared" si="9"/>
        <v>0</v>
      </c>
      <c r="BL180" s="15" t="s">
        <v>261</v>
      </c>
      <c r="BM180" s="146" t="s">
        <v>450</v>
      </c>
    </row>
    <row r="181" spans="2:65" s="1" customFormat="1" ht="24.2" customHeight="1">
      <c r="B181" s="134"/>
      <c r="C181" s="135" t="s">
        <v>325</v>
      </c>
      <c r="D181" s="135" t="s">
        <v>187</v>
      </c>
      <c r="E181" s="136" t="s">
        <v>1326</v>
      </c>
      <c r="F181" s="137" t="s">
        <v>1327</v>
      </c>
      <c r="G181" s="138" t="s">
        <v>306</v>
      </c>
      <c r="H181" s="139">
        <v>1</v>
      </c>
      <c r="I181" s="140"/>
      <c r="J181" s="141">
        <f t="shared" si="0"/>
        <v>0</v>
      </c>
      <c r="K181" s="137" t="s">
        <v>965</v>
      </c>
      <c r="L181" s="30"/>
      <c r="M181" s="142" t="s">
        <v>1</v>
      </c>
      <c r="N181" s="143" t="s">
        <v>42</v>
      </c>
      <c r="P181" s="144">
        <f t="shared" si="1"/>
        <v>0</v>
      </c>
      <c r="Q181" s="144">
        <v>0</v>
      </c>
      <c r="R181" s="144">
        <f t="shared" si="2"/>
        <v>0</v>
      </c>
      <c r="S181" s="144">
        <v>0</v>
      </c>
      <c r="T181" s="145">
        <f t="shared" si="3"/>
        <v>0</v>
      </c>
      <c r="AR181" s="146" t="s">
        <v>261</v>
      </c>
      <c r="AT181" s="146" t="s">
        <v>187</v>
      </c>
      <c r="AU181" s="146" t="s">
        <v>85</v>
      </c>
      <c r="AY181" s="15" t="s">
        <v>185</v>
      </c>
      <c r="BE181" s="147">
        <f t="shared" si="4"/>
        <v>0</v>
      </c>
      <c r="BF181" s="147">
        <f t="shared" si="5"/>
        <v>0</v>
      </c>
      <c r="BG181" s="147">
        <f t="shared" si="6"/>
        <v>0</v>
      </c>
      <c r="BH181" s="147">
        <f t="shared" si="7"/>
        <v>0</v>
      </c>
      <c r="BI181" s="147">
        <f t="shared" si="8"/>
        <v>0</v>
      </c>
      <c r="BJ181" s="15" t="s">
        <v>85</v>
      </c>
      <c r="BK181" s="147">
        <f t="shared" si="9"/>
        <v>0</v>
      </c>
      <c r="BL181" s="15" t="s">
        <v>261</v>
      </c>
      <c r="BM181" s="146" t="s">
        <v>459</v>
      </c>
    </row>
    <row r="182" spans="2:65" s="1" customFormat="1" ht="107.25">
      <c r="B182" s="30"/>
      <c r="D182" s="149" t="s">
        <v>301</v>
      </c>
      <c r="F182" s="173" t="s">
        <v>1328</v>
      </c>
      <c r="I182" s="174"/>
      <c r="L182" s="30"/>
      <c r="M182" s="175"/>
      <c r="T182" s="54"/>
      <c r="AT182" s="15" t="s">
        <v>301</v>
      </c>
      <c r="AU182" s="15" t="s">
        <v>85</v>
      </c>
    </row>
    <row r="183" spans="2:65" s="1" customFormat="1" ht="16.5" customHeight="1">
      <c r="B183" s="134"/>
      <c r="C183" s="135" t="s">
        <v>330</v>
      </c>
      <c r="D183" s="135" t="s">
        <v>187</v>
      </c>
      <c r="E183" s="136" t="s">
        <v>1329</v>
      </c>
      <c r="F183" s="137" t="s">
        <v>1330</v>
      </c>
      <c r="G183" s="138" t="s">
        <v>306</v>
      </c>
      <c r="H183" s="139">
        <v>1</v>
      </c>
      <c r="I183" s="140"/>
      <c r="J183" s="141">
        <f>ROUND(I183*H183,2)</f>
        <v>0</v>
      </c>
      <c r="K183" s="137" t="s">
        <v>965</v>
      </c>
      <c r="L183" s="30"/>
      <c r="M183" s="142" t="s">
        <v>1</v>
      </c>
      <c r="N183" s="143" t="s">
        <v>42</v>
      </c>
      <c r="P183" s="144">
        <f>O183*H183</f>
        <v>0</v>
      </c>
      <c r="Q183" s="144">
        <v>0</v>
      </c>
      <c r="R183" s="144">
        <f>Q183*H183</f>
        <v>0</v>
      </c>
      <c r="S183" s="144">
        <v>0</v>
      </c>
      <c r="T183" s="145">
        <f>S183*H183</f>
        <v>0</v>
      </c>
      <c r="AR183" s="146" t="s">
        <v>261</v>
      </c>
      <c r="AT183" s="146" t="s">
        <v>187</v>
      </c>
      <c r="AU183" s="146" t="s">
        <v>85</v>
      </c>
      <c r="AY183" s="15" t="s">
        <v>185</v>
      </c>
      <c r="BE183" s="147">
        <f>IF(N183="základní",J183,0)</f>
        <v>0</v>
      </c>
      <c r="BF183" s="147">
        <f>IF(N183="snížená",J183,0)</f>
        <v>0</v>
      </c>
      <c r="BG183" s="147">
        <f>IF(N183="zákl. přenesená",J183,0)</f>
        <v>0</v>
      </c>
      <c r="BH183" s="147">
        <f>IF(N183="sníž. přenesená",J183,0)</f>
        <v>0</v>
      </c>
      <c r="BI183" s="147">
        <f>IF(N183="nulová",J183,0)</f>
        <v>0</v>
      </c>
      <c r="BJ183" s="15" t="s">
        <v>85</v>
      </c>
      <c r="BK183" s="147">
        <f>ROUND(I183*H183,2)</f>
        <v>0</v>
      </c>
      <c r="BL183" s="15" t="s">
        <v>261</v>
      </c>
      <c r="BM183" s="146" t="s">
        <v>468</v>
      </c>
    </row>
    <row r="184" spans="2:65" s="1" customFormat="1" ht="97.5">
      <c r="B184" s="30"/>
      <c r="D184" s="149" t="s">
        <v>301</v>
      </c>
      <c r="F184" s="173" t="s">
        <v>1331</v>
      </c>
      <c r="I184" s="174"/>
      <c r="L184" s="30"/>
      <c r="M184" s="175"/>
      <c r="T184" s="54"/>
      <c r="AT184" s="15" t="s">
        <v>301</v>
      </c>
      <c r="AU184" s="15" t="s">
        <v>85</v>
      </c>
    </row>
    <row r="185" spans="2:65" s="1" customFormat="1" ht="16.5" customHeight="1">
      <c r="B185" s="134"/>
      <c r="C185" s="135" t="s">
        <v>335</v>
      </c>
      <c r="D185" s="135" t="s">
        <v>187</v>
      </c>
      <c r="E185" s="136" t="s">
        <v>1332</v>
      </c>
      <c r="F185" s="137" t="s">
        <v>1333</v>
      </c>
      <c r="G185" s="138" t="s">
        <v>264</v>
      </c>
      <c r="H185" s="139">
        <v>0.64500000000000002</v>
      </c>
      <c r="I185" s="140"/>
      <c r="J185" s="141">
        <f>ROUND(I185*H185,2)</f>
        <v>0</v>
      </c>
      <c r="K185" s="137" t="s">
        <v>949</v>
      </c>
      <c r="L185" s="30"/>
      <c r="M185" s="142" t="s">
        <v>1</v>
      </c>
      <c r="N185" s="143" t="s">
        <v>42</v>
      </c>
      <c r="P185" s="144">
        <f>O185*H185</f>
        <v>0</v>
      </c>
      <c r="Q185" s="144">
        <v>0</v>
      </c>
      <c r="R185" s="144">
        <f>Q185*H185</f>
        <v>0</v>
      </c>
      <c r="S185" s="144">
        <v>0</v>
      </c>
      <c r="T185" s="145">
        <f>S185*H185</f>
        <v>0</v>
      </c>
      <c r="AR185" s="146" t="s">
        <v>261</v>
      </c>
      <c r="AT185" s="146" t="s">
        <v>187</v>
      </c>
      <c r="AU185" s="146" t="s">
        <v>85</v>
      </c>
      <c r="AY185" s="15" t="s">
        <v>185</v>
      </c>
      <c r="BE185" s="147">
        <f>IF(N185="základní",J185,0)</f>
        <v>0</v>
      </c>
      <c r="BF185" s="147">
        <f>IF(N185="snížená",J185,0)</f>
        <v>0</v>
      </c>
      <c r="BG185" s="147">
        <f>IF(N185="zákl. přenesená",J185,0)</f>
        <v>0</v>
      </c>
      <c r="BH185" s="147">
        <f>IF(N185="sníž. přenesená",J185,0)</f>
        <v>0</v>
      </c>
      <c r="BI185" s="147">
        <f>IF(N185="nulová",J185,0)</f>
        <v>0</v>
      </c>
      <c r="BJ185" s="15" t="s">
        <v>85</v>
      </c>
      <c r="BK185" s="147">
        <f>ROUND(I185*H185,2)</f>
        <v>0</v>
      </c>
      <c r="BL185" s="15" t="s">
        <v>261</v>
      </c>
      <c r="BM185" s="146" t="s">
        <v>479</v>
      </c>
    </row>
    <row r="186" spans="2:65" s="11" customFormat="1" ht="25.9" customHeight="1">
      <c r="B186" s="122"/>
      <c r="D186" s="123" t="s">
        <v>76</v>
      </c>
      <c r="E186" s="124" t="s">
        <v>1334</v>
      </c>
      <c r="F186" s="124" t="s">
        <v>1335</v>
      </c>
      <c r="I186" s="125"/>
      <c r="J186" s="126">
        <f>BK186</f>
        <v>0</v>
      </c>
      <c r="L186" s="122"/>
      <c r="M186" s="127"/>
      <c r="P186" s="128">
        <f>SUM(P187:P201)</f>
        <v>0</v>
      </c>
      <c r="R186" s="128">
        <f>SUM(R187:R201)</f>
        <v>0</v>
      </c>
      <c r="T186" s="129">
        <f>SUM(T187:T201)</f>
        <v>0</v>
      </c>
      <c r="AR186" s="123" t="s">
        <v>87</v>
      </c>
      <c r="AT186" s="130" t="s">
        <v>76</v>
      </c>
      <c r="AU186" s="130" t="s">
        <v>77</v>
      </c>
      <c r="AY186" s="123" t="s">
        <v>185</v>
      </c>
      <c r="BK186" s="131">
        <f>SUM(BK187:BK201)</f>
        <v>0</v>
      </c>
    </row>
    <row r="187" spans="2:65" s="1" customFormat="1" ht="16.5" customHeight="1">
      <c r="B187" s="134"/>
      <c r="C187" s="135" t="s">
        <v>340</v>
      </c>
      <c r="D187" s="135" t="s">
        <v>187</v>
      </c>
      <c r="E187" s="136" t="s">
        <v>1336</v>
      </c>
      <c r="F187" s="137" t="s">
        <v>1337</v>
      </c>
      <c r="G187" s="138" t="s">
        <v>328</v>
      </c>
      <c r="H187" s="139">
        <v>20</v>
      </c>
      <c r="I187" s="140"/>
      <c r="J187" s="141">
        <f>ROUND(I187*H187,2)</f>
        <v>0</v>
      </c>
      <c r="K187" s="137" t="s">
        <v>949</v>
      </c>
      <c r="L187" s="30"/>
      <c r="M187" s="142" t="s">
        <v>1</v>
      </c>
      <c r="N187" s="143" t="s">
        <v>42</v>
      </c>
      <c r="P187" s="144">
        <f>O187*H187</f>
        <v>0</v>
      </c>
      <c r="Q187" s="144">
        <v>0</v>
      </c>
      <c r="R187" s="144">
        <f>Q187*H187</f>
        <v>0</v>
      </c>
      <c r="S187" s="144">
        <v>0</v>
      </c>
      <c r="T187" s="145">
        <f>S187*H187</f>
        <v>0</v>
      </c>
      <c r="AR187" s="146" t="s">
        <v>261</v>
      </c>
      <c r="AT187" s="146" t="s">
        <v>187</v>
      </c>
      <c r="AU187" s="146" t="s">
        <v>85</v>
      </c>
      <c r="AY187" s="15" t="s">
        <v>185</v>
      </c>
      <c r="BE187" s="147">
        <f>IF(N187="základní",J187,0)</f>
        <v>0</v>
      </c>
      <c r="BF187" s="147">
        <f>IF(N187="snížená",J187,0)</f>
        <v>0</v>
      </c>
      <c r="BG187" s="147">
        <f>IF(N187="zákl. přenesená",J187,0)</f>
        <v>0</v>
      </c>
      <c r="BH187" s="147">
        <f>IF(N187="sníž. přenesená",J187,0)</f>
        <v>0</v>
      </c>
      <c r="BI187" s="147">
        <f>IF(N187="nulová",J187,0)</f>
        <v>0</v>
      </c>
      <c r="BJ187" s="15" t="s">
        <v>85</v>
      </c>
      <c r="BK187" s="147">
        <f>ROUND(I187*H187,2)</f>
        <v>0</v>
      </c>
      <c r="BL187" s="15" t="s">
        <v>261</v>
      </c>
      <c r="BM187" s="146" t="s">
        <v>489</v>
      </c>
    </row>
    <row r="188" spans="2:65" s="1" customFormat="1" ht="19.5">
      <c r="B188" s="30"/>
      <c r="D188" s="149" t="s">
        <v>301</v>
      </c>
      <c r="F188" s="173" t="s">
        <v>1338</v>
      </c>
      <c r="I188" s="174"/>
      <c r="L188" s="30"/>
      <c r="M188" s="175"/>
      <c r="T188" s="54"/>
      <c r="AT188" s="15" t="s">
        <v>301</v>
      </c>
      <c r="AU188" s="15" t="s">
        <v>85</v>
      </c>
    </row>
    <row r="189" spans="2:65" s="1" customFormat="1" ht="16.5" customHeight="1">
      <c r="B189" s="134"/>
      <c r="C189" s="135" t="s">
        <v>345</v>
      </c>
      <c r="D189" s="135" t="s">
        <v>187</v>
      </c>
      <c r="E189" s="136" t="s">
        <v>1339</v>
      </c>
      <c r="F189" s="137" t="s">
        <v>1340</v>
      </c>
      <c r="G189" s="138" t="s">
        <v>328</v>
      </c>
      <c r="H189" s="139">
        <v>2</v>
      </c>
      <c r="I189" s="140"/>
      <c r="J189" s="141">
        <f>ROUND(I189*H189,2)</f>
        <v>0</v>
      </c>
      <c r="K189" s="137" t="s">
        <v>949</v>
      </c>
      <c r="L189" s="30"/>
      <c r="M189" s="142" t="s">
        <v>1</v>
      </c>
      <c r="N189" s="143" t="s">
        <v>42</v>
      </c>
      <c r="P189" s="144">
        <f>O189*H189</f>
        <v>0</v>
      </c>
      <c r="Q189" s="144">
        <v>0</v>
      </c>
      <c r="R189" s="144">
        <f>Q189*H189</f>
        <v>0</v>
      </c>
      <c r="S189" s="144">
        <v>0</v>
      </c>
      <c r="T189" s="145">
        <f>S189*H189</f>
        <v>0</v>
      </c>
      <c r="AR189" s="146" t="s">
        <v>261</v>
      </c>
      <c r="AT189" s="146" t="s">
        <v>187</v>
      </c>
      <c r="AU189" s="146" t="s">
        <v>85</v>
      </c>
      <c r="AY189" s="15" t="s">
        <v>185</v>
      </c>
      <c r="BE189" s="147">
        <f>IF(N189="základní",J189,0)</f>
        <v>0</v>
      </c>
      <c r="BF189" s="147">
        <f>IF(N189="snížená",J189,0)</f>
        <v>0</v>
      </c>
      <c r="BG189" s="147">
        <f>IF(N189="zákl. přenesená",J189,0)</f>
        <v>0</v>
      </c>
      <c r="BH189" s="147">
        <f>IF(N189="sníž. přenesená",J189,0)</f>
        <v>0</v>
      </c>
      <c r="BI189" s="147">
        <f>IF(N189="nulová",J189,0)</f>
        <v>0</v>
      </c>
      <c r="BJ189" s="15" t="s">
        <v>85</v>
      </c>
      <c r="BK189" s="147">
        <f>ROUND(I189*H189,2)</f>
        <v>0</v>
      </c>
      <c r="BL189" s="15" t="s">
        <v>261</v>
      </c>
      <c r="BM189" s="146" t="s">
        <v>500</v>
      </c>
    </row>
    <row r="190" spans="2:65" s="1" customFormat="1" ht="19.5">
      <c r="B190" s="30"/>
      <c r="D190" s="149" t="s">
        <v>301</v>
      </c>
      <c r="F190" s="173" t="s">
        <v>1338</v>
      </c>
      <c r="I190" s="174"/>
      <c r="L190" s="30"/>
      <c r="M190" s="175"/>
      <c r="T190" s="54"/>
      <c r="AT190" s="15" t="s">
        <v>301</v>
      </c>
      <c r="AU190" s="15" t="s">
        <v>85</v>
      </c>
    </row>
    <row r="191" spans="2:65" s="1" customFormat="1" ht="16.5" customHeight="1">
      <c r="B191" s="134"/>
      <c r="C191" s="135" t="s">
        <v>349</v>
      </c>
      <c r="D191" s="135" t="s">
        <v>187</v>
      </c>
      <c r="E191" s="136" t="s">
        <v>1341</v>
      </c>
      <c r="F191" s="137" t="s">
        <v>1342</v>
      </c>
      <c r="G191" s="138" t="s">
        <v>328</v>
      </c>
      <c r="H191" s="139">
        <v>26</v>
      </c>
      <c r="I191" s="140"/>
      <c r="J191" s="141">
        <f>ROUND(I191*H191,2)</f>
        <v>0</v>
      </c>
      <c r="K191" s="137" t="s">
        <v>949</v>
      </c>
      <c r="L191" s="30"/>
      <c r="M191" s="142" t="s">
        <v>1</v>
      </c>
      <c r="N191" s="143" t="s">
        <v>42</v>
      </c>
      <c r="P191" s="144">
        <f>O191*H191</f>
        <v>0</v>
      </c>
      <c r="Q191" s="144">
        <v>0</v>
      </c>
      <c r="R191" s="144">
        <f>Q191*H191</f>
        <v>0</v>
      </c>
      <c r="S191" s="144">
        <v>0</v>
      </c>
      <c r="T191" s="145">
        <f>S191*H191</f>
        <v>0</v>
      </c>
      <c r="AR191" s="146" t="s">
        <v>261</v>
      </c>
      <c r="AT191" s="146" t="s">
        <v>187</v>
      </c>
      <c r="AU191" s="146" t="s">
        <v>85</v>
      </c>
      <c r="AY191" s="15" t="s">
        <v>185</v>
      </c>
      <c r="BE191" s="147">
        <f>IF(N191="základní",J191,0)</f>
        <v>0</v>
      </c>
      <c r="BF191" s="147">
        <f>IF(N191="snížená",J191,0)</f>
        <v>0</v>
      </c>
      <c r="BG191" s="147">
        <f>IF(N191="zákl. přenesená",J191,0)</f>
        <v>0</v>
      </c>
      <c r="BH191" s="147">
        <f>IF(N191="sníž. přenesená",J191,0)</f>
        <v>0</v>
      </c>
      <c r="BI191" s="147">
        <f>IF(N191="nulová",J191,0)</f>
        <v>0</v>
      </c>
      <c r="BJ191" s="15" t="s">
        <v>85</v>
      </c>
      <c r="BK191" s="147">
        <f>ROUND(I191*H191,2)</f>
        <v>0</v>
      </c>
      <c r="BL191" s="15" t="s">
        <v>261</v>
      </c>
      <c r="BM191" s="146" t="s">
        <v>510</v>
      </c>
    </row>
    <row r="192" spans="2:65" s="1" customFormat="1" ht="29.25">
      <c r="B192" s="30"/>
      <c r="D192" s="149" t="s">
        <v>301</v>
      </c>
      <c r="F192" s="173" t="s">
        <v>1343</v>
      </c>
      <c r="I192" s="174"/>
      <c r="L192" s="30"/>
      <c r="M192" s="175"/>
      <c r="T192" s="54"/>
      <c r="AT192" s="15" t="s">
        <v>301</v>
      </c>
      <c r="AU192" s="15" t="s">
        <v>85</v>
      </c>
    </row>
    <row r="193" spans="2:65" s="1" customFormat="1" ht="16.5" customHeight="1">
      <c r="B193" s="134"/>
      <c r="C193" s="135" t="s">
        <v>354</v>
      </c>
      <c r="D193" s="135" t="s">
        <v>187</v>
      </c>
      <c r="E193" s="136" t="s">
        <v>1344</v>
      </c>
      <c r="F193" s="137" t="s">
        <v>1345</v>
      </c>
      <c r="G193" s="138" t="s">
        <v>328</v>
      </c>
      <c r="H193" s="139">
        <v>28</v>
      </c>
      <c r="I193" s="140"/>
      <c r="J193" s="141">
        <f>ROUND(I193*H193,2)</f>
        <v>0</v>
      </c>
      <c r="K193" s="137" t="s">
        <v>949</v>
      </c>
      <c r="L193" s="30"/>
      <c r="M193" s="142" t="s">
        <v>1</v>
      </c>
      <c r="N193" s="143" t="s">
        <v>42</v>
      </c>
      <c r="P193" s="144">
        <f>O193*H193</f>
        <v>0</v>
      </c>
      <c r="Q193" s="144">
        <v>0</v>
      </c>
      <c r="R193" s="144">
        <f>Q193*H193</f>
        <v>0</v>
      </c>
      <c r="S193" s="144">
        <v>0</v>
      </c>
      <c r="T193" s="145">
        <f>S193*H193</f>
        <v>0</v>
      </c>
      <c r="AR193" s="146" t="s">
        <v>261</v>
      </c>
      <c r="AT193" s="146" t="s">
        <v>187</v>
      </c>
      <c r="AU193" s="146" t="s">
        <v>85</v>
      </c>
      <c r="AY193" s="15" t="s">
        <v>185</v>
      </c>
      <c r="BE193" s="147">
        <f>IF(N193="základní",J193,0)</f>
        <v>0</v>
      </c>
      <c r="BF193" s="147">
        <f>IF(N193="snížená",J193,0)</f>
        <v>0</v>
      </c>
      <c r="BG193" s="147">
        <f>IF(N193="zákl. přenesená",J193,0)</f>
        <v>0</v>
      </c>
      <c r="BH193" s="147">
        <f>IF(N193="sníž. přenesená",J193,0)</f>
        <v>0</v>
      </c>
      <c r="BI193" s="147">
        <f>IF(N193="nulová",J193,0)</f>
        <v>0</v>
      </c>
      <c r="BJ193" s="15" t="s">
        <v>85</v>
      </c>
      <c r="BK193" s="147">
        <f>ROUND(I193*H193,2)</f>
        <v>0</v>
      </c>
      <c r="BL193" s="15" t="s">
        <v>261</v>
      </c>
      <c r="BM193" s="146" t="s">
        <v>522</v>
      </c>
    </row>
    <row r="194" spans="2:65" s="1" customFormat="1" ht="29.25">
      <c r="B194" s="30"/>
      <c r="D194" s="149" t="s">
        <v>301</v>
      </c>
      <c r="F194" s="173" t="s">
        <v>1346</v>
      </c>
      <c r="I194" s="174"/>
      <c r="L194" s="30"/>
      <c r="M194" s="175"/>
      <c r="T194" s="54"/>
      <c r="AT194" s="15" t="s">
        <v>301</v>
      </c>
      <c r="AU194" s="15" t="s">
        <v>85</v>
      </c>
    </row>
    <row r="195" spans="2:65" s="1" customFormat="1" ht="16.5" customHeight="1">
      <c r="B195" s="134"/>
      <c r="C195" s="135" t="s">
        <v>358</v>
      </c>
      <c r="D195" s="135" t="s">
        <v>187</v>
      </c>
      <c r="E195" s="136" t="s">
        <v>1347</v>
      </c>
      <c r="F195" s="137" t="s">
        <v>1348</v>
      </c>
      <c r="G195" s="138" t="s">
        <v>328</v>
      </c>
      <c r="H195" s="139">
        <v>50</v>
      </c>
      <c r="I195" s="140"/>
      <c r="J195" s="141">
        <f>ROUND(I195*H195,2)</f>
        <v>0</v>
      </c>
      <c r="K195" s="137" t="s">
        <v>949</v>
      </c>
      <c r="L195" s="30"/>
      <c r="M195" s="142" t="s">
        <v>1</v>
      </c>
      <c r="N195" s="143" t="s">
        <v>42</v>
      </c>
      <c r="P195" s="144">
        <f>O195*H195</f>
        <v>0</v>
      </c>
      <c r="Q195" s="144">
        <v>0</v>
      </c>
      <c r="R195" s="144">
        <f>Q195*H195</f>
        <v>0</v>
      </c>
      <c r="S195" s="144">
        <v>0</v>
      </c>
      <c r="T195" s="145">
        <f>S195*H195</f>
        <v>0</v>
      </c>
      <c r="AR195" s="146" t="s">
        <v>261</v>
      </c>
      <c r="AT195" s="146" t="s">
        <v>187</v>
      </c>
      <c r="AU195" s="146" t="s">
        <v>85</v>
      </c>
      <c r="AY195" s="15" t="s">
        <v>185</v>
      </c>
      <c r="BE195" s="147">
        <f>IF(N195="základní",J195,0)</f>
        <v>0</v>
      </c>
      <c r="BF195" s="147">
        <f>IF(N195="snížená",J195,0)</f>
        <v>0</v>
      </c>
      <c r="BG195" s="147">
        <f>IF(N195="zákl. přenesená",J195,0)</f>
        <v>0</v>
      </c>
      <c r="BH195" s="147">
        <f>IF(N195="sníž. přenesená",J195,0)</f>
        <v>0</v>
      </c>
      <c r="BI195" s="147">
        <f>IF(N195="nulová",J195,0)</f>
        <v>0</v>
      </c>
      <c r="BJ195" s="15" t="s">
        <v>85</v>
      </c>
      <c r="BK195" s="147">
        <f>ROUND(I195*H195,2)</f>
        <v>0</v>
      </c>
      <c r="BL195" s="15" t="s">
        <v>261</v>
      </c>
      <c r="BM195" s="146" t="s">
        <v>531</v>
      </c>
    </row>
    <row r="196" spans="2:65" s="1" customFormat="1" ht="39">
      <c r="B196" s="30"/>
      <c r="D196" s="149" t="s">
        <v>301</v>
      </c>
      <c r="F196" s="173" t="s">
        <v>1349</v>
      </c>
      <c r="I196" s="174"/>
      <c r="L196" s="30"/>
      <c r="M196" s="175"/>
      <c r="T196" s="54"/>
      <c r="AT196" s="15" t="s">
        <v>301</v>
      </c>
      <c r="AU196" s="15" t="s">
        <v>85</v>
      </c>
    </row>
    <row r="197" spans="2:65" s="1" customFormat="1" ht="16.5" customHeight="1">
      <c r="B197" s="134"/>
      <c r="C197" s="135" t="s">
        <v>363</v>
      </c>
      <c r="D197" s="135" t="s">
        <v>187</v>
      </c>
      <c r="E197" s="136" t="s">
        <v>1350</v>
      </c>
      <c r="F197" s="137" t="s">
        <v>1351</v>
      </c>
      <c r="G197" s="138" t="s">
        <v>328</v>
      </c>
      <c r="H197" s="139">
        <v>126</v>
      </c>
      <c r="I197" s="140"/>
      <c r="J197" s="141">
        <f>ROUND(I197*H197,2)</f>
        <v>0</v>
      </c>
      <c r="K197" s="137" t="s">
        <v>949</v>
      </c>
      <c r="L197" s="30"/>
      <c r="M197" s="142" t="s">
        <v>1</v>
      </c>
      <c r="N197" s="143" t="s">
        <v>42</v>
      </c>
      <c r="P197" s="144">
        <f>O197*H197</f>
        <v>0</v>
      </c>
      <c r="Q197" s="144">
        <v>0</v>
      </c>
      <c r="R197" s="144">
        <f>Q197*H197</f>
        <v>0</v>
      </c>
      <c r="S197" s="144">
        <v>0</v>
      </c>
      <c r="T197" s="145">
        <f>S197*H197</f>
        <v>0</v>
      </c>
      <c r="AR197" s="146" t="s">
        <v>261</v>
      </c>
      <c r="AT197" s="146" t="s">
        <v>187</v>
      </c>
      <c r="AU197" s="146" t="s">
        <v>85</v>
      </c>
      <c r="AY197" s="15" t="s">
        <v>185</v>
      </c>
      <c r="BE197" s="147">
        <f>IF(N197="základní",J197,0)</f>
        <v>0</v>
      </c>
      <c r="BF197" s="147">
        <f>IF(N197="snížená",J197,0)</f>
        <v>0</v>
      </c>
      <c r="BG197" s="147">
        <f>IF(N197="zákl. přenesená",J197,0)</f>
        <v>0</v>
      </c>
      <c r="BH197" s="147">
        <f>IF(N197="sníž. přenesená",J197,0)</f>
        <v>0</v>
      </c>
      <c r="BI197" s="147">
        <f>IF(N197="nulová",J197,0)</f>
        <v>0</v>
      </c>
      <c r="BJ197" s="15" t="s">
        <v>85</v>
      </c>
      <c r="BK197" s="147">
        <f>ROUND(I197*H197,2)</f>
        <v>0</v>
      </c>
      <c r="BL197" s="15" t="s">
        <v>261</v>
      </c>
      <c r="BM197" s="146" t="s">
        <v>544</v>
      </c>
    </row>
    <row r="198" spans="2:65" s="1" customFormat="1" ht="68.25">
      <c r="B198" s="30"/>
      <c r="D198" s="149" t="s">
        <v>301</v>
      </c>
      <c r="F198" s="173" t="s">
        <v>1352</v>
      </c>
      <c r="I198" s="174"/>
      <c r="L198" s="30"/>
      <c r="M198" s="175"/>
      <c r="T198" s="54"/>
      <c r="AT198" s="15" t="s">
        <v>301</v>
      </c>
      <c r="AU198" s="15" t="s">
        <v>85</v>
      </c>
    </row>
    <row r="199" spans="2:65" s="1" customFormat="1" ht="16.5" customHeight="1">
      <c r="B199" s="134"/>
      <c r="C199" s="135" t="s">
        <v>367</v>
      </c>
      <c r="D199" s="135" t="s">
        <v>187</v>
      </c>
      <c r="E199" s="136" t="s">
        <v>1353</v>
      </c>
      <c r="F199" s="137" t="s">
        <v>1354</v>
      </c>
      <c r="G199" s="138" t="s">
        <v>306</v>
      </c>
      <c r="H199" s="139">
        <v>2</v>
      </c>
      <c r="I199" s="140"/>
      <c r="J199" s="141">
        <f>ROUND(I199*H199,2)</f>
        <v>0</v>
      </c>
      <c r="K199" s="137" t="s">
        <v>949</v>
      </c>
      <c r="L199" s="30"/>
      <c r="M199" s="142" t="s">
        <v>1</v>
      </c>
      <c r="N199" s="143" t="s">
        <v>42</v>
      </c>
      <c r="P199" s="144">
        <f>O199*H199</f>
        <v>0</v>
      </c>
      <c r="Q199" s="144">
        <v>0</v>
      </c>
      <c r="R199" s="144">
        <f>Q199*H199</f>
        <v>0</v>
      </c>
      <c r="S199" s="144">
        <v>0</v>
      </c>
      <c r="T199" s="145">
        <f>S199*H199</f>
        <v>0</v>
      </c>
      <c r="AR199" s="146" t="s">
        <v>261</v>
      </c>
      <c r="AT199" s="146" t="s">
        <v>187</v>
      </c>
      <c r="AU199" s="146" t="s">
        <v>85</v>
      </c>
      <c r="AY199" s="15" t="s">
        <v>185</v>
      </c>
      <c r="BE199" s="147">
        <f>IF(N199="základní",J199,0)</f>
        <v>0</v>
      </c>
      <c r="BF199" s="147">
        <f>IF(N199="snížená",J199,0)</f>
        <v>0</v>
      </c>
      <c r="BG199" s="147">
        <f>IF(N199="zákl. přenesená",J199,0)</f>
        <v>0</v>
      </c>
      <c r="BH199" s="147">
        <f>IF(N199="sníž. přenesená",J199,0)</f>
        <v>0</v>
      </c>
      <c r="BI199" s="147">
        <f>IF(N199="nulová",J199,0)</f>
        <v>0</v>
      </c>
      <c r="BJ199" s="15" t="s">
        <v>85</v>
      </c>
      <c r="BK199" s="147">
        <f>ROUND(I199*H199,2)</f>
        <v>0</v>
      </c>
      <c r="BL199" s="15" t="s">
        <v>261</v>
      </c>
      <c r="BM199" s="146" t="s">
        <v>554</v>
      </c>
    </row>
    <row r="200" spans="2:65" s="1" customFormat="1" ht="19.5">
      <c r="B200" s="30"/>
      <c r="D200" s="149" t="s">
        <v>301</v>
      </c>
      <c r="F200" s="173" t="s">
        <v>1355</v>
      </c>
      <c r="I200" s="174"/>
      <c r="L200" s="30"/>
      <c r="M200" s="175"/>
      <c r="T200" s="54"/>
      <c r="AT200" s="15" t="s">
        <v>301</v>
      </c>
      <c r="AU200" s="15" t="s">
        <v>85</v>
      </c>
    </row>
    <row r="201" spans="2:65" s="1" customFormat="1" ht="16.5" customHeight="1">
      <c r="B201" s="134"/>
      <c r="C201" s="135" t="s">
        <v>371</v>
      </c>
      <c r="D201" s="135" t="s">
        <v>187</v>
      </c>
      <c r="E201" s="136" t="s">
        <v>1356</v>
      </c>
      <c r="F201" s="137" t="s">
        <v>1357</v>
      </c>
      <c r="G201" s="138" t="s">
        <v>264</v>
      </c>
      <c r="H201" s="139">
        <v>0.14599999999999999</v>
      </c>
      <c r="I201" s="140"/>
      <c r="J201" s="141">
        <f>ROUND(I201*H201,2)</f>
        <v>0</v>
      </c>
      <c r="K201" s="137" t="s">
        <v>949</v>
      </c>
      <c r="L201" s="30"/>
      <c r="M201" s="142" t="s">
        <v>1</v>
      </c>
      <c r="N201" s="143" t="s">
        <v>42</v>
      </c>
      <c r="P201" s="144">
        <f>O201*H201</f>
        <v>0</v>
      </c>
      <c r="Q201" s="144">
        <v>0</v>
      </c>
      <c r="R201" s="144">
        <f>Q201*H201</f>
        <v>0</v>
      </c>
      <c r="S201" s="144">
        <v>0</v>
      </c>
      <c r="T201" s="145">
        <f>S201*H201</f>
        <v>0</v>
      </c>
      <c r="AR201" s="146" t="s">
        <v>261</v>
      </c>
      <c r="AT201" s="146" t="s">
        <v>187</v>
      </c>
      <c r="AU201" s="146" t="s">
        <v>85</v>
      </c>
      <c r="AY201" s="15" t="s">
        <v>185</v>
      </c>
      <c r="BE201" s="147">
        <f>IF(N201="základní",J201,0)</f>
        <v>0</v>
      </c>
      <c r="BF201" s="147">
        <f>IF(N201="snížená",J201,0)</f>
        <v>0</v>
      </c>
      <c r="BG201" s="147">
        <f>IF(N201="zákl. přenesená",J201,0)</f>
        <v>0</v>
      </c>
      <c r="BH201" s="147">
        <f>IF(N201="sníž. přenesená",J201,0)</f>
        <v>0</v>
      </c>
      <c r="BI201" s="147">
        <f>IF(N201="nulová",J201,0)</f>
        <v>0</v>
      </c>
      <c r="BJ201" s="15" t="s">
        <v>85</v>
      </c>
      <c r="BK201" s="147">
        <f>ROUND(I201*H201,2)</f>
        <v>0</v>
      </c>
      <c r="BL201" s="15" t="s">
        <v>261</v>
      </c>
      <c r="BM201" s="146" t="s">
        <v>563</v>
      </c>
    </row>
    <row r="202" spans="2:65" s="11" customFormat="1" ht="25.9" customHeight="1">
      <c r="B202" s="122"/>
      <c r="D202" s="123" t="s">
        <v>76</v>
      </c>
      <c r="E202" s="124" t="s">
        <v>1358</v>
      </c>
      <c r="F202" s="124" t="s">
        <v>1359</v>
      </c>
      <c r="I202" s="125"/>
      <c r="J202" s="126">
        <f>BK202</f>
        <v>0</v>
      </c>
      <c r="L202" s="122"/>
      <c r="M202" s="127"/>
      <c r="P202" s="128">
        <f>SUM(P203:P230)</f>
        <v>0</v>
      </c>
      <c r="R202" s="128">
        <f>SUM(R203:R230)</f>
        <v>0</v>
      </c>
      <c r="T202" s="129">
        <f>SUM(T203:T230)</f>
        <v>0</v>
      </c>
      <c r="AR202" s="123" t="s">
        <v>87</v>
      </c>
      <c r="AT202" s="130" t="s">
        <v>76</v>
      </c>
      <c r="AU202" s="130" t="s">
        <v>77</v>
      </c>
      <c r="AY202" s="123" t="s">
        <v>185</v>
      </c>
      <c r="BK202" s="131">
        <f>SUM(BK203:BK230)</f>
        <v>0</v>
      </c>
    </row>
    <row r="203" spans="2:65" s="1" customFormat="1" ht="16.5" customHeight="1">
      <c r="B203" s="134"/>
      <c r="C203" s="135" t="s">
        <v>375</v>
      </c>
      <c r="D203" s="135" t="s">
        <v>187</v>
      </c>
      <c r="E203" s="136" t="s">
        <v>1360</v>
      </c>
      <c r="F203" s="137" t="s">
        <v>1361</v>
      </c>
      <c r="G203" s="138" t="s">
        <v>306</v>
      </c>
      <c r="H203" s="139">
        <v>3</v>
      </c>
      <c r="I203" s="140"/>
      <c r="J203" s="141">
        <f>ROUND(I203*H203,2)</f>
        <v>0</v>
      </c>
      <c r="K203" s="137" t="s">
        <v>949</v>
      </c>
      <c r="L203" s="30"/>
      <c r="M203" s="142" t="s">
        <v>1</v>
      </c>
      <c r="N203" s="143" t="s">
        <v>42</v>
      </c>
      <c r="P203" s="144">
        <f>O203*H203</f>
        <v>0</v>
      </c>
      <c r="Q203" s="144">
        <v>0</v>
      </c>
      <c r="R203" s="144">
        <f>Q203*H203</f>
        <v>0</v>
      </c>
      <c r="S203" s="144">
        <v>0</v>
      </c>
      <c r="T203" s="145">
        <f>S203*H203</f>
        <v>0</v>
      </c>
      <c r="AR203" s="146" t="s">
        <v>261</v>
      </c>
      <c r="AT203" s="146" t="s">
        <v>187</v>
      </c>
      <c r="AU203" s="146" t="s">
        <v>85</v>
      </c>
      <c r="AY203" s="15" t="s">
        <v>185</v>
      </c>
      <c r="BE203" s="147">
        <f>IF(N203="základní",J203,0)</f>
        <v>0</v>
      </c>
      <c r="BF203" s="147">
        <f>IF(N203="snížená",J203,0)</f>
        <v>0</v>
      </c>
      <c r="BG203" s="147">
        <f>IF(N203="zákl. přenesená",J203,0)</f>
        <v>0</v>
      </c>
      <c r="BH203" s="147">
        <f>IF(N203="sníž. přenesená",J203,0)</f>
        <v>0</v>
      </c>
      <c r="BI203" s="147">
        <f>IF(N203="nulová",J203,0)</f>
        <v>0</v>
      </c>
      <c r="BJ203" s="15" t="s">
        <v>85</v>
      </c>
      <c r="BK203" s="147">
        <f>ROUND(I203*H203,2)</f>
        <v>0</v>
      </c>
      <c r="BL203" s="15" t="s">
        <v>261</v>
      </c>
      <c r="BM203" s="146" t="s">
        <v>572</v>
      </c>
    </row>
    <row r="204" spans="2:65" s="1" customFormat="1" ht="16.5" customHeight="1">
      <c r="B204" s="134"/>
      <c r="C204" s="135" t="s">
        <v>377</v>
      </c>
      <c r="D204" s="135" t="s">
        <v>187</v>
      </c>
      <c r="E204" s="136" t="s">
        <v>1362</v>
      </c>
      <c r="F204" s="137" t="s">
        <v>1363</v>
      </c>
      <c r="G204" s="138" t="s">
        <v>306</v>
      </c>
      <c r="H204" s="139">
        <v>1</v>
      </c>
      <c r="I204" s="140"/>
      <c r="J204" s="141">
        <f>ROUND(I204*H204,2)</f>
        <v>0</v>
      </c>
      <c r="K204" s="137" t="s">
        <v>949</v>
      </c>
      <c r="L204" s="30"/>
      <c r="M204" s="142" t="s">
        <v>1</v>
      </c>
      <c r="N204" s="143" t="s">
        <v>42</v>
      </c>
      <c r="P204" s="144">
        <f>O204*H204</f>
        <v>0</v>
      </c>
      <c r="Q204" s="144">
        <v>0</v>
      </c>
      <c r="R204" s="144">
        <f>Q204*H204</f>
        <v>0</v>
      </c>
      <c r="S204" s="144">
        <v>0</v>
      </c>
      <c r="T204" s="145">
        <f>S204*H204</f>
        <v>0</v>
      </c>
      <c r="AR204" s="146" t="s">
        <v>261</v>
      </c>
      <c r="AT204" s="146" t="s">
        <v>187</v>
      </c>
      <c r="AU204" s="146" t="s">
        <v>85</v>
      </c>
      <c r="AY204" s="15" t="s">
        <v>185</v>
      </c>
      <c r="BE204" s="147">
        <f>IF(N204="základní",J204,0)</f>
        <v>0</v>
      </c>
      <c r="BF204" s="147">
        <f>IF(N204="snížená",J204,0)</f>
        <v>0</v>
      </c>
      <c r="BG204" s="147">
        <f>IF(N204="zákl. přenesená",J204,0)</f>
        <v>0</v>
      </c>
      <c r="BH204" s="147">
        <f>IF(N204="sníž. přenesená",J204,0)</f>
        <v>0</v>
      </c>
      <c r="BI204" s="147">
        <f>IF(N204="nulová",J204,0)</f>
        <v>0</v>
      </c>
      <c r="BJ204" s="15" t="s">
        <v>85</v>
      </c>
      <c r="BK204" s="147">
        <f>ROUND(I204*H204,2)</f>
        <v>0</v>
      </c>
      <c r="BL204" s="15" t="s">
        <v>261</v>
      </c>
      <c r="BM204" s="146" t="s">
        <v>586</v>
      </c>
    </row>
    <row r="205" spans="2:65" s="1" customFormat="1" ht="19.5">
      <c r="B205" s="30"/>
      <c r="D205" s="149" t="s">
        <v>301</v>
      </c>
      <c r="F205" s="173" t="s">
        <v>1364</v>
      </c>
      <c r="I205" s="174"/>
      <c r="L205" s="30"/>
      <c r="M205" s="175"/>
      <c r="T205" s="54"/>
      <c r="AT205" s="15" t="s">
        <v>301</v>
      </c>
      <c r="AU205" s="15" t="s">
        <v>85</v>
      </c>
    </row>
    <row r="206" spans="2:65" s="1" customFormat="1" ht="16.5" customHeight="1">
      <c r="B206" s="134"/>
      <c r="C206" s="135" t="s">
        <v>381</v>
      </c>
      <c r="D206" s="135" t="s">
        <v>187</v>
      </c>
      <c r="E206" s="136" t="s">
        <v>1365</v>
      </c>
      <c r="F206" s="137" t="s">
        <v>1366</v>
      </c>
      <c r="G206" s="138" t="s">
        <v>306</v>
      </c>
      <c r="H206" s="139">
        <v>5</v>
      </c>
      <c r="I206" s="140"/>
      <c r="J206" s="141">
        <f>ROUND(I206*H206,2)</f>
        <v>0</v>
      </c>
      <c r="K206" s="137" t="s">
        <v>949</v>
      </c>
      <c r="L206" s="30"/>
      <c r="M206" s="142" t="s">
        <v>1</v>
      </c>
      <c r="N206" s="143" t="s">
        <v>42</v>
      </c>
      <c r="P206" s="144">
        <f>O206*H206</f>
        <v>0</v>
      </c>
      <c r="Q206" s="144">
        <v>0</v>
      </c>
      <c r="R206" s="144">
        <f>Q206*H206</f>
        <v>0</v>
      </c>
      <c r="S206" s="144">
        <v>0</v>
      </c>
      <c r="T206" s="145">
        <f>S206*H206</f>
        <v>0</v>
      </c>
      <c r="AR206" s="146" t="s">
        <v>261</v>
      </c>
      <c r="AT206" s="146" t="s">
        <v>187</v>
      </c>
      <c r="AU206" s="146" t="s">
        <v>85</v>
      </c>
      <c r="AY206" s="15" t="s">
        <v>185</v>
      </c>
      <c r="BE206" s="147">
        <f>IF(N206="základní",J206,0)</f>
        <v>0</v>
      </c>
      <c r="BF206" s="147">
        <f>IF(N206="snížená",J206,0)</f>
        <v>0</v>
      </c>
      <c r="BG206" s="147">
        <f>IF(N206="zákl. přenesená",J206,0)</f>
        <v>0</v>
      </c>
      <c r="BH206" s="147">
        <f>IF(N206="sníž. přenesená",J206,0)</f>
        <v>0</v>
      </c>
      <c r="BI206" s="147">
        <f>IF(N206="nulová",J206,0)</f>
        <v>0</v>
      </c>
      <c r="BJ206" s="15" t="s">
        <v>85</v>
      </c>
      <c r="BK206" s="147">
        <f>ROUND(I206*H206,2)</f>
        <v>0</v>
      </c>
      <c r="BL206" s="15" t="s">
        <v>261</v>
      </c>
      <c r="BM206" s="146" t="s">
        <v>596</v>
      </c>
    </row>
    <row r="207" spans="2:65" s="1" customFormat="1" ht="39">
      <c r="B207" s="30"/>
      <c r="D207" s="149" t="s">
        <v>301</v>
      </c>
      <c r="F207" s="173" t="s">
        <v>1367</v>
      </c>
      <c r="I207" s="174"/>
      <c r="L207" s="30"/>
      <c r="M207" s="175"/>
      <c r="T207" s="54"/>
      <c r="AT207" s="15" t="s">
        <v>301</v>
      </c>
      <c r="AU207" s="15" t="s">
        <v>85</v>
      </c>
    </row>
    <row r="208" spans="2:65" s="1" customFormat="1" ht="24.2" customHeight="1">
      <c r="B208" s="134"/>
      <c r="C208" s="135" t="s">
        <v>385</v>
      </c>
      <c r="D208" s="135" t="s">
        <v>187</v>
      </c>
      <c r="E208" s="136" t="s">
        <v>1368</v>
      </c>
      <c r="F208" s="137" t="s">
        <v>1369</v>
      </c>
      <c r="G208" s="138" t="s">
        <v>306</v>
      </c>
      <c r="H208" s="139">
        <v>1</v>
      </c>
      <c r="I208" s="140"/>
      <c r="J208" s="141">
        <f t="shared" ref="J208:J216" si="10">ROUND(I208*H208,2)</f>
        <v>0</v>
      </c>
      <c r="K208" s="137" t="s">
        <v>949</v>
      </c>
      <c r="L208" s="30"/>
      <c r="M208" s="142" t="s">
        <v>1</v>
      </c>
      <c r="N208" s="143" t="s">
        <v>42</v>
      </c>
      <c r="P208" s="144">
        <f t="shared" ref="P208:P216" si="11">O208*H208</f>
        <v>0</v>
      </c>
      <c r="Q208" s="144">
        <v>0</v>
      </c>
      <c r="R208" s="144">
        <f t="shared" ref="R208:R216" si="12">Q208*H208</f>
        <v>0</v>
      </c>
      <c r="S208" s="144">
        <v>0</v>
      </c>
      <c r="T208" s="145">
        <f t="shared" ref="T208:T216" si="13">S208*H208</f>
        <v>0</v>
      </c>
      <c r="AR208" s="146" t="s">
        <v>261</v>
      </c>
      <c r="AT208" s="146" t="s">
        <v>187</v>
      </c>
      <c r="AU208" s="146" t="s">
        <v>85</v>
      </c>
      <c r="AY208" s="15" t="s">
        <v>185</v>
      </c>
      <c r="BE208" s="147">
        <f t="shared" ref="BE208:BE216" si="14">IF(N208="základní",J208,0)</f>
        <v>0</v>
      </c>
      <c r="BF208" s="147">
        <f t="shared" ref="BF208:BF216" si="15">IF(N208="snížená",J208,0)</f>
        <v>0</v>
      </c>
      <c r="BG208" s="147">
        <f t="shared" ref="BG208:BG216" si="16">IF(N208="zákl. přenesená",J208,0)</f>
        <v>0</v>
      </c>
      <c r="BH208" s="147">
        <f t="shared" ref="BH208:BH216" si="17">IF(N208="sníž. přenesená",J208,0)</f>
        <v>0</v>
      </c>
      <c r="BI208" s="147">
        <f t="shared" ref="BI208:BI216" si="18">IF(N208="nulová",J208,0)</f>
        <v>0</v>
      </c>
      <c r="BJ208" s="15" t="s">
        <v>85</v>
      </c>
      <c r="BK208" s="147">
        <f t="shared" ref="BK208:BK216" si="19">ROUND(I208*H208,2)</f>
        <v>0</v>
      </c>
      <c r="BL208" s="15" t="s">
        <v>261</v>
      </c>
      <c r="BM208" s="146" t="s">
        <v>606</v>
      </c>
    </row>
    <row r="209" spans="2:65" s="1" customFormat="1" ht="24.2" customHeight="1">
      <c r="B209" s="134"/>
      <c r="C209" s="135" t="s">
        <v>390</v>
      </c>
      <c r="D209" s="135" t="s">
        <v>187</v>
      </c>
      <c r="E209" s="136" t="s">
        <v>1370</v>
      </c>
      <c r="F209" s="137" t="s">
        <v>1371</v>
      </c>
      <c r="G209" s="138" t="s">
        <v>306</v>
      </c>
      <c r="H209" s="139">
        <v>1</v>
      </c>
      <c r="I209" s="140"/>
      <c r="J209" s="141">
        <f t="shared" si="10"/>
        <v>0</v>
      </c>
      <c r="K209" s="137" t="s">
        <v>949</v>
      </c>
      <c r="L209" s="30"/>
      <c r="M209" s="142" t="s">
        <v>1</v>
      </c>
      <c r="N209" s="143" t="s">
        <v>42</v>
      </c>
      <c r="P209" s="144">
        <f t="shared" si="11"/>
        <v>0</v>
      </c>
      <c r="Q209" s="144">
        <v>0</v>
      </c>
      <c r="R209" s="144">
        <f t="shared" si="12"/>
        <v>0</v>
      </c>
      <c r="S209" s="144">
        <v>0</v>
      </c>
      <c r="T209" s="145">
        <f t="shared" si="13"/>
        <v>0</v>
      </c>
      <c r="AR209" s="146" t="s">
        <v>261</v>
      </c>
      <c r="AT209" s="146" t="s">
        <v>187</v>
      </c>
      <c r="AU209" s="146" t="s">
        <v>85</v>
      </c>
      <c r="AY209" s="15" t="s">
        <v>185</v>
      </c>
      <c r="BE209" s="147">
        <f t="shared" si="14"/>
        <v>0</v>
      </c>
      <c r="BF209" s="147">
        <f t="shared" si="15"/>
        <v>0</v>
      </c>
      <c r="BG209" s="147">
        <f t="shared" si="16"/>
        <v>0</v>
      </c>
      <c r="BH209" s="147">
        <f t="shared" si="17"/>
        <v>0</v>
      </c>
      <c r="BI209" s="147">
        <f t="shared" si="18"/>
        <v>0</v>
      </c>
      <c r="BJ209" s="15" t="s">
        <v>85</v>
      </c>
      <c r="BK209" s="147">
        <f t="shared" si="19"/>
        <v>0</v>
      </c>
      <c r="BL209" s="15" t="s">
        <v>261</v>
      </c>
      <c r="BM209" s="146" t="s">
        <v>614</v>
      </c>
    </row>
    <row r="210" spans="2:65" s="1" customFormat="1" ht="24.2" customHeight="1">
      <c r="B210" s="134"/>
      <c r="C210" s="135" t="s">
        <v>395</v>
      </c>
      <c r="D210" s="135" t="s">
        <v>187</v>
      </c>
      <c r="E210" s="136" t="s">
        <v>1372</v>
      </c>
      <c r="F210" s="137" t="s">
        <v>1373</v>
      </c>
      <c r="G210" s="138" t="s">
        <v>306</v>
      </c>
      <c r="H210" s="139">
        <v>1</v>
      </c>
      <c r="I210" s="140"/>
      <c r="J210" s="141">
        <f t="shared" si="10"/>
        <v>0</v>
      </c>
      <c r="K210" s="137" t="s">
        <v>949</v>
      </c>
      <c r="L210" s="30"/>
      <c r="M210" s="142" t="s">
        <v>1</v>
      </c>
      <c r="N210" s="143" t="s">
        <v>42</v>
      </c>
      <c r="P210" s="144">
        <f t="shared" si="11"/>
        <v>0</v>
      </c>
      <c r="Q210" s="144">
        <v>0</v>
      </c>
      <c r="R210" s="144">
        <f t="shared" si="12"/>
        <v>0</v>
      </c>
      <c r="S210" s="144">
        <v>0</v>
      </c>
      <c r="T210" s="145">
        <f t="shared" si="13"/>
        <v>0</v>
      </c>
      <c r="AR210" s="146" t="s">
        <v>261</v>
      </c>
      <c r="AT210" s="146" t="s">
        <v>187</v>
      </c>
      <c r="AU210" s="146" t="s">
        <v>85</v>
      </c>
      <c r="AY210" s="15" t="s">
        <v>185</v>
      </c>
      <c r="BE210" s="147">
        <f t="shared" si="14"/>
        <v>0</v>
      </c>
      <c r="BF210" s="147">
        <f t="shared" si="15"/>
        <v>0</v>
      </c>
      <c r="BG210" s="147">
        <f t="shared" si="16"/>
        <v>0</v>
      </c>
      <c r="BH210" s="147">
        <f t="shared" si="17"/>
        <v>0</v>
      </c>
      <c r="BI210" s="147">
        <f t="shared" si="18"/>
        <v>0</v>
      </c>
      <c r="BJ210" s="15" t="s">
        <v>85</v>
      </c>
      <c r="BK210" s="147">
        <f t="shared" si="19"/>
        <v>0</v>
      </c>
      <c r="BL210" s="15" t="s">
        <v>261</v>
      </c>
      <c r="BM210" s="146" t="s">
        <v>624</v>
      </c>
    </row>
    <row r="211" spans="2:65" s="1" customFormat="1" ht="16.5" customHeight="1">
      <c r="B211" s="134"/>
      <c r="C211" s="135" t="s">
        <v>400</v>
      </c>
      <c r="D211" s="135" t="s">
        <v>187</v>
      </c>
      <c r="E211" s="136" t="s">
        <v>1374</v>
      </c>
      <c r="F211" s="137" t="s">
        <v>1375</v>
      </c>
      <c r="G211" s="138" t="s">
        <v>306</v>
      </c>
      <c r="H211" s="139">
        <v>4</v>
      </c>
      <c r="I211" s="140"/>
      <c r="J211" s="141">
        <f t="shared" si="10"/>
        <v>0</v>
      </c>
      <c r="K211" s="137" t="s">
        <v>949</v>
      </c>
      <c r="L211" s="30"/>
      <c r="M211" s="142" t="s">
        <v>1</v>
      </c>
      <c r="N211" s="143" t="s">
        <v>42</v>
      </c>
      <c r="P211" s="144">
        <f t="shared" si="11"/>
        <v>0</v>
      </c>
      <c r="Q211" s="144">
        <v>0</v>
      </c>
      <c r="R211" s="144">
        <f t="shared" si="12"/>
        <v>0</v>
      </c>
      <c r="S211" s="144">
        <v>0</v>
      </c>
      <c r="T211" s="145">
        <f t="shared" si="13"/>
        <v>0</v>
      </c>
      <c r="AR211" s="146" t="s">
        <v>261</v>
      </c>
      <c r="AT211" s="146" t="s">
        <v>187</v>
      </c>
      <c r="AU211" s="146" t="s">
        <v>85</v>
      </c>
      <c r="AY211" s="15" t="s">
        <v>185</v>
      </c>
      <c r="BE211" s="147">
        <f t="shared" si="14"/>
        <v>0</v>
      </c>
      <c r="BF211" s="147">
        <f t="shared" si="15"/>
        <v>0</v>
      </c>
      <c r="BG211" s="147">
        <f t="shared" si="16"/>
        <v>0</v>
      </c>
      <c r="BH211" s="147">
        <f t="shared" si="17"/>
        <v>0</v>
      </c>
      <c r="BI211" s="147">
        <f t="shared" si="18"/>
        <v>0</v>
      </c>
      <c r="BJ211" s="15" t="s">
        <v>85</v>
      </c>
      <c r="BK211" s="147">
        <f t="shared" si="19"/>
        <v>0</v>
      </c>
      <c r="BL211" s="15" t="s">
        <v>261</v>
      </c>
      <c r="BM211" s="146" t="s">
        <v>631</v>
      </c>
    </row>
    <row r="212" spans="2:65" s="1" customFormat="1" ht="16.5" customHeight="1">
      <c r="B212" s="134"/>
      <c r="C212" s="135" t="s">
        <v>405</v>
      </c>
      <c r="D212" s="135" t="s">
        <v>187</v>
      </c>
      <c r="E212" s="136" t="s">
        <v>1376</v>
      </c>
      <c r="F212" s="137" t="s">
        <v>1377</v>
      </c>
      <c r="G212" s="138" t="s">
        <v>306</v>
      </c>
      <c r="H212" s="139">
        <v>6</v>
      </c>
      <c r="I212" s="140"/>
      <c r="J212" s="141">
        <f t="shared" si="10"/>
        <v>0</v>
      </c>
      <c r="K212" s="137" t="s">
        <v>949</v>
      </c>
      <c r="L212" s="30"/>
      <c r="M212" s="142" t="s">
        <v>1</v>
      </c>
      <c r="N212" s="143" t="s">
        <v>42</v>
      </c>
      <c r="P212" s="144">
        <f t="shared" si="11"/>
        <v>0</v>
      </c>
      <c r="Q212" s="144">
        <v>0</v>
      </c>
      <c r="R212" s="144">
        <f t="shared" si="12"/>
        <v>0</v>
      </c>
      <c r="S212" s="144">
        <v>0</v>
      </c>
      <c r="T212" s="145">
        <f t="shared" si="13"/>
        <v>0</v>
      </c>
      <c r="AR212" s="146" t="s">
        <v>261</v>
      </c>
      <c r="AT212" s="146" t="s">
        <v>187</v>
      </c>
      <c r="AU212" s="146" t="s">
        <v>85</v>
      </c>
      <c r="AY212" s="15" t="s">
        <v>185</v>
      </c>
      <c r="BE212" s="147">
        <f t="shared" si="14"/>
        <v>0</v>
      </c>
      <c r="BF212" s="147">
        <f t="shared" si="15"/>
        <v>0</v>
      </c>
      <c r="BG212" s="147">
        <f t="shared" si="16"/>
        <v>0</v>
      </c>
      <c r="BH212" s="147">
        <f t="shared" si="17"/>
        <v>0</v>
      </c>
      <c r="BI212" s="147">
        <f t="shared" si="18"/>
        <v>0</v>
      </c>
      <c r="BJ212" s="15" t="s">
        <v>85</v>
      </c>
      <c r="BK212" s="147">
        <f t="shared" si="19"/>
        <v>0</v>
      </c>
      <c r="BL212" s="15" t="s">
        <v>261</v>
      </c>
      <c r="BM212" s="146" t="s">
        <v>640</v>
      </c>
    </row>
    <row r="213" spans="2:65" s="1" customFormat="1" ht="16.5" customHeight="1">
      <c r="B213" s="134"/>
      <c r="C213" s="135" t="s">
        <v>410</v>
      </c>
      <c r="D213" s="135" t="s">
        <v>187</v>
      </c>
      <c r="E213" s="136" t="s">
        <v>1378</v>
      </c>
      <c r="F213" s="137" t="s">
        <v>1379</v>
      </c>
      <c r="G213" s="138" t="s">
        <v>306</v>
      </c>
      <c r="H213" s="139">
        <v>4</v>
      </c>
      <c r="I213" s="140"/>
      <c r="J213" s="141">
        <f t="shared" si="10"/>
        <v>0</v>
      </c>
      <c r="K213" s="137" t="s">
        <v>949</v>
      </c>
      <c r="L213" s="30"/>
      <c r="M213" s="142" t="s">
        <v>1</v>
      </c>
      <c r="N213" s="143" t="s">
        <v>42</v>
      </c>
      <c r="P213" s="144">
        <f t="shared" si="11"/>
        <v>0</v>
      </c>
      <c r="Q213" s="144">
        <v>0</v>
      </c>
      <c r="R213" s="144">
        <f t="shared" si="12"/>
        <v>0</v>
      </c>
      <c r="S213" s="144">
        <v>0</v>
      </c>
      <c r="T213" s="145">
        <f t="shared" si="13"/>
        <v>0</v>
      </c>
      <c r="AR213" s="146" t="s">
        <v>261</v>
      </c>
      <c r="AT213" s="146" t="s">
        <v>187</v>
      </c>
      <c r="AU213" s="146" t="s">
        <v>85</v>
      </c>
      <c r="AY213" s="15" t="s">
        <v>185</v>
      </c>
      <c r="BE213" s="147">
        <f t="shared" si="14"/>
        <v>0</v>
      </c>
      <c r="BF213" s="147">
        <f t="shared" si="15"/>
        <v>0</v>
      </c>
      <c r="BG213" s="147">
        <f t="shared" si="16"/>
        <v>0</v>
      </c>
      <c r="BH213" s="147">
        <f t="shared" si="17"/>
        <v>0</v>
      </c>
      <c r="BI213" s="147">
        <f t="shared" si="18"/>
        <v>0</v>
      </c>
      <c r="BJ213" s="15" t="s">
        <v>85</v>
      </c>
      <c r="BK213" s="147">
        <f t="shared" si="19"/>
        <v>0</v>
      </c>
      <c r="BL213" s="15" t="s">
        <v>261</v>
      </c>
      <c r="BM213" s="146" t="s">
        <v>648</v>
      </c>
    </row>
    <row r="214" spans="2:65" s="1" customFormat="1" ht="16.5" customHeight="1">
      <c r="B214" s="134"/>
      <c r="C214" s="135" t="s">
        <v>415</v>
      </c>
      <c r="D214" s="135" t="s">
        <v>187</v>
      </c>
      <c r="E214" s="136" t="s">
        <v>1380</v>
      </c>
      <c r="F214" s="137" t="s">
        <v>1381</v>
      </c>
      <c r="G214" s="138" t="s">
        <v>306</v>
      </c>
      <c r="H214" s="139">
        <v>1</v>
      </c>
      <c r="I214" s="140"/>
      <c r="J214" s="141">
        <f t="shared" si="10"/>
        <v>0</v>
      </c>
      <c r="K214" s="137" t="s">
        <v>949</v>
      </c>
      <c r="L214" s="30"/>
      <c r="M214" s="142" t="s">
        <v>1</v>
      </c>
      <c r="N214" s="143" t="s">
        <v>42</v>
      </c>
      <c r="P214" s="144">
        <f t="shared" si="11"/>
        <v>0</v>
      </c>
      <c r="Q214" s="144">
        <v>0</v>
      </c>
      <c r="R214" s="144">
        <f t="shared" si="12"/>
        <v>0</v>
      </c>
      <c r="S214" s="144">
        <v>0</v>
      </c>
      <c r="T214" s="145">
        <f t="shared" si="13"/>
        <v>0</v>
      </c>
      <c r="AR214" s="146" t="s">
        <v>261</v>
      </c>
      <c r="AT214" s="146" t="s">
        <v>187</v>
      </c>
      <c r="AU214" s="146" t="s">
        <v>85</v>
      </c>
      <c r="AY214" s="15" t="s">
        <v>185</v>
      </c>
      <c r="BE214" s="147">
        <f t="shared" si="14"/>
        <v>0</v>
      </c>
      <c r="BF214" s="147">
        <f t="shared" si="15"/>
        <v>0</v>
      </c>
      <c r="BG214" s="147">
        <f t="shared" si="16"/>
        <v>0</v>
      </c>
      <c r="BH214" s="147">
        <f t="shared" si="17"/>
        <v>0</v>
      </c>
      <c r="BI214" s="147">
        <f t="shared" si="18"/>
        <v>0</v>
      </c>
      <c r="BJ214" s="15" t="s">
        <v>85</v>
      </c>
      <c r="BK214" s="147">
        <f t="shared" si="19"/>
        <v>0</v>
      </c>
      <c r="BL214" s="15" t="s">
        <v>261</v>
      </c>
      <c r="BM214" s="146" t="s">
        <v>657</v>
      </c>
    </row>
    <row r="215" spans="2:65" s="1" customFormat="1" ht="16.5" customHeight="1">
      <c r="B215" s="134"/>
      <c r="C215" s="135" t="s">
        <v>421</v>
      </c>
      <c r="D215" s="135" t="s">
        <v>187</v>
      </c>
      <c r="E215" s="136" t="s">
        <v>1382</v>
      </c>
      <c r="F215" s="137" t="s">
        <v>1383</v>
      </c>
      <c r="G215" s="138" t="s">
        <v>306</v>
      </c>
      <c r="H215" s="139">
        <v>1</v>
      </c>
      <c r="I215" s="140"/>
      <c r="J215" s="141">
        <f t="shared" si="10"/>
        <v>0</v>
      </c>
      <c r="K215" s="137" t="s">
        <v>949</v>
      </c>
      <c r="L215" s="30"/>
      <c r="M215" s="142" t="s">
        <v>1</v>
      </c>
      <c r="N215" s="143" t="s">
        <v>42</v>
      </c>
      <c r="P215" s="144">
        <f t="shared" si="11"/>
        <v>0</v>
      </c>
      <c r="Q215" s="144">
        <v>0</v>
      </c>
      <c r="R215" s="144">
        <f t="shared" si="12"/>
        <v>0</v>
      </c>
      <c r="S215" s="144">
        <v>0</v>
      </c>
      <c r="T215" s="145">
        <f t="shared" si="13"/>
        <v>0</v>
      </c>
      <c r="AR215" s="146" t="s">
        <v>261</v>
      </c>
      <c r="AT215" s="146" t="s">
        <v>187</v>
      </c>
      <c r="AU215" s="146" t="s">
        <v>85</v>
      </c>
      <c r="AY215" s="15" t="s">
        <v>185</v>
      </c>
      <c r="BE215" s="147">
        <f t="shared" si="14"/>
        <v>0</v>
      </c>
      <c r="BF215" s="147">
        <f t="shared" si="15"/>
        <v>0</v>
      </c>
      <c r="BG215" s="147">
        <f t="shared" si="16"/>
        <v>0</v>
      </c>
      <c r="BH215" s="147">
        <f t="shared" si="17"/>
        <v>0</v>
      </c>
      <c r="BI215" s="147">
        <f t="shared" si="18"/>
        <v>0</v>
      </c>
      <c r="BJ215" s="15" t="s">
        <v>85</v>
      </c>
      <c r="BK215" s="147">
        <f t="shared" si="19"/>
        <v>0</v>
      </c>
      <c r="BL215" s="15" t="s">
        <v>261</v>
      </c>
      <c r="BM215" s="146" t="s">
        <v>665</v>
      </c>
    </row>
    <row r="216" spans="2:65" s="1" customFormat="1" ht="16.5" customHeight="1">
      <c r="B216" s="134"/>
      <c r="C216" s="135" t="s">
        <v>426</v>
      </c>
      <c r="D216" s="135" t="s">
        <v>187</v>
      </c>
      <c r="E216" s="136" t="s">
        <v>1384</v>
      </c>
      <c r="F216" s="137" t="s">
        <v>1385</v>
      </c>
      <c r="G216" s="138" t="s">
        <v>306</v>
      </c>
      <c r="H216" s="139">
        <v>12</v>
      </c>
      <c r="I216" s="140"/>
      <c r="J216" s="141">
        <f t="shared" si="10"/>
        <v>0</v>
      </c>
      <c r="K216" s="137" t="s">
        <v>949</v>
      </c>
      <c r="L216" s="30"/>
      <c r="M216" s="142" t="s">
        <v>1</v>
      </c>
      <c r="N216" s="143" t="s">
        <v>42</v>
      </c>
      <c r="P216" s="144">
        <f t="shared" si="11"/>
        <v>0</v>
      </c>
      <c r="Q216" s="144">
        <v>0</v>
      </c>
      <c r="R216" s="144">
        <f t="shared" si="12"/>
        <v>0</v>
      </c>
      <c r="S216" s="144">
        <v>0</v>
      </c>
      <c r="T216" s="145">
        <f t="shared" si="13"/>
        <v>0</v>
      </c>
      <c r="AR216" s="146" t="s">
        <v>261</v>
      </c>
      <c r="AT216" s="146" t="s">
        <v>187</v>
      </c>
      <c r="AU216" s="146" t="s">
        <v>85</v>
      </c>
      <c r="AY216" s="15" t="s">
        <v>185</v>
      </c>
      <c r="BE216" s="147">
        <f t="shared" si="14"/>
        <v>0</v>
      </c>
      <c r="BF216" s="147">
        <f t="shared" si="15"/>
        <v>0</v>
      </c>
      <c r="BG216" s="147">
        <f t="shared" si="16"/>
        <v>0</v>
      </c>
      <c r="BH216" s="147">
        <f t="shared" si="17"/>
        <v>0</v>
      </c>
      <c r="BI216" s="147">
        <f t="shared" si="18"/>
        <v>0</v>
      </c>
      <c r="BJ216" s="15" t="s">
        <v>85</v>
      </c>
      <c r="BK216" s="147">
        <f t="shared" si="19"/>
        <v>0</v>
      </c>
      <c r="BL216" s="15" t="s">
        <v>261</v>
      </c>
      <c r="BM216" s="146" t="s">
        <v>676</v>
      </c>
    </row>
    <row r="217" spans="2:65" s="1" customFormat="1" ht="19.5">
      <c r="B217" s="30"/>
      <c r="D217" s="149" t="s">
        <v>301</v>
      </c>
      <c r="F217" s="173" t="s">
        <v>1386</v>
      </c>
      <c r="I217" s="174"/>
      <c r="L217" s="30"/>
      <c r="M217" s="175"/>
      <c r="T217" s="54"/>
      <c r="AT217" s="15" t="s">
        <v>301</v>
      </c>
      <c r="AU217" s="15" t="s">
        <v>85</v>
      </c>
    </row>
    <row r="218" spans="2:65" s="1" customFormat="1" ht="16.5" customHeight="1">
      <c r="B218" s="134"/>
      <c r="C218" s="135" t="s">
        <v>432</v>
      </c>
      <c r="D218" s="135" t="s">
        <v>187</v>
      </c>
      <c r="E218" s="136" t="s">
        <v>1387</v>
      </c>
      <c r="F218" s="137" t="s">
        <v>1388</v>
      </c>
      <c r="G218" s="138" t="s">
        <v>306</v>
      </c>
      <c r="H218" s="139">
        <v>1</v>
      </c>
      <c r="I218" s="140"/>
      <c r="J218" s="141">
        <f>ROUND(I218*H218,2)</f>
        <v>0</v>
      </c>
      <c r="K218" s="137" t="s">
        <v>949</v>
      </c>
      <c r="L218" s="30"/>
      <c r="M218" s="142" t="s">
        <v>1</v>
      </c>
      <c r="N218" s="143" t="s">
        <v>42</v>
      </c>
      <c r="P218" s="144">
        <f>O218*H218</f>
        <v>0</v>
      </c>
      <c r="Q218" s="144">
        <v>0</v>
      </c>
      <c r="R218" s="144">
        <f>Q218*H218</f>
        <v>0</v>
      </c>
      <c r="S218" s="144">
        <v>0</v>
      </c>
      <c r="T218" s="145">
        <f>S218*H218</f>
        <v>0</v>
      </c>
      <c r="AR218" s="146" t="s">
        <v>261</v>
      </c>
      <c r="AT218" s="146" t="s">
        <v>187</v>
      </c>
      <c r="AU218" s="146" t="s">
        <v>85</v>
      </c>
      <c r="AY218" s="15" t="s">
        <v>185</v>
      </c>
      <c r="BE218" s="147">
        <f>IF(N218="základní",J218,0)</f>
        <v>0</v>
      </c>
      <c r="BF218" s="147">
        <f>IF(N218="snížená",J218,0)</f>
        <v>0</v>
      </c>
      <c r="BG218" s="147">
        <f>IF(N218="zákl. přenesená",J218,0)</f>
        <v>0</v>
      </c>
      <c r="BH218" s="147">
        <f>IF(N218="sníž. přenesená",J218,0)</f>
        <v>0</v>
      </c>
      <c r="BI218" s="147">
        <f>IF(N218="nulová",J218,0)</f>
        <v>0</v>
      </c>
      <c r="BJ218" s="15" t="s">
        <v>85</v>
      </c>
      <c r="BK218" s="147">
        <f>ROUND(I218*H218,2)</f>
        <v>0</v>
      </c>
      <c r="BL218" s="15" t="s">
        <v>261</v>
      </c>
      <c r="BM218" s="146" t="s">
        <v>688</v>
      </c>
    </row>
    <row r="219" spans="2:65" s="1" customFormat="1" ht="16.5" customHeight="1">
      <c r="B219" s="134"/>
      <c r="C219" s="135" t="s">
        <v>436</v>
      </c>
      <c r="D219" s="135" t="s">
        <v>187</v>
      </c>
      <c r="E219" s="136" t="s">
        <v>1389</v>
      </c>
      <c r="F219" s="137" t="s">
        <v>1390</v>
      </c>
      <c r="G219" s="138" t="s">
        <v>306</v>
      </c>
      <c r="H219" s="139">
        <v>1</v>
      </c>
      <c r="I219" s="140"/>
      <c r="J219" s="141">
        <f>ROUND(I219*H219,2)</f>
        <v>0</v>
      </c>
      <c r="K219" s="137" t="s">
        <v>949</v>
      </c>
      <c r="L219" s="30"/>
      <c r="M219" s="142" t="s">
        <v>1</v>
      </c>
      <c r="N219" s="143" t="s">
        <v>42</v>
      </c>
      <c r="P219" s="144">
        <f>O219*H219</f>
        <v>0</v>
      </c>
      <c r="Q219" s="144">
        <v>0</v>
      </c>
      <c r="R219" s="144">
        <f>Q219*H219</f>
        <v>0</v>
      </c>
      <c r="S219" s="144">
        <v>0</v>
      </c>
      <c r="T219" s="145">
        <f>S219*H219</f>
        <v>0</v>
      </c>
      <c r="AR219" s="146" t="s">
        <v>261</v>
      </c>
      <c r="AT219" s="146" t="s">
        <v>187</v>
      </c>
      <c r="AU219" s="146" t="s">
        <v>85</v>
      </c>
      <c r="AY219" s="15" t="s">
        <v>185</v>
      </c>
      <c r="BE219" s="147">
        <f>IF(N219="základní",J219,0)</f>
        <v>0</v>
      </c>
      <c r="BF219" s="147">
        <f>IF(N219="snížená",J219,0)</f>
        <v>0</v>
      </c>
      <c r="BG219" s="147">
        <f>IF(N219="zákl. přenesená",J219,0)</f>
        <v>0</v>
      </c>
      <c r="BH219" s="147">
        <f>IF(N219="sníž. přenesená",J219,0)</f>
        <v>0</v>
      </c>
      <c r="BI219" s="147">
        <f>IF(N219="nulová",J219,0)</f>
        <v>0</v>
      </c>
      <c r="BJ219" s="15" t="s">
        <v>85</v>
      </c>
      <c r="BK219" s="147">
        <f>ROUND(I219*H219,2)</f>
        <v>0</v>
      </c>
      <c r="BL219" s="15" t="s">
        <v>261</v>
      </c>
      <c r="BM219" s="146" t="s">
        <v>697</v>
      </c>
    </row>
    <row r="220" spans="2:65" s="1" customFormat="1" ht="16.5" customHeight="1">
      <c r="B220" s="134"/>
      <c r="C220" s="135" t="s">
        <v>440</v>
      </c>
      <c r="D220" s="135" t="s">
        <v>187</v>
      </c>
      <c r="E220" s="136" t="s">
        <v>1391</v>
      </c>
      <c r="F220" s="137" t="s">
        <v>1392</v>
      </c>
      <c r="G220" s="138" t="s">
        <v>306</v>
      </c>
      <c r="H220" s="139">
        <v>8</v>
      </c>
      <c r="I220" s="140"/>
      <c r="J220" s="141">
        <f>ROUND(I220*H220,2)</f>
        <v>0</v>
      </c>
      <c r="K220" s="137" t="s">
        <v>949</v>
      </c>
      <c r="L220" s="30"/>
      <c r="M220" s="142" t="s">
        <v>1</v>
      </c>
      <c r="N220" s="143" t="s">
        <v>42</v>
      </c>
      <c r="P220" s="144">
        <f>O220*H220</f>
        <v>0</v>
      </c>
      <c r="Q220" s="144">
        <v>0</v>
      </c>
      <c r="R220" s="144">
        <f>Q220*H220</f>
        <v>0</v>
      </c>
      <c r="S220" s="144">
        <v>0</v>
      </c>
      <c r="T220" s="145">
        <f>S220*H220</f>
        <v>0</v>
      </c>
      <c r="AR220" s="146" t="s">
        <v>261</v>
      </c>
      <c r="AT220" s="146" t="s">
        <v>187</v>
      </c>
      <c r="AU220" s="146" t="s">
        <v>85</v>
      </c>
      <c r="AY220" s="15" t="s">
        <v>185</v>
      </c>
      <c r="BE220" s="147">
        <f>IF(N220="základní",J220,0)</f>
        <v>0</v>
      </c>
      <c r="BF220" s="147">
        <f>IF(N220="snížená",J220,0)</f>
        <v>0</v>
      </c>
      <c r="BG220" s="147">
        <f>IF(N220="zákl. přenesená",J220,0)</f>
        <v>0</v>
      </c>
      <c r="BH220" s="147">
        <f>IF(N220="sníž. přenesená",J220,0)</f>
        <v>0</v>
      </c>
      <c r="BI220" s="147">
        <f>IF(N220="nulová",J220,0)</f>
        <v>0</v>
      </c>
      <c r="BJ220" s="15" t="s">
        <v>85</v>
      </c>
      <c r="BK220" s="147">
        <f>ROUND(I220*H220,2)</f>
        <v>0</v>
      </c>
      <c r="BL220" s="15" t="s">
        <v>261</v>
      </c>
      <c r="BM220" s="146" t="s">
        <v>706</v>
      </c>
    </row>
    <row r="221" spans="2:65" s="1" customFormat="1" ht="16.5" customHeight="1">
      <c r="B221" s="134"/>
      <c r="C221" s="135" t="s">
        <v>445</v>
      </c>
      <c r="D221" s="135" t="s">
        <v>187</v>
      </c>
      <c r="E221" s="136" t="s">
        <v>1393</v>
      </c>
      <c r="F221" s="137" t="s">
        <v>1394</v>
      </c>
      <c r="G221" s="138" t="s">
        <v>306</v>
      </c>
      <c r="H221" s="139">
        <v>2</v>
      </c>
      <c r="I221" s="140"/>
      <c r="J221" s="141">
        <f>ROUND(I221*H221,2)</f>
        <v>0</v>
      </c>
      <c r="K221" s="137" t="s">
        <v>949</v>
      </c>
      <c r="L221" s="30"/>
      <c r="M221" s="142" t="s">
        <v>1</v>
      </c>
      <c r="N221" s="143" t="s">
        <v>42</v>
      </c>
      <c r="P221" s="144">
        <f>O221*H221</f>
        <v>0</v>
      </c>
      <c r="Q221" s="144">
        <v>0</v>
      </c>
      <c r="R221" s="144">
        <f>Q221*H221</f>
        <v>0</v>
      </c>
      <c r="S221" s="144">
        <v>0</v>
      </c>
      <c r="T221" s="145">
        <f>S221*H221</f>
        <v>0</v>
      </c>
      <c r="AR221" s="146" t="s">
        <v>261</v>
      </c>
      <c r="AT221" s="146" t="s">
        <v>187</v>
      </c>
      <c r="AU221" s="146" t="s">
        <v>85</v>
      </c>
      <c r="AY221" s="15" t="s">
        <v>185</v>
      </c>
      <c r="BE221" s="147">
        <f>IF(N221="základní",J221,0)</f>
        <v>0</v>
      </c>
      <c r="BF221" s="147">
        <f>IF(N221="snížená",J221,0)</f>
        <v>0</v>
      </c>
      <c r="BG221" s="147">
        <f>IF(N221="zákl. přenesená",J221,0)</f>
        <v>0</v>
      </c>
      <c r="BH221" s="147">
        <f>IF(N221="sníž. přenesená",J221,0)</f>
        <v>0</v>
      </c>
      <c r="BI221" s="147">
        <f>IF(N221="nulová",J221,0)</f>
        <v>0</v>
      </c>
      <c r="BJ221" s="15" t="s">
        <v>85</v>
      </c>
      <c r="BK221" s="147">
        <f>ROUND(I221*H221,2)</f>
        <v>0</v>
      </c>
      <c r="BL221" s="15" t="s">
        <v>261</v>
      </c>
      <c r="BM221" s="146" t="s">
        <v>716</v>
      </c>
    </row>
    <row r="222" spans="2:65" s="1" customFormat="1" ht="19.5">
      <c r="B222" s="30"/>
      <c r="D222" s="149" t="s">
        <v>301</v>
      </c>
      <c r="F222" s="173" t="s">
        <v>1355</v>
      </c>
      <c r="I222" s="174"/>
      <c r="L222" s="30"/>
      <c r="M222" s="175"/>
      <c r="T222" s="54"/>
      <c r="AT222" s="15" t="s">
        <v>301</v>
      </c>
      <c r="AU222" s="15" t="s">
        <v>85</v>
      </c>
    </row>
    <row r="223" spans="2:65" s="1" customFormat="1" ht="16.5" customHeight="1">
      <c r="B223" s="134"/>
      <c r="C223" s="135" t="s">
        <v>450</v>
      </c>
      <c r="D223" s="135" t="s">
        <v>187</v>
      </c>
      <c r="E223" s="136" t="s">
        <v>1395</v>
      </c>
      <c r="F223" s="137" t="s">
        <v>1396</v>
      </c>
      <c r="G223" s="138" t="s">
        <v>306</v>
      </c>
      <c r="H223" s="139">
        <v>1</v>
      </c>
      <c r="I223" s="140"/>
      <c r="J223" s="141">
        <f>ROUND(I223*H223,2)</f>
        <v>0</v>
      </c>
      <c r="K223" s="137" t="s">
        <v>965</v>
      </c>
      <c r="L223" s="30"/>
      <c r="M223" s="142" t="s">
        <v>1</v>
      </c>
      <c r="N223" s="143" t="s">
        <v>42</v>
      </c>
      <c r="P223" s="144">
        <f>O223*H223</f>
        <v>0</v>
      </c>
      <c r="Q223" s="144">
        <v>0</v>
      </c>
      <c r="R223" s="144">
        <f>Q223*H223</f>
        <v>0</v>
      </c>
      <c r="S223" s="144">
        <v>0</v>
      </c>
      <c r="T223" s="145">
        <f>S223*H223</f>
        <v>0</v>
      </c>
      <c r="AR223" s="146" t="s">
        <v>261</v>
      </c>
      <c r="AT223" s="146" t="s">
        <v>187</v>
      </c>
      <c r="AU223" s="146" t="s">
        <v>85</v>
      </c>
      <c r="AY223" s="15" t="s">
        <v>185</v>
      </c>
      <c r="BE223" s="147">
        <f>IF(N223="základní",J223,0)</f>
        <v>0</v>
      </c>
      <c r="BF223" s="147">
        <f>IF(N223="snížená",J223,0)</f>
        <v>0</v>
      </c>
      <c r="BG223" s="147">
        <f>IF(N223="zákl. přenesená",J223,0)</f>
        <v>0</v>
      </c>
      <c r="BH223" s="147">
        <f>IF(N223="sníž. přenesená",J223,0)</f>
        <v>0</v>
      </c>
      <c r="BI223" s="147">
        <f>IF(N223="nulová",J223,0)</f>
        <v>0</v>
      </c>
      <c r="BJ223" s="15" t="s">
        <v>85</v>
      </c>
      <c r="BK223" s="147">
        <f>ROUND(I223*H223,2)</f>
        <v>0</v>
      </c>
      <c r="BL223" s="15" t="s">
        <v>261</v>
      </c>
      <c r="BM223" s="146" t="s">
        <v>725</v>
      </c>
    </row>
    <row r="224" spans="2:65" s="1" customFormat="1" ht="16.5" customHeight="1">
      <c r="B224" s="134"/>
      <c r="C224" s="135" t="s">
        <v>455</v>
      </c>
      <c r="D224" s="135" t="s">
        <v>187</v>
      </c>
      <c r="E224" s="136" t="s">
        <v>1397</v>
      </c>
      <c r="F224" s="137" t="s">
        <v>1398</v>
      </c>
      <c r="G224" s="138" t="s">
        <v>306</v>
      </c>
      <c r="H224" s="139">
        <v>1</v>
      </c>
      <c r="I224" s="140"/>
      <c r="J224" s="141">
        <f>ROUND(I224*H224,2)</f>
        <v>0</v>
      </c>
      <c r="K224" s="137" t="s">
        <v>965</v>
      </c>
      <c r="L224" s="30"/>
      <c r="M224" s="142" t="s">
        <v>1</v>
      </c>
      <c r="N224" s="143" t="s">
        <v>42</v>
      </c>
      <c r="P224" s="144">
        <f>O224*H224</f>
        <v>0</v>
      </c>
      <c r="Q224" s="144">
        <v>0</v>
      </c>
      <c r="R224" s="144">
        <f>Q224*H224</f>
        <v>0</v>
      </c>
      <c r="S224" s="144">
        <v>0</v>
      </c>
      <c r="T224" s="145">
        <f>S224*H224</f>
        <v>0</v>
      </c>
      <c r="AR224" s="146" t="s">
        <v>261</v>
      </c>
      <c r="AT224" s="146" t="s">
        <v>187</v>
      </c>
      <c r="AU224" s="146" t="s">
        <v>85</v>
      </c>
      <c r="AY224" s="15" t="s">
        <v>185</v>
      </c>
      <c r="BE224" s="147">
        <f>IF(N224="základní",J224,0)</f>
        <v>0</v>
      </c>
      <c r="BF224" s="147">
        <f>IF(N224="snížená",J224,0)</f>
        <v>0</v>
      </c>
      <c r="BG224" s="147">
        <f>IF(N224="zákl. přenesená",J224,0)</f>
        <v>0</v>
      </c>
      <c r="BH224" s="147">
        <f>IF(N224="sníž. přenesená",J224,0)</f>
        <v>0</v>
      </c>
      <c r="BI224" s="147">
        <f>IF(N224="nulová",J224,0)</f>
        <v>0</v>
      </c>
      <c r="BJ224" s="15" t="s">
        <v>85</v>
      </c>
      <c r="BK224" s="147">
        <f>ROUND(I224*H224,2)</f>
        <v>0</v>
      </c>
      <c r="BL224" s="15" t="s">
        <v>261</v>
      </c>
      <c r="BM224" s="146" t="s">
        <v>737</v>
      </c>
    </row>
    <row r="225" spans="2:65" s="1" customFormat="1" ht="68.25">
      <c r="B225" s="30"/>
      <c r="D225" s="149" t="s">
        <v>301</v>
      </c>
      <c r="F225" s="173" t="s">
        <v>1399</v>
      </c>
      <c r="I225" s="174"/>
      <c r="L225" s="30"/>
      <c r="M225" s="175"/>
      <c r="T225" s="54"/>
      <c r="AT225" s="15" t="s">
        <v>301</v>
      </c>
      <c r="AU225" s="15" t="s">
        <v>85</v>
      </c>
    </row>
    <row r="226" spans="2:65" s="1" customFormat="1" ht="16.5" customHeight="1">
      <c r="B226" s="134"/>
      <c r="C226" s="135" t="s">
        <v>459</v>
      </c>
      <c r="D226" s="135" t="s">
        <v>187</v>
      </c>
      <c r="E226" s="136" t="s">
        <v>1400</v>
      </c>
      <c r="F226" s="137" t="s">
        <v>1401</v>
      </c>
      <c r="G226" s="138" t="s">
        <v>306</v>
      </c>
      <c r="H226" s="139">
        <v>1</v>
      </c>
      <c r="I226" s="140"/>
      <c r="J226" s="141">
        <f>ROUND(I226*H226,2)</f>
        <v>0</v>
      </c>
      <c r="K226" s="137" t="s">
        <v>965</v>
      </c>
      <c r="L226" s="30"/>
      <c r="M226" s="142" t="s">
        <v>1</v>
      </c>
      <c r="N226" s="143" t="s">
        <v>42</v>
      </c>
      <c r="P226" s="144">
        <f>O226*H226</f>
        <v>0</v>
      </c>
      <c r="Q226" s="144">
        <v>0</v>
      </c>
      <c r="R226" s="144">
        <f>Q226*H226</f>
        <v>0</v>
      </c>
      <c r="S226" s="144">
        <v>0</v>
      </c>
      <c r="T226" s="145">
        <f>S226*H226</f>
        <v>0</v>
      </c>
      <c r="AR226" s="146" t="s">
        <v>261</v>
      </c>
      <c r="AT226" s="146" t="s">
        <v>187</v>
      </c>
      <c r="AU226" s="146" t="s">
        <v>85</v>
      </c>
      <c r="AY226" s="15" t="s">
        <v>185</v>
      </c>
      <c r="BE226" s="147">
        <f>IF(N226="základní",J226,0)</f>
        <v>0</v>
      </c>
      <c r="BF226" s="147">
        <f>IF(N226="snížená",J226,0)</f>
        <v>0</v>
      </c>
      <c r="BG226" s="147">
        <f>IF(N226="zákl. přenesená",J226,0)</f>
        <v>0</v>
      </c>
      <c r="BH226" s="147">
        <f>IF(N226="sníž. přenesená",J226,0)</f>
        <v>0</v>
      </c>
      <c r="BI226" s="147">
        <f>IF(N226="nulová",J226,0)</f>
        <v>0</v>
      </c>
      <c r="BJ226" s="15" t="s">
        <v>85</v>
      </c>
      <c r="BK226" s="147">
        <f>ROUND(I226*H226,2)</f>
        <v>0</v>
      </c>
      <c r="BL226" s="15" t="s">
        <v>261</v>
      </c>
      <c r="BM226" s="146" t="s">
        <v>745</v>
      </c>
    </row>
    <row r="227" spans="2:65" s="1" customFormat="1" ht="19.5">
      <c r="B227" s="30"/>
      <c r="D227" s="149" t="s">
        <v>301</v>
      </c>
      <c r="F227" s="173" t="s">
        <v>1402</v>
      </c>
      <c r="I227" s="174"/>
      <c r="L227" s="30"/>
      <c r="M227" s="175"/>
      <c r="T227" s="54"/>
      <c r="AT227" s="15" t="s">
        <v>301</v>
      </c>
      <c r="AU227" s="15" t="s">
        <v>85</v>
      </c>
    </row>
    <row r="228" spans="2:65" s="1" customFormat="1" ht="24.2" customHeight="1">
      <c r="B228" s="134"/>
      <c r="C228" s="135" t="s">
        <v>463</v>
      </c>
      <c r="D228" s="135" t="s">
        <v>187</v>
      </c>
      <c r="E228" s="136" t="s">
        <v>1403</v>
      </c>
      <c r="F228" s="137" t="s">
        <v>1404</v>
      </c>
      <c r="G228" s="138" t="s">
        <v>306</v>
      </c>
      <c r="H228" s="139">
        <v>1</v>
      </c>
      <c r="I228" s="140"/>
      <c r="J228" s="141">
        <f>ROUND(I228*H228,2)</f>
        <v>0</v>
      </c>
      <c r="K228" s="137" t="s">
        <v>949</v>
      </c>
      <c r="L228" s="30"/>
      <c r="M228" s="142" t="s">
        <v>1</v>
      </c>
      <c r="N228" s="143" t="s">
        <v>42</v>
      </c>
      <c r="P228" s="144">
        <f>O228*H228</f>
        <v>0</v>
      </c>
      <c r="Q228" s="144">
        <v>0</v>
      </c>
      <c r="R228" s="144">
        <f>Q228*H228</f>
        <v>0</v>
      </c>
      <c r="S228" s="144">
        <v>0</v>
      </c>
      <c r="T228" s="145">
        <f>S228*H228</f>
        <v>0</v>
      </c>
      <c r="AR228" s="146" t="s">
        <v>261</v>
      </c>
      <c r="AT228" s="146" t="s">
        <v>187</v>
      </c>
      <c r="AU228" s="146" t="s">
        <v>85</v>
      </c>
      <c r="AY228" s="15" t="s">
        <v>185</v>
      </c>
      <c r="BE228" s="147">
        <f>IF(N228="základní",J228,0)</f>
        <v>0</v>
      </c>
      <c r="BF228" s="147">
        <f>IF(N228="snížená",J228,0)</f>
        <v>0</v>
      </c>
      <c r="BG228" s="147">
        <f>IF(N228="zákl. přenesená",J228,0)</f>
        <v>0</v>
      </c>
      <c r="BH228" s="147">
        <f>IF(N228="sníž. přenesená",J228,0)</f>
        <v>0</v>
      </c>
      <c r="BI228" s="147">
        <f>IF(N228="nulová",J228,0)</f>
        <v>0</v>
      </c>
      <c r="BJ228" s="15" t="s">
        <v>85</v>
      </c>
      <c r="BK228" s="147">
        <f>ROUND(I228*H228,2)</f>
        <v>0</v>
      </c>
      <c r="BL228" s="15" t="s">
        <v>261</v>
      </c>
      <c r="BM228" s="146" t="s">
        <v>753</v>
      </c>
    </row>
    <row r="229" spans="2:65" s="1" customFormat="1" ht="16.5" customHeight="1">
      <c r="B229" s="134"/>
      <c r="C229" s="135" t="s">
        <v>468</v>
      </c>
      <c r="D229" s="135" t="s">
        <v>187</v>
      </c>
      <c r="E229" s="136" t="s">
        <v>1405</v>
      </c>
      <c r="F229" s="137" t="s">
        <v>1045</v>
      </c>
      <c r="G229" s="138" t="s">
        <v>306</v>
      </c>
      <c r="H229" s="139">
        <v>2</v>
      </c>
      <c r="I229" s="140"/>
      <c r="J229" s="141">
        <f>ROUND(I229*H229,2)</f>
        <v>0</v>
      </c>
      <c r="K229" s="137" t="s">
        <v>965</v>
      </c>
      <c r="L229" s="30"/>
      <c r="M229" s="142" t="s">
        <v>1</v>
      </c>
      <c r="N229" s="143" t="s">
        <v>42</v>
      </c>
      <c r="P229" s="144">
        <f>O229*H229</f>
        <v>0</v>
      </c>
      <c r="Q229" s="144">
        <v>0</v>
      </c>
      <c r="R229" s="144">
        <f>Q229*H229</f>
        <v>0</v>
      </c>
      <c r="S229" s="144">
        <v>0</v>
      </c>
      <c r="T229" s="145">
        <f>S229*H229</f>
        <v>0</v>
      </c>
      <c r="AR229" s="146" t="s">
        <v>261</v>
      </c>
      <c r="AT229" s="146" t="s">
        <v>187</v>
      </c>
      <c r="AU229" s="146" t="s">
        <v>85</v>
      </c>
      <c r="AY229" s="15" t="s">
        <v>185</v>
      </c>
      <c r="BE229" s="147">
        <f>IF(N229="základní",J229,0)</f>
        <v>0</v>
      </c>
      <c r="BF229" s="147">
        <f>IF(N229="snížená",J229,0)</f>
        <v>0</v>
      </c>
      <c r="BG229" s="147">
        <f>IF(N229="zákl. přenesená",J229,0)</f>
        <v>0</v>
      </c>
      <c r="BH229" s="147">
        <f>IF(N229="sníž. přenesená",J229,0)</f>
        <v>0</v>
      </c>
      <c r="BI229" s="147">
        <f>IF(N229="nulová",J229,0)</f>
        <v>0</v>
      </c>
      <c r="BJ229" s="15" t="s">
        <v>85</v>
      </c>
      <c r="BK229" s="147">
        <f>ROUND(I229*H229,2)</f>
        <v>0</v>
      </c>
      <c r="BL229" s="15" t="s">
        <v>261</v>
      </c>
      <c r="BM229" s="146" t="s">
        <v>761</v>
      </c>
    </row>
    <row r="230" spans="2:65" s="1" customFormat="1" ht="16.5" customHeight="1">
      <c r="B230" s="134"/>
      <c r="C230" s="135" t="s">
        <v>474</v>
      </c>
      <c r="D230" s="135" t="s">
        <v>187</v>
      </c>
      <c r="E230" s="136" t="s">
        <v>1406</v>
      </c>
      <c r="F230" s="137" t="s">
        <v>1407</v>
      </c>
      <c r="G230" s="138" t="s">
        <v>264</v>
      </c>
      <c r="H230" s="139">
        <v>2.7E-2</v>
      </c>
      <c r="I230" s="140"/>
      <c r="J230" s="141">
        <f>ROUND(I230*H230,2)</f>
        <v>0</v>
      </c>
      <c r="K230" s="137" t="s">
        <v>949</v>
      </c>
      <c r="L230" s="30"/>
      <c r="M230" s="142" t="s">
        <v>1</v>
      </c>
      <c r="N230" s="143" t="s">
        <v>42</v>
      </c>
      <c r="P230" s="144">
        <f>O230*H230</f>
        <v>0</v>
      </c>
      <c r="Q230" s="144">
        <v>0</v>
      </c>
      <c r="R230" s="144">
        <f>Q230*H230</f>
        <v>0</v>
      </c>
      <c r="S230" s="144">
        <v>0</v>
      </c>
      <c r="T230" s="145">
        <f>S230*H230</f>
        <v>0</v>
      </c>
      <c r="AR230" s="146" t="s">
        <v>261</v>
      </c>
      <c r="AT230" s="146" t="s">
        <v>187</v>
      </c>
      <c r="AU230" s="146" t="s">
        <v>85</v>
      </c>
      <c r="AY230" s="15" t="s">
        <v>185</v>
      </c>
      <c r="BE230" s="147">
        <f>IF(N230="základní",J230,0)</f>
        <v>0</v>
      </c>
      <c r="BF230" s="147">
        <f>IF(N230="snížená",J230,0)</f>
        <v>0</v>
      </c>
      <c r="BG230" s="147">
        <f>IF(N230="zákl. přenesená",J230,0)</f>
        <v>0</v>
      </c>
      <c r="BH230" s="147">
        <f>IF(N230="sníž. přenesená",J230,0)</f>
        <v>0</v>
      </c>
      <c r="BI230" s="147">
        <f>IF(N230="nulová",J230,0)</f>
        <v>0</v>
      </c>
      <c r="BJ230" s="15" t="s">
        <v>85</v>
      </c>
      <c r="BK230" s="147">
        <f>ROUND(I230*H230,2)</f>
        <v>0</v>
      </c>
      <c r="BL230" s="15" t="s">
        <v>261</v>
      </c>
      <c r="BM230" s="146" t="s">
        <v>772</v>
      </c>
    </row>
    <row r="231" spans="2:65" s="11" customFormat="1" ht="25.9" customHeight="1">
      <c r="B231" s="122"/>
      <c r="D231" s="123" t="s">
        <v>76</v>
      </c>
      <c r="E231" s="124" t="s">
        <v>766</v>
      </c>
      <c r="F231" s="124" t="s">
        <v>767</v>
      </c>
      <c r="I231" s="125"/>
      <c r="J231" s="126">
        <f>BK231</f>
        <v>0</v>
      </c>
      <c r="L231" s="122"/>
      <c r="M231" s="127"/>
      <c r="P231" s="128">
        <f>SUM(P232:P237)</f>
        <v>0</v>
      </c>
      <c r="R231" s="128">
        <f>SUM(R232:R237)</f>
        <v>0</v>
      </c>
      <c r="T231" s="129">
        <f>SUM(T232:T237)</f>
        <v>0</v>
      </c>
      <c r="AR231" s="123" t="s">
        <v>87</v>
      </c>
      <c r="AT231" s="130" t="s">
        <v>76</v>
      </c>
      <c r="AU231" s="130" t="s">
        <v>77</v>
      </c>
      <c r="AY231" s="123" t="s">
        <v>185</v>
      </c>
      <c r="BK231" s="131">
        <f>SUM(BK232:BK237)</f>
        <v>0</v>
      </c>
    </row>
    <row r="232" spans="2:65" s="1" customFormat="1" ht="24.2" customHeight="1">
      <c r="B232" s="134"/>
      <c r="C232" s="135" t="s">
        <v>479</v>
      </c>
      <c r="D232" s="135" t="s">
        <v>187</v>
      </c>
      <c r="E232" s="136" t="s">
        <v>1408</v>
      </c>
      <c r="F232" s="137" t="s">
        <v>1409</v>
      </c>
      <c r="G232" s="138" t="s">
        <v>734</v>
      </c>
      <c r="H232" s="139">
        <v>88</v>
      </c>
      <c r="I232" s="140"/>
      <c r="J232" s="141">
        <f>ROUND(I232*H232,2)</f>
        <v>0</v>
      </c>
      <c r="K232" s="137" t="s">
        <v>949</v>
      </c>
      <c r="L232" s="30"/>
      <c r="M232" s="142" t="s">
        <v>1</v>
      </c>
      <c r="N232" s="143" t="s">
        <v>42</v>
      </c>
      <c r="P232" s="144">
        <f>O232*H232</f>
        <v>0</v>
      </c>
      <c r="Q232" s="144">
        <v>0</v>
      </c>
      <c r="R232" s="144">
        <f>Q232*H232</f>
        <v>0</v>
      </c>
      <c r="S232" s="144">
        <v>0</v>
      </c>
      <c r="T232" s="145">
        <f>S232*H232</f>
        <v>0</v>
      </c>
      <c r="AR232" s="146" t="s">
        <v>261</v>
      </c>
      <c r="AT232" s="146" t="s">
        <v>187</v>
      </c>
      <c r="AU232" s="146" t="s">
        <v>85</v>
      </c>
      <c r="AY232" s="15" t="s">
        <v>185</v>
      </c>
      <c r="BE232" s="147">
        <f>IF(N232="základní",J232,0)</f>
        <v>0</v>
      </c>
      <c r="BF232" s="147">
        <f>IF(N232="snížená",J232,0)</f>
        <v>0</v>
      </c>
      <c r="BG232" s="147">
        <f>IF(N232="zákl. přenesená",J232,0)</f>
        <v>0</v>
      </c>
      <c r="BH232" s="147">
        <f>IF(N232="sníž. přenesená",J232,0)</f>
        <v>0</v>
      </c>
      <c r="BI232" s="147">
        <f>IF(N232="nulová",J232,0)</f>
        <v>0</v>
      </c>
      <c r="BJ232" s="15" t="s">
        <v>85</v>
      </c>
      <c r="BK232" s="147">
        <f>ROUND(I232*H232,2)</f>
        <v>0</v>
      </c>
      <c r="BL232" s="15" t="s">
        <v>261</v>
      </c>
      <c r="BM232" s="146" t="s">
        <v>785</v>
      </c>
    </row>
    <row r="233" spans="2:65" s="1" customFormat="1" ht="78">
      <c r="B233" s="30"/>
      <c r="D233" s="149" t="s">
        <v>301</v>
      </c>
      <c r="F233" s="173" t="s">
        <v>1410</v>
      </c>
      <c r="I233" s="174"/>
      <c r="L233" s="30"/>
      <c r="M233" s="175"/>
      <c r="T233" s="54"/>
      <c r="AT233" s="15" t="s">
        <v>301</v>
      </c>
      <c r="AU233" s="15" t="s">
        <v>85</v>
      </c>
    </row>
    <row r="234" spans="2:65" s="1" customFormat="1" ht="16.5" customHeight="1">
      <c r="B234" s="134"/>
      <c r="C234" s="135" t="s">
        <v>484</v>
      </c>
      <c r="D234" s="135" t="s">
        <v>187</v>
      </c>
      <c r="E234" s="136" t="s">
        <v>1411</v>
      </c>
      <c r="F234" s="137" t="s">
        <v>1412</v>
      </c>
      <c r="G234" s="138" t="s">
        <v>734</v>
      </c>
      <c r="H234" s="139">
        <v>44</v>
      </c>
      <c r="I234" s="140"/>
      <c r="J234" s="141">
        <f>ROUND(I234*H234,2)</f>
        <v>0</v>
      </c>
      <c r="K234" s="137" t="s">
        <v>965</v>
      </c>
      <c r="L234" s="30"/>
      <c r="M234" s="142" t="s">
        <v>1</v>
      </c>
      <c r="N234" s="143" t="s">
        <v>42</v>
      </c>
      <c r="P234" s="144">
        <f>O234*H234</f>
        <v>0</v>
      </c>
      <c r="Q234" s="144">
        <v>0</v>
      </c>
      <c r="R234" s="144">
        <f>Q234*H234</f>
        <v>0</v>
      </c>
      <c r="S234" s="144">
        <v>0</v>
      </c>
      <c r="T234" s="145">
        <f>S234*H234</f>
        <v>0</v>
      </c>
      <c r="AR234" s="146" t="s">
        <v>261</v>
      </c>
      <c r="AT234" s="146" t="s">
        <v>187</v>
      </c>
      <c r="AU234" s="146" t="s">
        <v>85</v>
      </c>
      <c r="AY234" s="15" t="s">
        <v>185</v>
      </c>
      <c r="BE234" s="147">
        <f>IF(N234="základní",J234,0)</f>
        <v>0</v>
      </c>
      <c r="BF234" s="147">
        <f>IF(N234="snížená",J234,0)</f>
        <v>0</v>
      </c>
      <c r="BG234" s="147">
        <f>IF(N234="zákl. přenesená",J234,0)</f>
        <v>0</v>
      </c>
      <c r="BH234" s="147">
        <f>IF(N234="sníž. přenesená",J234,0)</f>
        <v>0</v>
      </c>
      <c r="BI234" s="147">
        <f>IF(N234="nulová",J234,0)</f>
        <v>0</v>
      </c>
      <c r="BJ234" s="15" t="s">
        <v>85</v>
      </c>
      <c r="BK234" s="147">
        <f>ROUND(I234*H234,2)</f>
        <v>0</v>
      </c>
      <c r="BL234" s="15" t="s">
        <v>261</v>
      </c>
      <c r="BM234" s="146" t="s">
        <v>793</v>
      </c>
    </row>
    <row r="235" spans="2:65" s="1" customFormat="1" ht="58.5">
      <c r="B235" s="30"/>
      <c r="D235" s="149" t="s">
        <v>301</v>
      </c>
      <c r="F235" s="173" t="s">
        <v>1413</v>
      </c>
      <c r="I235" s="174"/>
      <c r="L235" s="30"/>
      <c r="M235" s="175"/>
      <c r="T235" s="54"/>
      <c r="AT235" s="15" t="s">
        <v>301</v>
      </c>
      <c r="AU235" s="15" t="s">
        <v>85</v>
      </c>
    </row>
    <row r="236" spans="2:65" s="1" customFormat="1" ht="16.5" customHeight="1">
      <c r="B236" s="134"/>
      <c r="C236" s="135" t="s">
        <v>489</v>
      </c>
      <c r="D236" s="135" t="s">
        <v>187</v>
      </c>
      <c r="E236" s="136" t="s">
        <v>1071</v>
      </c>
      <c r="F236" s="137" t="s">
        <v>1072</v>
      </c>
      <c r="G236" s="138" t="s">
        <v>264</v>
      </c>
      <c r="H236" s="139">
        <v>5.0000000000000001E-3</v>
      </c>
      <c r="I236" s="140"/>
      <c r="J236" s="141">
        <f>ROUND(I236*H236,2)</f>
        <v>0</v>
      </c>
      <c r="K236" s="137" t="s">
        <v>949</v>
      </c>
      <c r="L236" s="30"/>
      <c r="M236" s="142" t="s">
        <v>1</v>
      </c>
      <c r="N236" s="143" t="s">
        <v>42</v>
      </c>
      <c r="P236" s="144">
        <f>O236*H236</f>
        <v>0</v>
      </c>
      <c r="Q236" s="144">
        <v>0</v>
      </c>
      <c r="R236" s="144">
        <f>Q236*H236</f>
        <v>0</v>
      </c>
      <c r="S236" s="144">
        <v>0</v>
      </c>
      <c r="T236" s="145">
        <f>S236*H236</f>
        <v>0</v>
      </c>
      <c r="AR236" s="146" t="s">
        <v>261</v>
      </c>
      <c r="AT236" s="146" t="s">
        <v>187</v>
      </c>
      <c r="AU236" s="146" t="s">
        <v>85</v>
      </c>
      <c r="AY236" s="15" t="s">
        <v>185</v>
      </c>
      <c r="BE236" s="147">
        <f>IF(N236="základní",J236,0)</f>
        <v>0</v>
      </c>
      <c r="BF236" s="147">
        <f>IF(N236="snížená",J236,0)</f>
        <v>0</v>
      </c>
      <c r="BG236" s="147">
        <f>IF(N236="zákl. přenesená",J236,0)</f>
        <v>0</v>
      </c>
      <c r="BH236" s="147">
        <f>IF(N236="sníž. přenesená",J236,0)</f>
        <v>0</v>
      </c>
      <c r="BI236" s="147">
        <f>IF(N236="nulová",J236,0)</f>
        <v>0</v>
      </c>
      <c r="BJ236" s="15" t="s">
        <v>85</v>
      </c>
      <c r="BK236" s="147">
        <f>ROUND(I236*H236,2)</f>
        <v>0</v>
      </c>
      <c r="BL236" s="15" t="s">
        <v>261</v>
      </c>
      <c r="BM236" s="146" t="s">
        <v>801</v>
      </c>
    </row>
    <row r="237" spans="2:65" s="1" customFormat="1" ht="19.5">
      <c r="B237" s="30"/>
      <c r="D237" s="149" t="s">
        <v>301</v>
      </c>
      <c r="F237" s="173" t="s">
        <v>1073</v>
      </c>
      <c r="I237" s="174"/>
      <c r="L237" s="30"/>
      <c r="M237" s="175"/>
      <c r="T237" s="54"/>
      <c r="AT237" s="15" t="s">
        <v>301</v>
      </c>
      <c r="AU237" s="15" t="s">
        <v>85</v>
      </c>
    </row>
    <row r="238" spans="2:65" s="11" customFormat="1" ht="25.9" customHeight="1">
      <c r="B238" s="122"/>
      <c r="D238" s="123" t="s">
        <v>76</v>
      </c>
      <c r="E238" s="124" t="s">
        <v>1414</v>
      </c>
      <c r="F238" s="124" t="s">
        <v>101</v>
      </c>
      <c r="I238" s="125"/>
      <c r="J238" s="126">
        <f>BK238</f>
        <v>0</v>
      </c>
      <c r="L238" s="122"/>
      <c r="M238" s="127"/>
      <c r="P238" s="128">
        <f>SUM(P239:P241)</f>
        <v>0</v>
      </c>
      <c r="R238" s="128">
        <f>SUM(R239:R241)</f>
        <v>0</v>
      </c>
      <c r="T238" s="129">
        <f>SUM(T239:T241)</f>
        <v>0</v>
      </c>
      <c r="AR238" s="123" t="s">
        <v>85</v>
      </c>
      <c r="AT238" s="130" t="s">
        <v>76</v>
      </c>
      <c r="AU238" s="130" t="s">
        <v>77</v>
      </c>
      <c r="AY238" s="123" t="s">
        <v>185</v>
      </c>
      <c r="BK238" s="131">
        <f>SUM(BK239:BK241)</f>
        <v>0</v>
      </c>
    </row>
    <row r="239" spans="2:65" s="1" customFormat="1" ht="16.5" customHeight="1">
      <c r="B239" s="134"/>
      <c r="C239" s="135" t="s">
        <v>494</v>
      </c>
      <c r="D239" s="135" t="s">
        <v>187</v>
      </c>
      <c r="E239" s="136" t="s">
        <v>1415</v>
      </c>
      <c r="F239" s="137" t="s">
        <v>1416</v>
      </c>
      <c r="G239" s="138" t="s">
        <v>306</v>
      </c>
      <c r="H239" s="139">
        <v>1</v>
      </c>
      <c r="I239" s="140"/>
      <c r="J239" s="141">
        <f>ROUND(I239*H239,2)</f>
        <v>0</v>
      </c>
      <c r="K239" s="137" t="s">
        <v>965</v>
      </c>
      <c r="L239" s="30"/>
      <c r="M239" s="142" t="s">
        <v>1</v>
      </c>
      <c r="N239" s="143" t="s">
        <v>42</v>
      </c>
      <c r="P239" s="144">
        <f>O239*H239</f>
        <v>0</v>
      </c>
      <c r="Q239" s="144">
        <v>0</v>
      </c>
      <c r="R239" s="144">
        <f>Q239*H239</f>
        <v>0</v>
      </c>
      <c r="S239" s="144">
        <v>0</v>
      </c>
      <c r="T239" s="145">
        <f>S239*H239</f>
        <v>0</v>
      </c>
      <c r="AR239" s="146" t="s">
        <v>108</v>
      </c>
      <c r="AT239" s="146" t="s">
        <v>187</v>
      </c>
      <c r="AU239" s="146" t="s">
        <v>85</v>
      </c>
      <c r="AY239" s="15" t="s">
        <v>185</v>
      </c>
      <c r="BE239" s="147">
        <f>IF(N239="základní",J239,0)</f>
        <v>0</v>
      </c>
      <c r="BF239" s="147">
        <f>IF(N239="snížená",J239,0)</f>
        <v>0</v>
      </c>
      <c r="BG239" s="147">
        <f>IF(N239="zákl. přenesená",J239,0)</f>
        <v>0</v>
      </c>
      <c r="BH239" s="147">
        <f>IF(N239="sníž. přenesená",J239,0)</f>
        <v>0</v>
      </c>
      <c r="BI239" s="147">
        <f>IF(N239="nulová",J239,0)</f>
        <v>0</v>
      </c>
      <c r="BJ239" s="15" t="s">
        <v>85</v>
      </c>
      <c r="BK239" s="147">
        <f>ROUND(I239*H239,2)</f>
        <v>0</v>
      </c>
      <c r="BL239" s="15" t="s">
        <v>108</v>
      </c>
      <c r="BM239" s="146" t="s">
        <v>812</v>
      </c>
    </row>
    <row r="240" spans="2:65" s="1" customFormat="1" ht="16.5" customHeight="1">
      <c r="B240" s="134"/>
      <c r="C240" s="135" t="s">
        <v>500</v>
      </c>
      <c r="D240" s="135" t="s">
        <v>187</v>
      </c>
      <c r="E240" s="136" t="s">
        <v>1417</v>
      </c>
      <c r="F240" s="137" t="s">
        <v>1418</v>
      </c>
      <c r="G240" s="138" t="s">
        <v>306</v>
      </c>
      <c r="H240" s="139">
        <v>1</v>
      </c>
      <c r="I240" s="140"/>
      <c r="J240" s="141">
        <f>ROUND(I240*H240,2)</f>
        <v>0</v>
      </c>
      <c r="K240" s="137" t="s">
        <v>965</v>
      </c>
      <c r="L240" s="30"/>
      <c r="M240" s="142" t="s">
        <v>1</v>
      </c>
      <c r="N240" s="143" t="s">
        <v>42</v>
      </c>
      <c r="P240" s="144">
        <f>O240*H240</f>
        <v>0</v>
      </c>
      <c r="Q240" s="144">
        <v>0</v>
      </c>
      <c r="R240" s="144">
        <f>Q240*H240</f>
        <v>0</v>
      </c>
      <c r="S240" s="144">
        <v>0</v>
      </c>
      <c r="T240" s="145">
        <f>S240*H240</f>
        <v>0</v>
      </c>
      <c r="AR240" s="146" t="s">
        <v>108</v>
      </c>
      <c r="AT240" s="146" t="s">
        <v>187</v>
      </c>
      <c r="AU240" s="146" t="s">
        <v>85</v>
      </c>
      <c r="AY240" s="15" t="s">
        <v>185</v>
      </c>
      <c r="BE240" s="147">
        <f>IF(N240="základní",J240,0)</f>
        <v>0</v>
      </c>
      <c r="BF240" s="147">
        <f>IF(N240="snížená",J240,0)</f>
        <v>0</v>
      </c>
      <c r="BG240" s="147">
        <f>IF(N240="zákl. přenesená",J240,0)</f>
        <v>0</v>
      </c>
      <c r="BH240" s="147">
        <f>IF(N240="sníž. přenesená",J240,0)</f>
        <v>0</v>
      </c>
      <c r="BI240" s="147">
        <f>IF(N240="nulová",J240,0)</f>
        <v>0</v>
      </c>
      <c r="BJ240" s="15" t="s">
        <v>85</v>
      </c>
      <c r="BK240" s="147">
        <f>ROUND(I240*H240,2)</f>
        <v>0</v>
      </c>
      <c r="BL240" s="15" t="s">
        <v>108</v>
      </c>
      <c r="BM240" s="146" t="s">
        <v>823</v>
      </c>
    </row>
    <row r="241" spans="2:65" s="1" customFormat="1" ht="19.5">
      <c r="B241" s="30"/>
      <c r="D241" s="149" t="s">
        <v>301</v>
      </c>
      <c r="F241" s="173" t="s">
        <v>1419</v>
      </c>
      <c r="I241" s="174"/>
      <c r="L241" s="30"/>
      <c r="M241" s="175"/>
      <c r="T241" s="54"/>
      <c r="AT241" s="15" t="s">
        <v>301</v>
      </c>
      <c r="AU241" s="15" t="s">
        <v>85</v>
      </c>
    </row>
    <row r="242" spans="2:65" s="11" customFormat="1" ht="25.9" customHeight="1">
      <c r="B242" s="122"/>
      <c r="D242" s="123" t="s">
        <v>76</v>
      </c>
      <c r="E242" s="124" t="s">
        <v>1074</v>
      </c>
      <c r="F242" s="124" t="s">
        <v>1075</v>
      </c>
      <c r="I242" s="125"/>
      <c r="J242" s="126">
        <f>BK242</f>
        <v>0</v>
      </c>
      <c r="L242" s="122"/>
      <c r="M242" s="127"/>
      <c r="P242" s="128">
        <f>SUM(P243:P253)</f>
        <v>0</v>
      </c>
      <c r="R242" s="128">
        <f>SUM(R243:R253)</f>
        <v>0</v>
      </c>
      <c r="T242" s="129">
        <f>SUM(T243:T253)</f>
        <v>0</v>
      </c>
      <c r="AR242" s="123" t="s">
        <v>85</v>
      </c>
      <c r="AT242" s="130" t="s">
        <v>76</v>
      </c>
      <c r="AU242" s="130" t="s">
        <v>77</v>
      </c>
      <c r="AY242" s="123" t="s">
        <v>185</v>
      </c>
      <c r="BK242" s="131">
        <f>SUM(BK243:BK253)</f>
        <v>0</v>
      </c>
    </row>
    <row r="243" spans="2:65" s="1" customFormat="1" ht="16.5" customHeight="1">
      <c r="B243" s="134"/>
      <c r="C243" s="135" t="s">
        <v>505</v>
      </c>
      <c r="D243" s="135" t="s">
        <v>187</v>
      </c>
      <c r="E243" s="136" t="s">
        <v>1079</v>
      </c>
      <c r="F243" s="137" t="s">
        <v>1080</v>
      </c>
      <c r="G243" s="138" t="s">
        <v>264</v>
      </c>
      <c r="H243" s="139">
        <v>1</v>
      </c>
      <c r="I243" s="140"/>
      <c r="J243" s="141">
        <f>ROUND(I243*H243,2)</f>
        <v>0</v>
      </c>
      <c r="K243" s="137" t="s">
        <v>949</v>
      </c>
      <c r="L243" s="30"/>
      <c r="M243" s="142" t="s">
        <v>1</v>
      </c>
      <c r="N243" s="143" t="s">
        <v>42</v>
      </c>
      <c r="P243" s="144">
        <f>O243*H243</f>
        <v>0</v>
      </c>
      <c r="Q243" s="144">
        <v>0</v>
      </c>
      <c r="R243" s="144">
        <f>Q243*H243</f>
        <v>0</v>
      </c>
      <c r="S243" s="144">
        <v>0</v>
      </c>
      <c r="T243" s="145">
        <f>S243*H243</f>
        <v>0</v>
      </c>
      <c r="AR243" s="146" t="s">
        <v>108</v>
      </c>
      <c r="AT243" s="146" t="s">
        <v>187</v>
      </c>
      <c r="AU243" s="146" t="s">
        <v>85</v>
      </c>
      <c r="AY243" s="15" t="s">
        <v>185</v>
      </c>
      <c r="BE243" s="147">
        <f>IF(N243="základní",J243,0)</f>
        <v>0</v>
      </c>
      <c r="BF243" s="147">
        <f>IF(N243="snížená",J243,0)</f>
        <v>0</v>
      </c>
      <c r="BG243" s="147">
        <f>IF(N243="zákl. přenesená",J243,0)</f>
        <v>0</v>
      </c>
      <c r="BH243" s="147">
        <f>IF(N243="sníž. přenesená",J243,0)</f>
        <v>0</v>
      </c>
      <c r="BI243" s="147">
        <f>IF(N243="nulová",J243,0)</f>
        <v>0</v>
      </c>
      <c r="BJ243" s="15" t="s">
        <v>85</v>
      </c>
      <c r="BK243" s="147">
        <f>ROUND(I243*H243,2)</f>
        <v>0</v>
      </c>
      <c r="BL243" s="15" t="s">
        <v>108</v>
      </c>
      <c r="BM243" s="146" t="s">
        <v>836</v>
      </c>
    </row>
    <row r="244" spans="2:65" s="1" customFormat="1" ht="19.5">
      <c r="B244" s="30"/>
      <c r="D244" s="149" t="s">
        <v>301</v>
      </c>
      <c r="F244" s="173" t="s">
        <v>1420</v>
      </c>
      <c r="I244" s="174"/>
      <c r="L244" s="30"/>
      <c r="M244" s="175"/>
      <c r="T244" s="54"/>
      <c r="AT244" s="15" t="s">
        <v>301</v>
      </c>
      <c r="AU244" s="15" t="s">
        <v>85</v>
      </c>
    </row>
    <row r="245" spans="2:65" s="1" customFormat="1" ht="16.5" customHeight="1">
      <c r="B245" s="134"/>
      <c r="C245" s="135" t="s">
        <v>510</v>
      </c>
      <c r="D245" s="135" t="s">
        <v>187</v>
      </c>
      <c r="E245" s="136" t="s">
        <v>1421</v>
      </c>
      <c r="F245" s="137" t="s">
        <v>1422</v>
      </c>
      <c r="G245" s="138" t="s">
        <v>264</v>
      </c>
      <c r="H245" s="139">
        <v>0.1</v>
      </c>
      <c r="I245" s="140"/>
      <c r="J245" s="141">
        <f>ROUND(I245*H245,2)</f>
        <v>0</v>
      </c>
      <c r="K245" s="137" t="s">
        <v>949</v>
      </c>
      <c r="L245" s="30"/>
      <c r="M245" s="142" t="s">
        <v>1</v>
      </c>
      <c r="N245" s="143" t="s">
        <v>42</v>
      </c>
      <c r="P245" s="144">
        <f>O245*H245</f>
        <v>0</v>
      </c>
      <c r="Q245" s="144">
        <v>0</v>
      </c>
      <c r="R245" s="144">
        <f>Q245*H245</f>
        <v>0</v>
      </c>
      <c r="S245" s="144">
        <v>0</v>
      </c>
      <c r="T245" s="145">
        <f>S245*H245</f>
        <v>0</v>
      </c>
      <c r="AR245" s="146" t="s">
        <v>108</v>
      </c>
      <c r="AT245" s="146" t="s">
        <v>187</v>
      </c>
      <c r="AU245" s="146" t="s">
        <v>85</v>
      </c>
      <c r="AY245" s="15" t="s">
        <v>185</v>
      </c>
      <c r="BE245" s="147">
        <f>IF(N245="základní",J245,0)</f>
        <v>0</v>
      </c>
      <c r="BF245" s="147">
        <f>IF(N245="snížená",J245,0)</f>
        <v>0</v>
      </c>
      <c r="BG245" s="147">
        <f>IF(N245="zákl. přenesená",J245,0)</f>
        <v>0</v>
      </c>
      <c r="BH245" s="147">
        <f>IF(N245="sníž. přenesená",J245,0)</f>
        <v>0</v>
      </c>
      <c r="BI245" s="147">
        <f>IF(N245="nulová",J245,0)</f>
        <v>0</v>
      </c>
      <c r="BJ245" s="15" t="s">
        <v>85</v>
      </c>
      <c r="BK245" s="147">
        <f>ROUND(I245*H245,2)</f>
        <v>0</v>
      </c>
      <c r="BL245" s="15" t="s">
        <v>108</v>
      </c>
      <c r="BM245" s="146" t="s">
        <v>846</v>
      </c>
    </row>
    <row r="246" spans="2:65" s="1" customFormat="1" ht="19.5">
      <c r="B246" s="30"/>
      <c r="D246" s="149" t="s">
        <v>301</v>
      </c>
      <c r="F246" s="173" t="s">
        <v>1423</v>
      </c>
      <c r="I246" s="174"/>
      <c r="L246" s="30"/>
      <c r="M246" s="175"/>
      <c r="T246" s="54"/>
      <c r="AT246" s="15" t="s">
        <v>301</v>
      </c>
      <c r="AU246" s="15" t="s">
        <v>85</v>
      </c>
    </row>
    <row r="247" spans="2:65" s="1" customFormat="1" ht="16.5" customHeight="1">
      <c r="B247" s="134"/>
      <c r="C247" s="135" t="s">
        <v>516</v>
      </c>
      <c r="D247" s="135" t="s">
        <v>187</v>
      </c>
      <c r="E247" s="136" t="s">
        <v>1076</v>
      </c>
      <c r="F247" s="137" t="s">
        <v>1077</v>
      </c>
      <c r="G247" s="138" t="s">
        <v>264</v>
      </c>
      <c r="H247" s="139">
        <v>0.1</v>
      </c>
      <c r="I247" s="140"/>
      <c r="J247" s="141">
        <f>ROUND(I247*H247,2)</f>
        <v>0</v>
      </c>
      <c r="K247" s="137" t="s">
        <v>949</v>
      </c>
      <c r="L247" s="30"/>
      <c r="M247" s="142" t="s">
        <v>1</v>
      </c>
      <c r="N247" s="143" t="s">
        <v>42</v>
      </c>
      <c r="P247" s="144">
        <f>O247*H247</f>
        <v>0</v>
      </c>
      <c r="Q247" s="144">
        <v>0</v>
      </c>
      <c r="R247" s="144">
        <f>Q247*H247</f>
        <v>0</v>
      </c>
      <c r="S247" s="144">
        <v>0</v>
      </c>
      <c r="T247" s="145">
        <f>S247*H247</f>
        <v>0</v>
      </c>
      <c r="AR247" s="146" t="s">
        <v>108</v>
      </c>
      <c r="AT247" s="146" t="s">
        <v>187</v>
      </c>
      <c r="AU247" s="146" t="s">
        <v>85</v>
      </c>
      <c r="AY247" s="15" t="s">
        <v>185</v>
      </c>
      <c r="BE247" s="147">
        <f>IF(N247="základní",J247,0)</f>
        <v>0</v>
      </c>
      <c r="BF247" s="147">
        <f>IF(N247="snížená",J247,0)</f>
        <v>0</v>
      </c>
      <c r="BG247" s="147">
        <f>IF(N247="zákl. přenesená",J247,0)</f>
        <v>0</v>
      </c>
      <c r="BH247" s="147">
        <f>IF(N247="sníž. přenesená",J247,0)</f>
        <v>0</v>
      </c>
      <c r="BI247" s="147">
        <f>IF(N247="nulová",J247,0)</f>
        <v>0</v>
      </c>
      <c r="BJ247" s="15" t="s">
        <v>85</v>
      </c>
      <c r="BK247" s="147">
        <f>ROUND(I247*H247,2)</f>
        <v>0</v>
      </c>
      <c r="BL247" s="15" t="s">
        <v>108</v>
      </c>
      <c r="BM247" s="146" t="s">
        <v>855</v>
      </c>
    </row>
    <row r="248" spans="2:65" s="1" customFormat="1" ht="19.5">
      <c r="B248" s="30"/>
      <c r="D248" s="149" t="s">
        <v>301</v>
      </c>
      <c r="F248" s="173" t="s">
        <v>1078</v>
      </c>
      <c r="I248" s="174"/>
      <c r="L248" s="30"/>
      <c r="M248" s="175"/>
      <c r="T248" s="54"/>
      <c r="AT248" s="15" t="s">
        <v>301</v>
      </c>
      <c r="AU248" s="15" t="s">
        <v>85</v>
      </c>
    </row>
    <row r="249" spans="2:65" s="1" customFormat="1" ht="16.5" customHeight="1">
      <c r="B249" s="134"/>
      <c r="C249" s="135" t="s">
        <v>522</v>
      </c>
      <c r="D249" s="135" t="s">
        <v>187</v>
      </c>
      <c r="E249" s="136" t="s">
        <v>1081</v>
      </c>
      <c r="F249" s="137" t="s">
        <v>1082</v>
      </c>
      <c r="G249" s="138" t="s">
        <v>264</v>
      </c>
      <c r="H249" s="139">
        <v>0.1</v>
      </c>
      <c r="I249" s="140"/>
      <c r="J249" s="141">
        <f>ROUND(I249*H249,2)</f>
        <v>0</v>
      </c>
      <c r="K249" s="137" t="s">
        <v>949</v>
      </c>
      <c r="L249" s="30"/>
      <c r="M249" s="142" t="s">
        <v>1</v>
      </c>
      <c r="N249" s="143" t="s">
        <v>42</v>
      </c>
      <c r="P249" s="144">
        <f>O249*H249</f>
        <v>0</v>
      </c>
      <c r="Q249" s="144">
        <v>0</v>
      </c>
      <c r="R249" s="144">
        <f>Q249*H249</f>
        <v>0</v>
      </c>
      <c r="S249" s="144">
        <v>0</v>
      </c>
      <c r="T249" s="145">
        <f>S249*H249</f>
        <v>0</v>
      </c>
      <c r="AR249" s="146" t="s">
        <v>108</v>
      </c>
      <c r="AT249" s="146" t="s">
        <v>187</v>
      </c>
      <c r="AU249" s="146" t="s">
        <v>85</v>
      </c>
      <c r="AY249" s="15" t="s">
        <v>185</v>
      </c>
      <c r="BE249" s="147">
        <f>IF(N249="základní",J249,0)</f>
        <v>0</v>
      </c>
      <c r="BF249" s="147">
        <f>IF(N249="snížená",J249,0)</f>
        <v>0</v>
      </c>
      <c r="BG249" s="147">
        <f>IF(N249="zákl. přenesená",J249,0)</f>
        <v>0</v>
      </c>
      <c r="BH249" s="147">
        <f>IF(N249="sníž. přenesená",J249,0)</f>
        <v>0</v>
      </c>
      <c r="BI249" s="147">
        <f>IF(N249="nulová",J249,0)</f>
        <v>0</v>
      </c>
      <c r="BJ249" s="15" t="s">
        <v>85</v>
      </c>
      <c r="BK249" s="147">
        <f>ROUND(I249*H249,2)</f>
        <v>0</v>
      </c>
      <c r="BL249" s="15" t="s">
        <v>108</v>
      </c>
      <c r="BM249" s="146" t="s">
        <v>865</v>
      </c>
    </row>
    <row r="250" spans="2:65" s="1" customFormat="1" ht="16.5" customHeight="1">
      <c r="B250" s="134"/>
      <c r="C250" s="135" t="s">
        <v>527</v>
      </c>
      <c r="D250" s="135" t="s">
        <v>187</v>
      </c>
      <c r="E250" s="136" t="s">
        <v>1424</v>
      </c>
      <c r="F250" s="137" t="s">
        <v>1425</v>
      </c>
      <c r="G250" s="138" t="s">
        <v>264</v>
      </c>
      <c r="H250" s="139">
        <v>0.1</v>
      </c>
      <c r="I250" s="140"/>
      <c r="J250" s="141">
        <f>ROUND(I250*H250,2)</f>
        <v>0</v>
      </c>
      <c r="K250" s="137" t="s">
        <v>949</v>
      </c>
      <c r="L250" s="30"/>
      <c r="M250" s="142" t="s">
        <v>1</v>
      </c>
      <c r="N250" s="143" t="s">
        <v>42</v>
      </c>
      <c r="P250" s="144">
        <f>O250*H250</f>
        <v>0</v>
      </c>
      <c r="Q250" s="144">
        <v>0</v>
      </c>
      <c r="R250" s="144">
        <f>Q250*H250</f>
        <v>0</v>
      </c>
      <c r="S250" s="144">
        <v>0</v>
      </c>
      <c r="T250" s="145">
        <f>S250*H250</f>
        <v>0</v>
      </c>
      <c r="AR250" s="146" t="s">
        <v>108</v>
      </c>
      <c r="AT250" s="146" t="s">
        <v>187</v>
      </c>
      <c r="AU250" s="146" t="s">
        <v>85</v>
      </c>
      <c r="AY250" s="15" t="s">
        <v>185</v>
      </c>
      <c r="BE250" s="147">
        <f>IF(N250="základní",J250,0)</f>
        <v>0</v>
      </c>
      <c r="BF250" s="147">
        <f>IF(N250="snížená",J250,0)</f>
        <v>0</v>
      </c>
      <c r="BG250" s="147">
        <f>IF(N250="zákl. přenesená",J250,0)</f>
        <v>0</v>
      </c>
      <c r="BH250" s="147">
        <f>IF(N250="sníž. přenesená",J250,0)</f>
        <v>0</v>
      </c>
      <c r="BI250" s="147">
        <f>IF(N250="nulová",J250,0)</f>
        <v>0</v>
      </c>
      <c r="BJ250" s="15" t="s">
        <v>85</v>
      </c>
      <c r="BK250" s="147">
        <f>ROUND(I250*H250,2)</f>
        <v>0</v>
      </c>
      <c r="BL250" s="15" t="s">
        <v>108</v>
      </c>
      <c r="BM250" s="146" t="s">
        <v>876</v>
      </c>
    </row>
    <row r="251" spans="2:65" s="1" customFormat="1" ht="19.5">
      <c r="B251" s="30"/>
      <c r="D251" s="149" t="s">
        <v>301</v>
      </c>
      <c r="F251" s="173" t="s">
        <v>1426</v>
      </c>
      <c r="I251" s="174"/>
      <c r="L251" s="30"/>
      <c r="M251" s="175"/>
      <c r="T251" s="54"/>
      <c r="AT251" s="15" t="s">
        <v>301</v>
      </c>
      <c r="AU251" s="15" t="s">
        <v>85</v>
      </c>
    </row>
    <row r="252" spans="2:65" s="1" customFormat="1" ht="16.5" customHeight="1">
      <c r="B252" s="134"/>
      <c r="C252" s="135" t="s">
        <v>531</v>
      </c>
      <c r="D252" s="135" t="s">
        <v>187</v>
      </c>
      <c r="E252" s="136" t="s">
        <v>1427</v>
      </c>
      <c r="F252" s="137" t="s">
        <v>1428</v>
      </c>
      <c r="G252" s="138" t="s">
        <v>264</v>
      </c>
      <c r="H252" s="139">
        <v>0.1</v>
      </c>
      <c r="I252" s="140"/>
      <c r="J252" s="141">
        <f>ROUND(I252*H252,2)</f>
        <v>0</v>
      </c>
      <c r="K252" s="137" t="s">
        <v>949</v>
      </c>
      <c r="L252" s="30"/>
      <c r="M252" s="142" t="s">
        <v>1</v>
      </c>
      <c r="N252" s="143" t="s">
        <v>42</v>
      </c>
      <c r="P252" s="144">
        <f>O252*H252</f>
        <v>0</v>
      </c>
      <c r="Q252" s="144">
        <v>0</v>
      </c>
      <c r="R252" s="144">
        <f>Q252*H252</f>
        <v>0</v>
      </c>
      <c r="S252" s="144">
        <v>0</v>
      </c>
      <c r="T252" s="145">
        <f>S252*H252</f>
        <v>0</v>
      </c>
      <c r="AR252" s="146" t="s">
        <v>108</v>
      </c>
      <c r="AT252" s="146" t="s">
        <v>187</v>
      </c>
      <c r="AU252" s="146" t="s">
        <v>85</v>
      </c>
      <c r="AY252" s="15" t="s">
        <v>185</v>
      </c>
      <c r="BE252" s="147">
        <f>IF(N252="základní",J252,0)</f>
        <v>0</v>
      </c>
      <c r="BF252" s="147">
        <f>IF(N252="snížená",J252,0)</f>
        <v>0</v>
      </c>
      <c r="BG252" s="147">
        <f>IF(N252="zákl. přenesená",J252,0)</f>
        <v>0</v>
      </c>
      <c r="BH252" s="147">
        <f>IF(N252="sníž. přenesená",J252,0)</f>
        <v>0</v>
      </c>
      <c r="BI252" s="147">
        <f>IF(N252="nulová",J252,0)</f>
        <v>0</v>
      </c>
      <c r="BJ252" s="15" t="s">
        <v>85</v>
      </c>
      <c r="BK252" s="147">
        <f>ROUND(I252*H252,2)</f>
        <v>0</v>
      </c>
      <c r="BL252" s="15" t="s">
        <v>108</v>
      </c>
      <c r="BM252" s="146" t="s">
        <v>887</v>
      </c>
    </row>
    <row r="253" spans="2:65" s="1" customFormat="1" ht="19.5">
      <c r="B253" s="30"/>
      <c r="D253" s="149" t="s">
        <v>301</v>
      </c>
      <c r="F253" s="173" t="s">
        <v>1429</v>
      </c>
      <c r="I253" s="174"/>
      <c r="L253" s="30"/>
      <c r="M253" s="177"/>
      <c r="N253" s="178"/>
      <c r="O253" s="178"/>
      <c r="P253" s="178"/>
      <c r="Q253" s="178"/>
      <c r="R253" s="178"/>
      <c r="S253" s="178"/>
      <c r="T253" s="179"/>
      <c r="AT253" s="15" t="s">
        <v>301</v>
      </c>
      <c r="AU253" s="15" t="s">
        <v>85</v>
      </c>
    </row>
    <row r="254" spans="2:65" s="1" customFormat="1" ht="6.95" customHeight="1">
      <c r="B254" s="42"/>
      <c r="C254" s="43"/>
      <c r="D254" s="43"/>
      <c r="E254" s="43"/>
      <c r="F254" s="43"/>
      <c r="G254" s="43"/>
      <c r="H254" s="43"/>
      <c r="I254" s="43"/>
      <c r="J254" s="43"/>
      <c r="K254" s="43"/>
      <c r="L254" s="30"/>
    </row>
  </sheetData>
  <autoFilter ref="C127:K253" xr:uid="{00000000-0009-0000-0000-00000A000000}"/>
  <mergeCells count="12">
    <mergeCell ref="E120:H120"/>
    <mergeCell ref="L2:V2"/>
    <mergeCell ref="E85:H85"/>
    <mergeCell ref="E87:H87"/>
    <mergeCell ref="E89:H89"/>
    <mergeCell ref="E116:H116"/>
    <mergeCell ref="E118:H118"/>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2:BM202"/>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122</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s="1" customFormat="1" ht="12" customHeight="1">
      <c r="B8" s="30"/>
      <c r="D8" s="25" t="s">
        <v>136</v>
      </c>
      <c r="L8" s="30"/>
    </row>
    <row r="9" spans="2:46" s="1" customFormat="1" ht="16.5" customHeight="1">
      <c r="B9" s="30"/>
      <c r="E9" s="194" t="s">
        <v>1430</v>
      </c>
      <c r="F9" s="235"/>
      <c r="G9" s="235"/>
      <c r="H9" s="235"/>
      <c r="L9" s="30"/>
    </row>
    <row r="10" spans="2:46" s="1" customFormat="1" ht="11.25">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34</v>
      </c>
      <c r="I12" s="25" t="s">
        <v>22</v>
      </c>
      <c r="J12" s="50" t="str">
        <f>'Rekapitulace stavby'!AN8</f>
        <v>27. 4. 2025</v>
      </c>
      <c r="L12" s="30"/>
    </row>
    <row r="13" spans="2:46" s="1" customFormat="1" ht="10.9" customHeight="1">
      <c r="B13" s="30"/>
      <c r="L13" s="30"/>
    </row>
    <row r="14" spans="2:46" s="1" customFormat="1" ht="12" customHeight="1">
      <c r="B14" s="30"/>
      <c r="D14" s="25" t="s">
        <v>24</v>
      </c>
      <c r="I14" s="25" t="s">
        <v>25</v>
      </c>
      <c r="J14" s="23" t="str">
        <f>IF('Rekapitulace stavby'!AN10="","",'Rekapitulace stavby'!AN10)</f>
        <v/>
      </c>
      <c r="L14" s="30"/>
    </row>
    <row r="15" spans="2:46" s="1" customFormat="1" ht="18" customHeight="1">
      <c r="B15" s="30"/>
      <c r="E15" s="23" t="str">
        <f>IF('Rekapitulace stavby'!E11="","",'Rekapitulace stavby'!E11)</f>
        <v>Ústav termomechaniky AV ČR, v.v.i.</v>
      </c>
      <c r="I15" s="25" t="s">
        <v>27</v>
      </c>
      <c r="J15" s="23" t="str">
        <f>IF('Rekapitulace stavby'!AN11="","",'Rekapitulace stavby'!AN11)</f>
        <v/>
      </c>
      <c r="L15" s="30"/>
    </row>
    <row r="16" spans="2:46" s="1" customFormat="1" ht="6.95" customHeight="1">
      <c r="B16" s="30"/>
      <c r="L16" s="30"/>
    </row>
    <row r="17" spans="2:12" s="1" customFormat="1" ht="12" customHeight="1">
      <c r="B17" s="30"/>
      <c r="D17" s="25" t="s">
        <v>28</v>
      </c>
      <c r="I17" s="25" t="s">
        <v>25</v>
      </c>
      <c r="J17" s="26" t="str">
        <f>'Rekapitulace stavby'!AN13</f>
        <v>Vyplň údaj</v>
      </c>
      <c r="L17" s="30"/>
    </row>
    <row r="18" spans="2:12" s="1" customFormat="1" ht="18" customHeight="1">
      <c r="B18" s="30"/>
      <c r="E18" s="236" t="str">
        <f>'Rekapitulace stavby'!E14</f>
        <v>Vyplň údaj</v>
      </c>
      <c r="F18" s="200"/>
      <c r="G18" s="200"/>
      <c r="H18" s="200"/>
      <c r="I18" s="25" t="s">
        <v>27</v>
      </c>
      <c r="J18" s="26" t="str">
        <f>'Rekapitulace stavby'!AN14</f>
        <v>Vyplň údaj</v>
      </c>
      <c r="L18" s="30"/>
    </row>
    <row r="19" spans="2:12" s="1" customFormat="1" ht="6.95" customHeight="1">
      <c r="B19" s="30"/>
      <c r="L19" s="30"/>
    </row>
    <row r="20" spans="2:12" s="1" customFormat="1" ht="12" customHeight="1">
      <c r="B20" s="30"/>
      <c r="D20" s="25" t="s">
        <v>30</v>
      </c>
      <c r="I20" s="25" t="s">
        <v>25</v>
      </c>
      <c r="J20" s="23" t="str">
        <f>IF('Rekapitulace stavby'!AN16="","",'Rekapitulace stavby'!AN16)</f>
        <v/>
      </c>
      <c r="L20" s="30"/>
    </row>
    <row r="21" spans="2:12" s="1" customFormat="1" ht="18" customHeight="1">
      <c r="B21" s="30"/>
      <c r="E21" s="23" t="str">
        <f>IF('Rekapitulace stavby'!E17="","",'Rekapitulace stavby'!E17)</f>
        <v>Kania a.s.</v>
      </c>
      <c r="I21" s="25" t="s">
        <v>27</v>
      </c>
      <c r="J21" s="23" t="str">
        <f>IF('Rekapitulace stavby'!AN17="","",'Rekapitulace stavby'!AN17)</f>
        <v/>
      </c>
      <c r="L21" s="30"/>
    </row>
    <row r="22" spans="2:12" s="1" customFormat="1" ht="6.95" customHeight="1">
      <c r="B22" s="30"/>
      <c r="L22" s="30"/>
    </row>
    <row r="23" spans="2:12" s="1" customFormat="1" ht="12" customHeight="1">
      <c r="B23" s="30"/>
      <c r="D23" s="25" t="s">
        <v>33</v>
      </c>
      <c r="I23" s="25" t="s">
        <v>25</v>
      </c>
      <c r="J23" s="23" t="str">
        <f>IF('Rekapitulace stavby'!AN19="","",'Rekapitulace stavby'!AN19)</f>
        <v/>
      </c>
      <c r="L23" s="30"/>
    </row>
    <row r="24" spans="2:12" s="1" customFormat="1" ht="18" customHeight="1">
      <c r="B24" s="30"/>
      <c r="E24" s="23" t="str">
        <f>IF('Rekapitulace stavby'!E20="","",'Rekapitulace stavby'!E20)</f>
        <v xml:space="preserve"> </v>
      </c>
      <c r="I24" s="25" t="s">
        <v>27</v>
      </c>
      <c r="J24" s="23" t="str">
        <f>IF('Rekapitulace stavby'!AN20="","",'Rekapitulace stavby'!AN20)</f>
        <v/>
      </c>
      <c r="L24" s="30"/>
    </row>
    <row r="25" spans="2:12" s="1" customFormat="1" ht="6.95" customHeight="1">
      <c r="B25" s="30"/>
      <c r="L25" s="30"/>
    </row>
    <row r="26" spans="2:12" s="1" customFormat="1" ht="12" customHeight="1">
      <c r="B26" s="30"/>
      <c r="D26" s="25" t="s">
        <v>35</v>
      </c>
      <c r="L26" s="30"/>
    </row>
    <row r="27" spans="2:12" s="7" customFormat="1" ht="16.5" customHeight="1">
      <c r="B27" s="92"/>
      <c r="E27" s="205" t="s">
        <v>1</v>
      </c>
      <c r="F27" s="205"/>
      <c r="G27" s="205"/>
      <c r="H27" s="205"/>
      <c r="L27" s="92"/>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93" t="s">
        <v>37</v>
      </c>
      <c r="J30" s="64">
        <f>ROUND(J125, 2)</f>
        <v>0</v>
      </c>
      <c r="L30" s="30"/>
    </row>
    <row r="31" spans="2:12" s="1" customFormat="1" ht="6.95" customHeight="1">
      <c r="B31" s="30"/>
      <c r="D31" s="51"/>
      <c r="E31" s="51"/>
      <c r="F31" s="51"/>
      <c r="G31" s="51"/>
      <c r="H31" s="51"/>
      <c r="I31" s="51"/>
      <c r="J31" s="51"/>
      <c r="K31" s="51"/>
      <c r="L31" s="30"/>
    </row>
    <row r="32" spans="2:12" s="1" customFormat="1" ht="14.45" customHeight="1">
      <c r="B32" s="30"/>
      <c r="F32" s="33" t="s">
        <v>39</v>
      </c>
      <c r="I32" s="33" t="s">
        <v>38</v>
      </c>
      <c r="J32" s="33" t="s">
        <v>40</v>
      </c>
      <c r="L32" s="30"/>
    </row>
    <row r="33" spans="2:12" s="1" customFormat="1" ht="14.45" customHeight="1">
      <c r="B33" s="30"/>
      <c r="D33" s="53" t="s">
        <v>41</v>
      </c>
      <c r="E33" s="25" t="s">
        <v>42</v>
      </c>
      <c r="F33" s="84">
        <f>ROUND((SUM(BE125:BE201)),  2)</f>
        <v>0</v>
      </c>
      <c r="I33" s="94">
        <v>0.21</v>
      </c>
      <c r="J33" s="84">
        <f>ROUND(((SUM(BE125:BE201))*I33),  2)</f>
        <v>0</v>
      </c>
      <c r="L33" s="30"/>
    </row>
    <row r="34" spans="2:12" s="1" customFormat="1" ht="14.45" customHeight="1">
      <c r="B34" s="30"/>
      <c r="E34" s="25" t="s">
        <v>43</v>
      </c>
      <c r="F34" s="84">
        <f>ROUND((SUM(BF125:BF201)),  2)</f>
        <v>0</v>
      </c>
      <c r="I34" s="94">
        <v>0.12</v>
      </c>
      <c r="J34" s="84">
        <f>ROUND(((SUM(BF125:BF201))*I34),  2)</f>
        <v>0</v>
      </c>
      <c r="L34" s="30"/>
    </row>
    <row r="35" spans="2:12" s="1" customFormat="1" ht="14.45" hidden="1" customHeight="1">
      <c r="B35" s="30"/>
      <c r="E35" s="25" t="s">
        <v>44</v>
      </c>
      <c r="F35" s="84">
        <f>ROUND((SUM(BG125:BG201)),  2)</f>
        <v>0</v>
      </c>
      <c r="I35" s="94">
        <v>0.21</v>
      </c>
      <c r="J35" s="84">
        <f>0</f>
        <v>0</v>
      </c>
      <c r="L35" s="30"/>
    </row>
    <row r="36" spans="2:12" s="1" customFormat="1" ht="14.45" hidden="1" customHeight="1">
      <c r="B36" s="30"/>
      <c r="E36" s="25" t="s">
        <v>45</v>
      </c>
      <c r="F36" s="84">
        <f>ROUND((SUM(BH125:BH201)),  2)</f>
        <v>0</v>
      </c>
      <c r="I36" s="94">
        <v>0.12</v>
      </c>
      <c r="J36" s="84">
        <f>0</f>
        <v>0</v>
      </c>
      <c r="L36" s="30"/>
    </row>
    <row r="37" spans="2:12" s="1" customFormat="1" ht="14.45" hidden="1" customHeight="1">
      <c r="B37" s="30"/>
      <c r="E37" s="25" t="s">
        <v>46</v>
      </c>
      <c r="F37" s="84">
        <f>ROUND((SUM(BI125:BI201)),  2)</f>
        <v>0</v>
      </c>
      <c r="I37" s="94">
        <v>0</v>
      </c>
      <c r="J37" s="84">
        <f>0</f>
        <v>0</v>
      </c>
      <c r="L37" s="30"/>
    </row>
    <row r="38" spans="2:12" s="1" customFormat="1" ht="6.95" customHeight="1">
      <c r="B38" s="30"/>
      <c r="L38" s="30"/>
    </row>
    <row r="39" spans="2:12" s="1" customFormat="1" ht="25.35" customHeight="1">
      <c r="B39" s="30"/>
      <c r="C39" s="95"/>
      <c r="D39" s="96" t="s">
        <v>47</v>
      </c>
      <c r="E39" s="55"/>
      <c r="F39" s="55"/>
      <c r="G39" s="97" t="s">
        <v>48</v>
      </c>
      <c r="H39" s="98" t="s">
        <v>49</v>
      </c>
      <c r="I39" s="55"/>
      <c r="J39" s="99">
        <f>SUM(J30:J37)</f>
        <v>0</v>
      </c>
      <c r="K39" s="100"/>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138</v>
      </c>
      <c r="L82" s="30"/>
    </row>
    <row r="83" spans="2:47" s="1" customFormat="1" ht="6.95" customHeight="1">
      <c r="B83" s="30"/>
      <c r="L83" s="30"/>
    </row>
    <row r="84" spans="2:47" s="1" customFormat="1" ht="12" customHeight="1">
      <c r="B84" s="30"/>
      <c r="C84" s="25" t="s">
        <v>16</v>
      </c>
      <c r="L84" s="30"/>
    </row>
    <row r="85" spans="2:47" s="1" customFormat="1" ht="16.5" customHeight="1">
      <c r="B85" s="30"/>
      <c r="E85" s="233" t="str">
        <f>E7</f>
        <v>STAVEBNÍ ÚPRAVY OPTICKÝCH LABORATOŘÍ V ÚSTAVU TERMOMECHANIKY AV ČR, v.v.i.</v>
      </c>
      <c r="F85" s="234"/>
      <c r="G85" s="234"/>
      <c r="H85" s="234"/>
      <c r="L85" s="30"/>
    </row>
    <row r="86" spans="2:47" s="1" customFormat="1" ht="12" customHeight="1">
      <c r="B86" s="30"/>
      <c r="C86" s="25" t="s">
        <v>136</v>
      </c>
      <c r="L86" s="30"/>
    </row>
    <row r="87" spans="2:47" s="1" customFormat="1" ht="16.5" customHeight="1">
      <c r="B87" s="30"/>
      <c r="E87" s="194" t="str">
        <f>E9</f>
        <v>D.1.2.5-SO 01 - Silnoproudá zařízení</v>
      </c>
      <c r="F87" s="235"/>
      <c r="G87" s="235"/>
      <c r="H87" s="235"/>
      <c r="L87" s="30"/>
    </row>
    <row r="88" spans="2:47" s="1" customFormat="1" ht="6.95" customHeight="1">
      <c r="B88" s="30"/>
      <c r="L88" s="30"/>
    </row>
    <row r="89" spans="2:47" s="1" customFormat="1" ht="12" customHeight="1">
      <c r="B89" s="30"/>
      <c r="C89" s="25" t="s">
        <v>20</v>
      </c>
      <c r="F89" s="23" t="str">
        <f>F12</f>
        <v xml:space="preserve"> </v>
      </c>
      <c r="I89" s="25" t="s">
        <v>22</v>
      </c>
      <c r="J89" s="50" t="str">
        <f>IF(J12="","",J12)</f>
        <v>27. 4. 2025</v>
      </c>
      <c r="L89" s="30"/>
    </row>
    <row r="90" spans="2:47" s="1" customFormat="1" ht="6.95" customHeight="1">
      <c r="B90" s="30"/>
      <c r="L90" s="30"/>
    </row>
    <row r="91" spans="2:47" s="1" customFormat="1" ht="15.2" customHeight="1">
      <c r="B91" s="30"/>
      <c r="C91" s="25" t="s">
        <v>24</v>
      </c>
      <c r="F91" s="23" t="str">
        <f>E15</f>
        <v>Ústav termomechaniky AV ČR, v.v.i.</v>
      </c>
      <c r="I91" s="25" t="s">
        <v>30</v>
      </c>
      <c r="J91" s="28" t="str">
        <f>E21</f>
        <v>Kania a.s.</v>
      </c>
      <c r="L91" s="30"/>
    </row>
    <row r="92" spans="2:47" s="1" customFormat="1" ht="15.2" customHeight="1">
      <c r="B92" s="30"/>
      <c r="C92" s="25" t="s">
        <v>28</v>
      </c>
      <c r="F92" s="23" t="str">
        <f>IF(E18="","",E18)</f>
        <v>Vyplň údaj</v>
      </c>
      <c r="I92" s="25" t="s">
        <v>33</v>
      </c>
      <c r="J92" s="28" t="str">
        <f>E24</f>
        <v xml:space="preserve"> </v>
      </c>
      <c r="L92" s="30"/>
    </row>
    <row r="93" spans="2:47" s="1" customFormat="1" ht="10.35" customHeight="1">
      <c r="B93" s="30"/>
      <c r="L93" s="30"/>
    </row>
    <row r="94" spans="2:47" s="1" customFormat="1" ht="29.25" customHeight="1">
      <c r="B94" s="30"/>
      <c r="C94" s="103" t="s">
        <v>139</v>
      </c>
      <c r="D94" s="95"/>
      <c r="E94" s="95"/>
      <c r="F94" s="95"/>
      <c r="G94" s="95"/>
      <c r="H94" s="95"/>
      <c r="I94" s="95"/>
      <c r="J94" s="104" t="s">
        <v>140</v>
      </c>
      <c r="K94" s="95"/>
      <c r="L94" s="30"/>
    </row>
    <row r="95" spans="2:47" s="1" customFormat="1" ht="10.35" customHeight="1">
      <c r="B95" s="30"/>
      <c r="L95" s="30"/>
    </row>
    <row r="96" spans="2:47" s="1" customFormat="1" ht="22.9" customHeight="1">
      <c r="B96" s="30"/>
      <c r="C96" s="105" t="s">
        <v>141</v>
      </c>
      <c r="J96" s="64">
        <f>J125</f>
        <v>0</v>
      </c>
      <c r="L96" s="30"/>
      <c r="AU96" s="15" t="s">
        <v>142</v>
      </c>
    </row>
    <row r="97" spans="2:12" s="8" customFormat="1" ht="24.95" customHeight="1">
      <c r="B97" s="106"/>
      <c r="D97" s="107" t="s">
        <v>1431</v>
      </c>
      <c r="E97" s="108"/>
      <c r="F97" s="108"/>
      <c r="G97" s="108"/>
      <c r="H97" s="108"/>
      <c r="I97" s="108"/>
      <c r="J97" s="109">
        <f>J126</f>
        <v>0</v>
      </c>
      <c r="L97" s="106"/>
    </row>
    <row r="98" spans="2:12" s="8" customFormat="1" ht="24.95" customHeight="1">
      <c r="B98" s="106"/>
      <c r="D98" s="107" t="s">
        <v>1432</v>
      </c>
      <c r="E98" s="108"/>
      <c r="F98" s="108"/>
      <c r="G98" s="108"/>
      <c r="H98" s="108"/>
      <c r="I98" s="108"/>
      <c r="J98" s="109">
        <f>J154</f>
        <v>0</v>
      </c>
      <c r="L98" s="106"/>
    </row>
    <row r="99" spans="2:12" s="8" customFormat="1" ht="24.95" customHeight="1">
      <c r="B99" s="106"/>
      <c r="D99" s="107" t="s">
        <v>1433</v>
      </c>
      <c r="E99" s="108"/>
      <c r="F99" s="108"/>
      <c r="G99" s="108"/>
      <c r="H99" s="108"/>
      <c r="I99" s="108"/>
      <c r="J99" s="109">
        <f>J158</f>
        <v>0</v>
      </c>
      <c r="L99" s="106"/>
    </row>
    <row r="100" spans="2:12" s="8" customFormat="1" ht="24.95" customHeight="1">
      <c r="B100" s="106"/>
      <c r="D100" s="107" t="s">
        <v>1434</v>
      </c>
      <c r="E100" s="108"/>
      <c r="F100" s="108"/>
      <c r="G100" s="108"/>
      <c r="H100" s="108"/>
      <c r="I100" s="108"/>
      <c r="J100" s="109">
        <f>J163</f>
        <v>0</v>
      </c>
      <c r="L100" s="106"/>
    </row>
    <row r="101" spans="2:12" s="8" customFormat="1" ht="24.95" customHeight="1">
      <c r="B101" s="106"/>
      <c r="D101" s="107" t="s">
        <v>1435</v>
      </c>
      <c r="E101" s="108"/>
      <c r="F101" s="108"/>
      <c r="G101" s="108"/>
      <c r="H101" s="108"/>
      <c r="I101" s="108"/>
      <c r="J101" s="109">
        <f>J167</f>
        <v>0</v>
      </c>
      <c r="L101" s="106"/>
    </row>
    <row r="102" spans="2:12" s="8" customFormat="1" ht="24.95" customHeight="1">
      <c r="B102" s="106"/>
      <c r="D102" s="107" t="s">
        <v>1436</v>
      </c>
      <c r="E102" s="108"/>
      <c r="F102" s="108"/>
      <c r="G102" s="108"/>
      <c r="H102" s="108"/>
      <c r="I102" s="108"/>
      <c r="J102" s="109">
        <f>J178</f>
        <v>0</v>
      </c>
      <c r="L102" s="106"/>
    </row>
    <row r="103" spans="2:12" s="8" customFormat="1" ht="24.95" customHeight="1">
      <c r="B103" s="106"/>
      <c r="D103" s="107" t="s">
        <v>1437</v>
      </c>
      <c r="E103" s="108"/>
      <c r="F103" s="108"/>
      <c r="G103" s="108"/>
      <c r="H103" s="108"/>
      <c r="I103" s="108"/>
      <c r="J103" s="109">
        <f>J184</f>
        <v>0</v>
      </c>
      <c r="L103" s="106"/>
    </row>
    <row r="104" spans="2:12" s="8" customFormat="1" ht="24.95" customHeight="1">
      <c r="B104" s="106"/>
      <c r="D104" s="107" t="s">
        <v>1438</v>
      </c>
      <c r="E104" s="108"/>
      <c r="F104" s="108"/>
      <c r="G104" s="108"/>
      <c r="H104" s="108"/>
      <c r="I104" s="108"/>
      <c r="J104" s="109">
        <f>J186</f>
        <v>0</v>
      </c>
      <c r="L104" s="106"/>
    </row>
    <row r="105" spans="2:12" s="8" customFormat="1" ht="24.95" customHeight="1">
      <c r="B105" s="106"/>
      <c r="D105" s="107" t="s">
        <v>1439</v>
      </c>
      <c r="E105" s="108"/>
      <c r="F105" s="108"/>
      <c r="G105" s="108"/>
      <c r="H105" s="108"/>
      <c r="I105" s="108"/>
      <c r="J105" s="109">
        <f>J200</f>
        <v>0</v>
      </c>
      <c r="L105" s="106"/>
    </row>
    <row r="106" spans="2:12" s="1" customFormat="1" ht="21.75" customHeight="1">
      <c r="B106" s="30"/>
      <c r="L106" s="30"/>
    </row>
    <row r="107" spans="2:12" s="1" customFormat="1" ht="6.95" customHeight="1">
      <c r="B107" s="42"/>
      <c r="C107" s="43"/>
      <c r="D107" s="43"/>
      <c r="E107" s="43"/>
      <c r="F107" s="43"/>
      <c r="G107" s="43"/>
      <c r="H107" s="43"/>
      <c r="I107" s="43"/>
      <c r="J107" s="43"/>
      <c r="K107" s="43"/>
      <c r="L107" s="30"/>
    </row>
    <row r="111" spans="2:12" s="1" customFormat="1" ht="6.95" customHeight="1">
      <c r="B111" s="44"/>
      <c r="C111" s="45"/>
      <c r="D111" s="45"/>
      <c r="E111" s="45"/>
      <c r="F111" s="45"/>
      <c r="G111" s="45"/>
      <c r="H111" s="45"/>
      <c r="I111" s="45"/>
      <c r="J111" s="45"/>
      <c r="K111" s="45"/>
      <c r="L111" s="30"/>
    </row>
    <row r="112" spans="2:12" s="1" customFormat="1" ht="24.95" customHeight="1">
      <c r="B112" s="30"/>
      <c r="C112" s="19" t="s">
        <v>170</v>
      </c>
      <c r="L112" s="30"/>
    </row>
    <row r="113" spans="2:65" s="1" customFormat="1" ht="6.95" customHeight="1">
      <c r="B113" s="30"/>
      <c r="L113" s="30"/>
    </row>
    <row r="114" spans="2:65" s="1" customFormat="1" ht="12" customHeight="1">
      <c r="B114" s="30"/>
      <c r="C114" s="25" t="s">
        <v>16</v>
      </c>
      <c r="L114" s="30"/>
    </row>
    <row r="115" spans="2:65" s="1" customFormat="1" ht="16.5" customHeight="1">
      <c r="B115" s="30"/>
      <c r="E115" s="233" t="str">
        <f>E7</f>
        <v>STAVEBNÍ ÚPRAVY OPTICKÝCH LABORATOŘÍ V ÚSTAVU TERMOMECHANIKY AV ČR, v.v.i.</v>
      </c>
      <c r="F115" s="234"/>
      <c r="G115" s="234"/>
      <c r="H115" s="234"/>
      <c r="L115" s="30"/>
    </row>
    <row r="116" spans="2:65" s="1" customFormat="1" ht="12" customHeight="1">
      <c r="B116" s="30"/>
      <c r="C116" s="25" t="s">
        <v>136</v>
      </c>
      <c r="L116" s="30"/>
    </row>
    <row r="117" spans="2:65" s="1" customFormat="1" ht="16.5" customHeight="1">
      <c r="B117" s="30"/>
      <c r="E117" s="194" t="str">
        <f>E9</f>
        <v>D.1.2.5-SO 01 - Silnoproudá zařízení</v>
      </c>
      <c r="F117" s="235"/>
      <c r="G117" s="235"/>
      <c r="H117" s="235"/>
      <c r="L117" s="30"/>
    </row>
    <row r="118" spans="2:65" s="1" customFormat="1" ht="6.95" customHeight="1">
      <c r="B118" s="30"/>
      <c r="L118" s="30"/>
    </row>
    <row r="119" spans="2:65" s="1" customFormat="1" ht="12" customHeight="1">
      <c r="B119" s="30"/>
      <c r="C119" s="25" t="s">
        <v>20</v>
      </c>
      <c r="F119" s="23" t="str">
        <f>F12</f>
        <v xml:space="preserve"> </v>
      </c>
      <c r="I119" s="25" t="s">
        <v>22</v>
      </c>
      <c r="J119" s="50" t="str">
        <f>IF(J12="","",J12)</f>
        <v>27. 4. 2025</v>
      </c>
      <c r="L119" s="30"/>
    </row>
    <row r="120" spans="2:65" s="1" customFormat="1" ht="6.95" customHeight="1">
      <c r="B120" s="30"/>
      <c r="L120" s="30"/>
    </row>
    <row r="121" spans="2:65" s="1" customFormat="1" ht="15.2" customHeight="1">
      <c r="B121" s="30"/>
      <c r="C121" s="25" t="s">
        <v>24</v>
      </c>
      <c r="F121" s="23" t="str">
        <f>E15</f>
        <v>Ústav termomechaniky AV ČR, v.v.i.</v>
      </c>
      <c r="I121" s="25" t="s">
        <v>30</v>
      </c>
      <c r="J121" s="28" t="str">
        <f>E21</f>
        <v>Kania a.s.</v>
      </c>
      <c r="L121" s="30"/>
    </row>
    <row r="122" spans="2:65" s="1" customFormat="1" ht="15.2" customHeight="1">
      <c r="B122" s="30"/>
      <c r="C122" s="25" t="s">
        <v>28</v>
      </c>
      <c r="F122" s="23" t="str">
        <f>IF(E18="","",E18)</f>
        <v>Vyplň údaj</v>
      </c>
      <c r="I122" s="25" t="s">
        <v>33</v>
      </c>
      <c r="J122" s="28" t="str">
        <f>E24</f>
        <v xml:space="preserve"> </v>
      </c>
      <c r="L122" s="30"/>
    </row>
    <row r="123" spans="2:65" s="1" customFormat="1" ht="10.35" customHeight="1">
      <c r="B123" s="30"/>
      <c r="L123" s="30"/>
    </row>
    <row r="124" spans="2:65" s="10" customFormat="1" ht="29.25" customHeight="1">
      <c r="B124" s="114"/>
      <c r="C124" s="115" t="s">
        <v>171</v>
      </c>
      <c r="D124" s="116" t="s">
        <v>62</v>
      </c>
      <c r="E124" s="116" t="s">
        <v>58</v>
      </c>
      <c r="F124" s="116" t="s">
        <v>59</v>
      </c>
      <c r="G124" s="116" t="s">
        <v>172</v>
      </c>
      <c r="H124" s="116" t="s">
        <v>173</v>
      </c>
      <c r="I124" s="116" t="s">
        <v>174</v>
      </c>
      <c r="J124" s="116" t="s">
        <v>140</v>
      </c>
      <c r="K124" s="117" t="s">
        <v>175</v>
      </c>
      <c r="L124" s="114"/>
      <c r="M124" s="57" t="s">
        <v>1</v>
      </c>
      <c r="N124" s="58" t="s">
        <v>41</v>
      </c>
      <c r="O124" s="58" t="s">
        <v>176</v>
      </c>
      <c r="P124" s="58" t="s">
        <v>177</v>
      </c>
      <c r="Q124" s="58" t="s">
        <v>178</v>
      </c>
      <c r="R124" s="58" t="s">
        <v>179</v>
      </c>
      <c r="S124" s="58" t="s">
        <v>180</v>
      </c>
      <c r="T124" s="59" t="s">
        <v>181</v>
      </c>
    </row>
    <row r="125" spans="2:65" s="1" customFormat="1" ht="22.9" customHeight="1">
      <c r="B125" s="30"/>
      <c r="C125" s="62" t="s">
        <v>182</v>
      </c>
      <c r="J125" s="118">
        <f>BK125</f>
        <v>0</v>
      </c>
      <c r="L125" s="30"/>
      <c r="M125" s="60"/>
      <c r="N125" s="51"/>
      <c r="O125" s="51"/>
      <c r="P125" s="119">
        <f>P126+P154+P158+P163+P167+P178+P184+P186+P200</f>
        <v>0</v>
      </c>
      <c r="Q125" s="51"/>
      <c r="R125" s="119">
        <f>R126+R154+R158+R163+R167+R178+R184+R186+R200</f>
        <v>0</v>
      </c>
      <c r="S125" s="51"/>
      <c r="T125" s="120">
        <f>T126+T154+T158+T163+T167+T178+T184+T186+T200</f>
        <v>0</v>
      </c>
      <c r="AT125" s="15" t="s">
        <v>76</v>
      </c>
      <c r="AU125" s="15" t="s">
        <v>142</v>
      </c>
      <c r="BK125" s="121">
        <f>BK126+BK154+BK158+BK163+BK167+BK178+BK184+BK186+BK200</f>
        <v>0</v>
      </c>
    </row>
    <row r="126" spans="2:65" s="11" customFormat="1" ht="25.9" customHeight="1">
      <c r="B126" s="122"/>
      <c r="D126" s="123" t="s">
        <v>76</v>
      </c>
      <c r="E126" s="124" t="s">
        <v>1151</v>
      </c>
      <c r="F126" s="124" t="s">
        <v>1440</v>
      </c>
      <c r="I126" s="125"/>
      <c r="J126" s="126">
        <f>BK126</f>
        <v>0</v>
      </c>
      <c r="L126" s="122"/>
      <c r="M126" s="127"/>
      <c r="P126" s="128">
        <f>SUM(P127:P153)</f>
        <v>0</v>
      </c>
      <c r="R126" s="128">
        <f>SUM(R127:R153)</f>
        <v>0</v>
      </c>
      <c r="T126" s="129">
        <f>SUM(T127:T153)</f>
        <v>0</v>
      </c>
      <c r="AR126" s="123" t="s">
        <v>85</v>
      </c>
      <c r="AT126" s="130" t="s">
        <v>76</v>
      </c>
      <c r="AU126" s="130" t="s">
        <v>77</v>
      </c>
      <c r="AY126" s="123" t="s">
        <v>185</v>
      </c>
      <c r="BK126" s="131">
        <f>SUM(BK127:BK153)</f>
        <v>0</v>
      </c>
    </row>
    <row r="127" spans="2:65" s="1" customFormat="1" ht="16.5" customHeight="1">
      <c r="B127" s="134"/>
      <c r="C127" s="135" t="s">
        <v>85</v>
      </c>
      <c r="D127" s="135" t="s">
        <v>187</v>
      </c>
      <c r="E127" s="136" t="s">
        <v>1441</v>
      </c>
      <c r="F127" s="137" t="s">
        <v>1442</v>
      </c>
      <c r="G127" s="138" t="s">
        <v>328</v>
      </c>
      <c r="H127" s="139">
        <v>680</v>
      </c>
      <c r="I127" s="140"/>
      <c r="J127" s="141">
        <f t="shared" ref="J127:J153" si="0">ROUND(I127*H127,2)</f>
        <v>0</v>
      </c>
      <c r="K127" s="137" t="s">
        <v>203</v>
      </c>
      <c r="L127" s="30"/>
      <c r="M127" s="142" t="s">
        <v>1</v>
      </c>
      <c r="N127" s="143" t="s">
        <v>42</v>
      </c>
      <c r="P127" s="144">
        <f t="shared" ref="P127:P153" si="1">O127*H127</f>
        <v>0</v>
      </c>
      <c r="Q127" s="144">
        <v>0</v>
      </c>
      <c r="R127" s="144">
        <f t="shared" ref="R127:R153" si="2">Q127*H127</f>
        <v>0</v>
      </c>
      <c r="S127" s="144">
        <v>0</v>
      </c>
      <c r="T127" s="145">
        <f t="shared" ref="T127:T153" si="3">S127*H127</f>
        <v>0</v>
      </c>
      <c r="AR127" s="146" t="s">
        <v>108</v>
      </c>
      <c r="AT127" s="146" t="s">
        <v>187</v>
      </c>
      <c r="AU127" s="146" t="s">
        <v>85</v>
      </c>
      <c r="AY127" s="15" t="s">
        <v>185</v>
      </c>
      <c r="BE127" s="147">
        <f t="shared" ref="BE127:BE153" si="4">IF(N127="základní",J127,0)</f>
        <v>0</v>
      </c>
      <c r="BF127" s="147">
        <f t="shared" ref="BF127:BF153" si="5">IF(N127="snížená",J127,0)</f>
        <v>0</v>
      </c>
      <c r="BG127" s="147">
        <f t="shared" ref="BG127:BG153" si="6">IF(N127="zákl. přenesená",J127,0)</f>
        <v>0</v>
      </c>
      <c r="BH127" s="147">
        <f t="shared" ref="BH127:BH153" si="7">IF(N127="sníž. přenesená",J127,0)</f>
        <v>0</v>
      </c>
      <c r="BI127" s="147">
        <f t="shared" ref="BI127:BI153" si="8">IF(N127="nulová",J127,0)</f>
        <v>0</v>
      </c>
      <c r="BJ127" s="15" t="s">
        <v>85</v>
      </c>
      <c r="BK127" s="147">
        <f t="shared" ref="BK127:BK153" si="9">ROUND(I127*H127,2)</f>
        <v>0</v>
      </c>
      <c r="BL127" s="15" t="s">
        <v>108</v>
      </c>
      <c r="BM127" s="146" t="s">
        <v>87</v>
      </c>
    </row>
    <row r="128" spans="2:65" s="1" customFormat="1" ht="16.5" customHeight="1">
      <c r="B128" s="134"/>
      <c r="C128" s="135" t="s">
        <v>87</v>
      </c>
      <c r="D128" s="135" t="s">
        <v>187</v>
      </c>
      <c r="E128" s="136" t="s">
        <v>1443</v>
      </c>
      <c r="F128" s="137" t="s">
        <v>1444</v>
      </c>
      <c r="G128" s="138" t="s">
        <v>328</v>
      </c>
      <c r="H128" s="139">
        <v>62</v>
      </c>
      <c r="I128" s="140"/>
      <c r="J128" s="141">
        <f t="shared" si="0"/>
        <v>0</v>
      </c>
      <c r="K128" s="137" t="s">
        <v>203</v>
      </c>
      <c r="L128" s="30"/>
      <c r="M128" s="142" t="s">
        <v>1</v>
      </c>
      <c r="N128" s="143" t="s">
        <v>42</v>
      </c>
      <c r="P128" s="144">
        <f t="shared" si="1"/>
        <v>0</v>
      </c>
      <c r="Q128" s="144">
        <v>0</v>
      </c>
      <c r="R128" s="144">
        <f t="shared" si="2"/>
        <v>0</v>
      </c>
      <c r="S128" s="144">
        <v>0</v>
      </c>
      <c r="T128" s="145">
        <f t="shared" si="3"/>
        <v>0</v>
      </c>
      <c r="AR128" s="146" t="s">
        <v>108</v>
      </c>
      <c r="AT128" s="146" t="s">
        <v>187</v>
      </c>
      <c r="AU128" s="146" t="s">
        <v>85</v>
      </c>
      <c r="AY128" s="15" t="s">
        <v>185</v>
      </c>
      <c r="BE128" s="147">
        <f t="shared" si="4"/>
        <v>0</v>
      </c>
      <c r="BF128" s="147">
        <f t="shared" si="5"/>
        <v>0</v>
      </c>
      <c r="BG128" s="147">
        <f t="shared" si="6"/>
        <v>0</v>
      </c>
      <c r="BH128" s="147">
        <f t="shared" si="7"/>
        <v>0</v>
      </c>
      <c r="BI128" s="147">
        <f t="shared" si="8"/>
        <v>0</v>
      </c>
      <c r="BJ128" s="15" t="s">
        <v>85</v>
      </c>
      <c r="BK128" s="147">
        <f t="shared" si="9"/>
        <v>0</v>
      </c>
      <c r="BL128" s="15" t="s">
        <v>108</v>
      </c>
      <c r="BM128" s="146" t="s">
        <v>108</v>
      </c>
    </row>
    <row r="129" spans="2:65" s="1" customFormat="1" ht="16.5" customHeight="1">
      <c r="B129" s="134"/>
      <c r="C129" s="135" t="s">
        <v>102</v>
      </c>
      <c r="D129" s="135" t="s">
        <v>187</v>
      </c>
      <c r="E129" s="136" t="s">
        <v>1445</v>
      </c>
      <c r="F129" s="137" t="s">
        <v>1446</v>
      </c>
      <c r="G129" s="138" t="s">
        <v>1135</v>
      </c>
      <c r="H129" s="139">
        <v>1</v>
      </c>
      <c r="I129" s="140"/>
      <c r="J129" s="141">
        <f t="shared" si="0"/>
        <v>0</v>
      </c>
      <c r="K129" s="137" t="s">
        <v>203</v>
      </c>
      <c r="L129" s="30"/>
      <c r="M129" s="142" t="s">
        <v>1</v>
      </c>
      <c r="N129" s="143" t="s">
        <v>42</v>
      </c>
      <c r="P129" s="144">
        <f t="shared" si="1"/>
        <v>0</v>
      </c>
      <c r="Q129" s="144">
        <v>0</v>
      </c>
      <c r="R129" s="144">
        <f t="shared" si="2"/>
        <v>0</v>
      </c>
      <c r="S129" s="144">
        <v>0</v>
      </c>
      <c r="T129" s="145">
        <f t="shared" si="3"/>
        <v>0</v>
      </c>
      <c r="AR129" s="146" t="s">
        <v>108</v>
      </c>
      <c r="AT129" s="146" t="s">
        <v>187</v>
      </c>
      <c r="AU129" s="146" t="s">
        <v>85</v>
      </c>
      <c r="AY129" s="15" t="s">
        <v>185</v>
      </c>
      <c r="BE129" s="147">
        <f t="shared" si="4"/>
        <v>0</v>
      </c>
      <c r="BF129" s="147">
        <f t="shared" si="5"/>
        <v>0</v>
      </c>
      <c r="BG129" s="147">
        <f t="shared" si="6"/>
        <v>0</v>
      </c>
      <c r="BH129" s="147">
        <f t="shared" si="7"/>
        <v>0</v>
      </c>
      <c r="BI129" s="147">
        <f t="shared" si="8"/>
        <v>0</v>
      </c>
      <c r="BJ129" s="15" t="s">
        <v>85</v>
      </c>
      <c r="BK129" s="147">
        <f t="shared" si="9"/>
        <v>0</v>
      </c>
      <c r="BL129" s="15" t="s">
        <v>108</v>
      </c>
      <c r="BM129" s="146" t="s">
        <v>114</v>
      </c>
    </row>
    <row r="130" spans="2:65" s="1" customFormat="1" ht="16.5" customHeight="1">
      <c r="B130" s="134"/>
      <c r="C130" s="135" t="s">
        <v>108</v>
      </c>
      <c r="D130" s="135" t="s">
        <v>187</v>
      </c>
      <c r="E130" s="136" t="s">
        <v>1447</v>
      </c>
      <c r="F130" s="137" t="s">
        <v>1448</v>
      </c>
      <c r="G130" s="138" t="s">
        <v>328</v>
      </c>
      <c r="H130" s="139">
        <v>246</v>
      </c>
      <c r="I130" s="140"/>
      <c r="J130" s="141">
        <f t="shared" si="0"/>
        <v>0</v>
      </c>
      <c r="K130" s="137" t="s">
        <v>203</v>
      </c>
      <c r="L130" s="30"/>
      <c r="M130" s="142" t="s">
        <v>1</v>
      </c>
      <c r="N130" s="143" t="s">
        <v>42</v>
      </c>
      <c r="P130" s="144">
        <f t="shared" si="1"/>
        <v>0</v>
      </c>
      <c r="Q130" s="144">
        <v>0</v>
      </c>
      <c r="R130" s="144">
        <f t="shared" si="2"/>
        <v>0</v>
      </c>
      <c r="S130" s="144">
        <v>0</v>
      </c>
      <c r="T130" s="145">
        <f t="shared" si="3"/>
        <v>0</v>
      </c>
      <c r="AR130" s="146" t="s">
        <v>108</v>
      </c>
      <c r="AT130" s="146" t="s">
        <v>187</v>
      </c>
      <c r="AU130" s="146" t="s">
        <v>85</v>
      </c>
      <c r="AY130" s="15" t="s">
        <v>185</v>
      </c>
      <c r="BE130" s="147">
        <f t="shared" si="4"/>
        <v>0</v>
      </c>
      <c r="BF130" s="147">
        <f t="shared" si="5"/>
        <v>0</v>
      </c>
      <c r="BG130" s="147">
        <f t="shared" si="6"/>
        <v>0</v>
      </c>
      <c r="BH130" s="147">
        <f t="shared" si="7"/>
        <v>0</v>
      </c>
      <c r="BI130" s="147">
        <f t="shared" si="8"/>
        <v>0</v>
      </c>
      <c r="BJ130" s="15" t="s">
        <v>85</v>
      </c>
      <c r="BK130" s="147">
        <f t="shared" si="9"/>
        <v>0</v>
      </c>
      <c r="BL130" s="15" t="s">
        <v>108</v>
      </c>
      <c r="BM130" s="146" t="s">
        <v>222</v>
      </c>
    </row>
    <row r="131" spans="2:65" s="1" customFormat="1" ht="16.5" customHeight="1">
      <c r="B131" s="134"/>
      <c r="C131" s="135" t="s">
        <v>111</v>
      </c>
      <c r="D131" s="135" t="s">
        <v>187</v>
      </c>
      <c r="E131" s="136" t="s">
        <v>1449</v>
      </c>
      <c r="F131" s="137" t="s">
        <v>1450</v>
      </c>
      <c r="G131" s="138" t="s">
        <v>328</v>
      </c>
      <c r="H131" s="139">
        <v>350</v>
      </c>
      <c r="I131" s="140"/>
      <c r="J131" s="141">
        <f t="shared" si="0"/>
        <v>0</v>
      </c>
      <c r="K131" s="137" t="s">
        <v>203</v>
      </c>
      <c r="L131" s="30"/>
      <c r="M131" s="142" t="s">
        <v>1</v>
      </c>
      <c r="N131" s="143" t="s">
        <v>42</v>
      </c>
      <c r="P131" s="144">
        <f t="shared" si="1"/>
        <v>0</v>
      </c>
      <c r="Q131" s="144">
        <v>0</v>
      </c>
      <c r="R131" s="144">
        <f t="shared" si="2"/>
        <v>0</v>
      </c>
      <c r="S131" s="144">
        <v>0</v>
      </c>
      <c r="T131" s="145">
        <f t="shared" si="3"/>
        <v>0</v>
      </c>
      <c r="AR131" s="146" t="s">
        <v>108</v>
      </c>
      <c r="AT131" s="146" t="s">
        <v>187</v>
      </c>
      <c r="AU131" s="146" t="s">
        <v>85</v>
      </c>
      <c r="AY131" s="15" t="s">
        <v>185</v>
      </c>
      <c r="BE131" s="147">
        <f t="shared" si="4"/>
        <v>0</v>
      </c>
      <c r="BF131" s="147">
        <f t="shared" si="5"/>
        <v>0</v>
      </c>
      <c r="BG131" s="147">
        <f t="shared" si="6"/>
        <v>0</v>
      </c>
      <c r="BH131" s="147">
        <f t="shared" si="7"/>
        <v>0</v>
      </c>
      <c r="BI131" s="147">
        <f t="shared" si="8"/>
        <v>0</v>
      </c>
      <c r="BJ131" s="15" t="s">
        <v>85</v>
      </c>
      <c r="BK131" s="147">
        <f t="shared" si="9"/>
        <v>0</v>
      </c>
      <c r="BL131" s="15" t="s">
        <v>108</v>
      </c>
      <c r="BM131" s="146" t="s">
        <v>230</v>
      </c>
    </row>
    <row r="132" spans="2:65" s="1" customFormat="1" ht="16.5" customHeight="1">
      <c r="B132" s="134"/>
      <c r="C132" s="135" t="s">
        <v>114</v>
      </c>
      <c r="D132" s="135" t="s">
        <v>187</v>
      </c>
      <c r="E132" s="136" t="s">
        <v>1451</v>
      </c>
      <c r="F132" s="137" t="s">
        <v>1452</v>
      </c>
      <c r="G132" s="138" t="s">
        <v>328</v>
      </c>
      <c r="H132" s="139">
        <v>80</v>
      </c>
      <c r="I132" s="140"/>
      <c r="J132" s="141">
        <f t="shared" si="0"/>
        <v>0</v>
      </c>
      <c r="K132" s="137" t="s">
        <v>203</v>
      </c>
      <c r="L132" s="30"/>
      <c r="M132" s="142" t="s">
        <v>1</v>
      </c>
      <c r="N132" s="143" t="s">
        <v>42</v>
      </c>
      <c r="P132" s="144">
        <f t="shared" si="1"/>
        <v>0</v>
      </c>
      <c r="Q132" s="144">
        <v>0</v>
      </c>
      <c r="R132" s="144">
        <f t="shared" si="2"/>
        <v>0</v>
      </c>
      <c r="S132" s="144">
        <v>0</v>
      </c>
      <c r="T132" s="145">
        <f t="shared" si="3"/>
        <v>0</v>
      </c>
      <c r="AR132" s="146" t="s">
        <v>108</v>
      </c>
      <c r="AT132" s="146" t="s">
        <v>187</v>
      </c>
      <c r="AU132" s="146" t="s">
        <v>85</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8</v>
      </c>
    </row>
    <row r="133" spans="2:65" s="1" customFormat="1" ht="16.5" customHeight="1">
      <c r="B133" s="134"/>
      <c r="C133" s="135" t="s">
        <v>217</v>
      </c>
      <c r="D133" s="135" t="s">
        <v>187</v>
      </c>
      <c r="E133" s="136" t="s">
        <v>1453</v>
      </c>
      <c r="F133" s="137" t="s">
        <v>1454</v>
      </c>
      <c r="G133" s="138" t="s">
        <v>328</v>
      </c>
      <c r="H133" s="139">
        <v>40</v>
      </c>
      <c r="I133" s="140"/>
      <c r="J133" s="141">
        <f t="shared" si="0"/>
        <v>0</v>
      </c>
      <c r="K133" s="137" t="s">
        <v>203</v>
      </c>
      <c r="L133" s="30"/>
      <c r="M133" s="142" t="s">
        <v>1</v>
      </c>
      <c r="N133" s="143" t="s">
        <v>42</v>
      </c>
      <c r="P133" s="144">
        <f t="shared" si="1"/>
        <v>0</v>
      </c>
      <c r="Q133" s="144">
        <v>0</v>
      </c>
      <c r="R133" s="144">
        <f t="shared" si="2"/>
        <v>0</v>
      </c>
      <c r="S133" s="144">
        <v>0</v>
      </c>
      <c r="T133" s="145">
        <f t="shared" si="3"/>
        <v>0</v>
      </c>
      <c r="AR133" s="146" t="s">
        <v>108</v>
      </c>
      <c r="AT133" s="146" t="s">
        <v>187</v>
      </c>
      <c r="AU133" s="146" t="s">
        <v>85</v>
      </c>
      <c r="AY133" s="15" t="s">
        <v>185</v>
      </c>
      <c r="BE133" s="147">
        <f t="shared" si="4"/>
        <v>0</v>
      </c>
      <c r="BF133" s="147">
        <f t="shared" si="5"/>
        <v>0</v>
      </c>
      <c r="BG133" s="147">
        <f t="shared" si="6"/>
        <v>0</v>
      </c>
      <c r="BH133" s="147">
        <f t="shared" si="7"/>
        <v>0</v>
      </c>
      <c r="BI133" s="147">
        <f t="shared" si="8"/>
        <v>0</v>
      </c>
      <c r="BJ133" s="15" t="s">
        <v>85</v>
      </c>
      <c r="BK133" s="147">
        <f t="shared" si="9"/>
        <v>0</v>
      </c>
      <c r="BL133" s="15" t="s">
        <v>108</v>
      </c>
      <c r="BM133" s="146" t="s">
        <v>251</v>
      </c>
    </row>
    <row r="134" spans="2:65" s="1" customFormat="1" ht="16.5" customHeight="1">
      <c r="B134" s="134"/>
      <c r="C134" s="135" t="s">
        <v>222</v>
      </c>
      <c r="D134" s="135" t="s">
        <v>187</v>
      </c>
      <c r="E134" s="136" t="s">
        <v>1455</v>
      </c>
      <c r="F134" s="137" t="s">
        <v>1456</v>
      </c>
      <c r="G134" s="138" t="s">
        <v>328</v>
      </c>
      <c r="H134" s="139">
        <v>0</v>
      </c>
      <c r="I134" s="140"/>
      <c r="J134" s="141">
        <f t="shared" si="0"/>
        <v>0</v>
      </c>
      <c r="K134" s="137" t="s">
        <v>203</v>
      </c>
      <c r="L134" s="30"/>
      <c r="M134" s="142" t="s">
        <v>1</v>
      </c>
      <c r="N134" s="143" t="s">
        <v>42</v>
      </c>
      <c r="P134" s="144">
        <f t="shared" si="1"/>
        <v>0</v>
      </c>
      <c r="Q134" s="144">
        <v>0</v>
      </c>
      <c r="R134" s="144">
        <f t="shared" si="2"/>
        <v>0</v>
      </c>
      <c r="S134" s="144">
        <v>0</v>
      </c>
      <c r="T134" s="145">
        <f t="shared" si="3"/>
        <v>0</v>
      </c>
      <c r="AR134" s="146" t="s">
        <v>108</v>
      </c>
      <c r="AT134" s="146" t="s">
        <v>187</v>
      </c>
      <c r="AU134" s="146" t="s">
        <v>85</v>
      </c>
      <c r="AY134" s="15" t="s">
        <v>185</v>
      </c>
      <c r="BE134" s="147">
        <f t="shared" si="4"/>
        <v>0</v>
      </c>
      <c r="BF134" s="147">
        <f t="shared" si="5"/>
        <v>0</v>
      </c>
      <c r="BG134" s="147">
        <f t="shared" si="6"/>
        <v>0</v>
      </c>
      <c r="BH134" s="147">
        <f t="shared" si="7"/>
        <v>0</v>
      </c>
      <c r="BI134" s="147">
        <f t="shared" si="8"/>
        <v>0</v>
      </c>
      <c r="BJ134" s="15" t="s">
        <v>85</v>
      </c>
      <c r="BK134" s="147">
        <f t="shared" si="9"/>
        <v>0</v>
      </c>
      <c r="BL134" s="15" t="s">
        <v>108</v>
      </c>
      <c r="BM134" s="146" t="s">
        <v>261</v>
      </c>
    </row>
    <row r="135" spans="2:65" s="1" customFormat="1" ht="16.5" customHeight="1">
      <c r="B135" s="134"/>
      <c r="C135" s="135" t="s">
        <v>226</v>
      </c>
      <c r="D135" s="135" t="s">
        <v>187</v>
      </c>
      <c r="E135" s="136" t="s">
        <v>1457</v>
      </c>
      <c r="F135" s="137" t="s">
        <v>1458</v>
      </c>
      <c r="G135" s="138" t="s">
        <v>328</v>
      </c>
      <c r="H135" s="139">
        <v>55</v>
      </c>
      <c r="I135" s="140"/>
      <c r="J135" s="141">
        <f t="shared" si="0"/>
        <v>0</v>
      </c>
      <c r="K135" s="137" t="s">
        <v>203</v>
      </c>
      <c r="L135" s="30"/>
      <c r="M135" s="142" t="s">
        <v>1</v>
      </c>
      <c r="N135" s="143" t="s">
        <v>42</v>
      </c>
      <c r="P135" s="144">
        <f t="shared" si="1"/>
        <v>0</v>
      </c>
      <c r="Q135" s="144">
        <v>0</v>
      </c>
      <c r="R135" s="144">
        <f t="shared" si="2"/>
        <v>0</v>
      </c>
      <c r="S135" s="144">
        <v>0</v>
      </c>
      <c r="T135" s="145">
        <f t="shared" si="3"/>
        <v>0</v>
      </c>
      <c r="AR135" s="146" t="s">
        <v>108</v>
      </c>
      <c r="AT135" s="146" t="s">
        <v>187</v>
      </c>
      <c r="AU135" s="146" t="s">
        <v>85</v>
      </c>
      <c r="AY135" s="15" t="s">
        <v>185</v>
      </c>
      <c r="BE135" s="147">
        <f t="shared" si="4"/>
        <v>0</v>
      </c>
      <c r="BF135" s="147">
        <f t="shared" si="5"/>
        <v>0</v>
      </c>
      <c r="BG135" s="147">
        <f t="shared" si="6"/>
        <v>0</v>
      </c>
      <c r="BH135" s="147">
        <f t="shared" si="7"/>
        <v>0</v>
      </c>
      <c r="BI135" s="147">
        <f t="shared" si="8"/>
        <v>0</v>
      </c>
      <c r="BJ135" s="15" t="s">
        <v>85</v>
      </c>
      <c r="BK135" s="147">
        <f t="shared" si="9"/>
        <v>0</v>
      </c>
      <c r="BL135" s="15" t="s">
        <v>108</v>
      </c>
      <c r="BM135" s="146" t="s">
        <v>273</v>
      </c>
    </row>
    <row r="136" spans="2:65" s="1" customFormat="1" ht="16.5" customHeight="1">
      <c r="B136" s="134"/>
      <c r="C136" s="135" t="s">
        <v>230</v>
      </c>
      <c r="D136" s="135" t="s">
        <v>187</v>
      </c>
      <c r="E136" s="136" t="s">
        <v>1459</v>
      </c>
      <c r="F136" s="137" t="s">
        <v>1460</v>
      </c>
      <c r="G136" s="138" t="s">
        <v>328</v>
      </c>
      <c r="H136" s="139">
        <v>2</v>
      </c>
      <c r="I136" s="140"/>
      <c r="J136" s="141">
        <f t="shared" si="0"/>
        <v>0</v>
      </c>
      <c r="K136" s="137" t="s">
        <v>203</v>
      </c>
      <c r="L136" s="30"/>
      <c r="M136" s="142" t="s">
        <v>1</v>
      </c>
      <c r="N136" s="143" t="s">
        <v>42</v>
      </c>
      <c r="P136" s="144">
        <f t="shared" si="1"/>
        <v>0</v>
      </c>
      <c r="Q136" s="144">
        <v>0</v>
      </c>
      <c r="R136" s="144">
        <f t="shared" si="2"/>
        <v>0</v>
      </c>
      <c r="S136" s="144">
        <v>0</v>
      </c>
      <c r="T136" s="145">
        <f t="shared" si="3"/>
        <v>0</v>
      </c>
      <c r="AR136" s="146" t="s">
        <v>108</v>
      </c>
      <c r="AT136" s="146" t="s">
        <v>187</v>
      </c>
      <c r="AU136" s="146" t="s">
        <v>85</v>
      </c>
      <c r="AY136" s="15" t="s">
        <v>185</v>
      </c>
      <c r="BE136" s="147">
        <f t="shared" si="4"/>
        <v>0</v>
      </c>
      <c r="BF136" s="147">
        <f t="shared" si="5"/>
        <v>0</v>
      </c>
      <c r="BG136" s="147">
        <f t="shared" si="6"/>
        <v>0</v>
      </c>
      <c r="BH136" s="147">
        <f t="shared" si="7"/>
        <v>0</v>
      </c>
      <c r="BI136" s="147">
        <f t="shared" si="8"/>
        <v>0</v>
      </c>
      <c r="BJ136" s="15" t="s">
        <v>85</v>
      </c>
      <c r="BK136" s="147">
        <f t="shared" si="9"/>
        <v>0</v>
      </c>
      <c r="BL136" s="15" t="s">
        <v>108</v>
      </c>
      <c r="BM136" s="146" t="s">
        <v>282</v>
      </c>
    </row>
    <row r="137" spans="2:65" s="1" customFormat="1" ht="16.5" customHeight="1">
      <c r="B137" s="134"/>
      <c r="C137" s="135" t="s">
        <v>235</v>
      </c>
      <c r="D137" s="135" t="s">
        <v>187</v>
      </c>
      <c r="E137" s="136" t="s">
        <v>1461</v>
      </c>
      <c r="F137" s="137" t="s">
        <v>1462</v>
      </c>
      <c r="G137" s="138" t="s">
        <v>328</v>
      </c>
      <c r="H137" s="139">
        <v>20</v>
      </c>
      <c r="I137" s="140"/>
      <c r="J137" s="141">
        <f t="shared" si="0"/>
        <v>0</v>
      </c>
      <c r="K137" s="137" t="s">
        <v>203</v>
      </c>
      <c r="L137" s="30"/>
      <c r="M137" s="142" t="s">
        <v>1</v>
      </c>
      <c r="N137" s="143" t="s">
        <v>42</v>
      </c>
      <c r="P137" s="144">
        <f t="shared" si="1"/>
        <v>0</v>
      </c>
      <c r="Q137" s="144">
        <v>0</v>
      </c>
      <c r="R137" s="144">
        <f t="shared" si="2"/>
        <v>0</v>
      </c>
      <c r="S137" s="144">
        <v>0</v>
      </c>
      <c r="T137" s="145">
        <f t="shared" si="3"/>
        <v>0</v>
      </c>
      <c r="AR137" s="146" t="s">
        <v>108</v>
      </c>
      <c r="AT137" s="146" t="s">
        <v>187</v>
      </c>
      <c r="AU137" s="146" t="s">
        <v>85</v>
      </c>
      <c r="AY137" s="15" t="s">
        <v>185</v>
      </c>
      <c r="BE137" s="147">
        <f t="shared" si="4"/>
        <v>0</v>
      </c>
      <c r="BF137" s="147">
        <f t="shared" si="5"/>
        <v>0</v>
      </c>
      <c r="BG137" s="147">
        <f t="shared" si="6"/>
        <v>0</v>
      </c>
      <c r="BH137" s="147">
        <f t="shared" si="7"/>
        <v>0</v>
      </c>
      <c r="BI137" s="147">
        <f t="shared" si="8"/>
        <v>0</v>
      </c>
      <c r="BJ137" s="15" t="s">
        <v>85</v>
      </c>
      <c r="BK137" s="147">
        <f t="shared" si="9"/>
        <v>0</v>
      </c>
      <c r="BL137" s="15" t="s">
        <v>108</v>
      </c>
      <c r="BM137" s="146" t="s">
        <v>291</v>
      </c>
    </row>
    <row r="138" spans="2:65" s="1" customFormat="1" ht="16.5" customHeight="1">
      <c r="B138" s="134"/>
      <c r="C138" s="135" t="s">
        <v>8</v>
      </c>
      <c r="D138" s="135" t="s">
        <v>187</v>
      </c>
      <c r="E138" s="136" t="s">
        <v>1463</v>
      </c>
      <c r="F138" s="137" t="s">
        <v>1464</v>
      </c>
      <c r="G138" s="138" t="s">
        <v>328</v>
      </c>
      <c r="H138" s="139">
        <v>38</v>
      </c>
      <c r="I138" s="140"/>
      <c r="J138" s="141">
        <f t="shared" si="0"/>
        <v>0</v>
      </c>
      <c r="K138" s="137" t="s">
        <v>203</v>
      </c>
      <c r="L138" s="30"/>
      <c r="M138" s="142" t="s">
        <v>1</v>
      </c>
      <c r="N138" s="143" t="s">
        <v>42</v>
      </c>
      <c r="P138" s="144">
        <f t="shared" si="1"/>
        <v>0</v>
      </c>
      <c r="Q138" s="144">
        <v>0</v>
      </c>
      <c r="R138" s="144">
        <f t="shared" si="2"/>
        <v>0</v>
      </c>
      <c r="S138" s="144">
        <v>0</v>
      </c>
      <c r="T138" s="145">
        <f t="shared" si="3"/>
        <v>0</v>
      </c>
      <c r="AR138" s="146" t="s">
        <v>108</v>
      </c>
      <c r="AT138" s="146" t="s">
        <v>187</v>
      </c>
      <c r="AU138" s="146" t="s">
        <v>85</v>
      </c>
      <c r="AY138" s="15" t="s">
        <v>185</v>
      </c>
      <c r="BE138" s="147">
        <f t="shared" si="4"/>
        <v>0</v>
      </c>
      <c r="BF138" s="147">
        <f t="shared" si="5"/>
        <v>0</v>
      </c>
      <c r="BG138" s="147">
        <f t="shared" si="6"/>
        <v>0</v>
      </c>
      <c r="BH138" s="147">
        <f t="shared" si="7"/>
        <v>0</v>
      </c>
      <c r="BI138" s="147">
        <f t="shared" si="8"/>
        <v>0</v>
      </c>
      <c r="BJ138" s="15" t="s">
        <v>85</v>
      </c>
      <c r="BK138" s="147">
        <f t="shared" si="9"/>
        <v>0</v>
      </c>
      <c r="BL138" s="15" t="s">
        <v>108</v>
      </c>
      <c r="BM138" s="146" t="s">
        <v>303</v>
      </c>
    </row>
    <row r="139" spans="2:65" s="1" customFormat="1" ht="16.5" customHeight="1">
      <c r="B139" s="134"/>
      <c r="C139" s="135" t="s">
        <v>246</v>
      </c>
      <c r="D139" s="135" t="s">
        <v>187</v>
      </c>
      <c r="E139" s="136" t="s">
        <v>1465</v>
      </c>
      <c r="F139" s="137" t="s">
        <v>1466</v>
      </c>
      <c r="G139" s="138" t="s">
        <v>734</v>
      </c>
      <c r="H139" s="139">
        <v>110</v>
      </c>
      <c r="I139" s="140"/>
      <c r="J139" s="141">
        <f t="shared" si="0"/>
        <v>0</v>
      </c>
      <c r="K139" s="137" t="s">
        <v>203</v>
      </c>
      <c r="L139" s="30"/>
      <c r="M139" s="142" t="s">
        <v>1</v>
      </c>
      <c r="N139" s="143" t="s">
        <v>42</v>
      </c>
      <c r="P139" s="144">
        <f t="shared" si="1"/>
        <v>0</v>
      </c>
      <c r="Q139" s="144">
        <v>0</v>
      </c>
      <c r="R139" s="144">
        <f t="shared" si="2"/>
        <v>0</v>
      </c>
      <c r="S139" s="144">
        <v>0</v>
      </c>
      <c r="T139" s="145">
        <f t="shared" si="3"/>
        <v>0</v>
      </c>
      <c r="AR139" s="146" t="s">
        <v>108</v>
      </c>
      <c r="AT139" s="146" t="s">
        <v>187</v>
      </c>
      <c r="AU139" s="146" t="s">
        <v>85</v>
      </c>
      <c r="AY139" s="15" t="s">
        <v>185</v>
      </c>
      <c r="BE139" s="147">
        <f t="shared" si="4"/>
        <v>0</v>
      </c>
      <c r="BF139" s="147">
        <f t="shared" si="5"/>
        <v>0</v>
      </c>
      <c r="BG139" s="147">
        <f t="shared" si="6"/>
        <v>0</v>
      </c>
      <c r="BH139" s="147">
        <f t="shared" si="7"/>
        <v>0</v>
      </c>
      <c r="BI139" s="147">
        <f t="shared" si="8"/>
        <v>0</v>
      </c>
      <c r="BJ139" s="15" t="s">
        <v>85</v>
      </c>
      <c r="BK139" s="147">
        <f t="shared" si="9"/>
        <v>0</v>
      </c>
      <c r="BL139" s="15" t="s">
        <v>108</v>
      </c>
      <c r="BM139" s="146" t="s">
        <v>312</v>
      </c>
    </row>
    <row r="140" spans="2:65" s="1" customFormat="1" ht="16.5" customHeight="1">
      <c r="B140" s="134"/>
      <c r="C140" s="135" t="s">
        <v>251</v>
      </c>
      <c r="D140" s="135" t="s">
        <v>187</v>
      </c>
      <c r="E140" s="136" t="s">
        <v>1467</v>
      </c>
      <c r="F140" s="137" t="s">
        <v>1468</v>
      </c>
      <c r="G140" s="138" t="s">
        <v>734</v>
      </c>
      <c r="H140" s="139">
        <v>20</v>
      </c>
      <c r="I140" s="140"/>
      <c r="J140" s="141">
        <f t="shared" si="0"/>
        <v>0</v>
      </c>
      <c r="K140" s="137" t="s">
        <v>203</v>
      </c>
      <c r="L140" s="30"/>
      <c r="M140" s="142" t="s">
        <v>1</v>
      </c>
      <c r="N140" s="143" t="s">
        <v>42</v>
      </c>
      <c r="P140" s="144">
        <f t="shared" si="1"/>
        <v>0</v>
      </c>
      <c r="Q140" s="144">
        <v>0</v>
      </c>
      <c r="R140" s="144">
        <f t="shared" si="2"/>
        <v>0</v>
      </c>
      <c r="S140" s="144">
        <v>0</v>
      </c>
      <c r="T140" s="145">
        <f t="shared" si="3"/>
        <v>0</v>
      </c>
      <c r="AR140" s="146" t="s">
        <v>108</v>
      </c>
      <c r="AT140" s="146" t="s">
        <v>187</v>
      </c>
      <c r="AU140" s="146" t="s">
        <v>85</v>
      </c>
      <c r="AY140" s="15" t="s">
        <v>185</v>
      </c>
      <c r="BE140" s="147">
        <f t="shared" si="4"/>
        <v>0</v>
      </c>
      <c r="BF140" s="147">
        <f t="shared" si="5"/>
        <v>0</v>
      </c>
      <c r="BG140" s="147">
        <f t="shared" si="6"/>
        <v>0</v>
      </c>
      <c r="BH140" s="147">
        <f t="shared" si="7"/>
        <v>0</v>
      </c>
      <c r="BI140" s="147">
        <f t="shared" si="8"/>
        <v>0</v>
      </c>
      <c r="BJ140" s="15" t="s">
        <v>85</v>
      </c>
      <c r="BK140" s="147">
        <f t="shared" si="9"/>
        <v>0</v>
      </c>
      <c r="BL140" s="15" t="s">
        <v>108</v>
      </c>
      <c r="BM140" s="146" t="s">
        <v>320</v>
      </c>
    </row>
    <row r="141" spans="2:65" s="1" customFormat="1" ht="16.5" customHeight="1">
      <c r="B141" s="134"/>
      <c r="C141" s="135" t="s">
        <v>256</v>
      </c>
      <c r="D141" s="135" t="s">
        <v>187</v>
      </c>
      <c r="E141" s="136" t="s">
        <v>1469</v>
      </c>
      <c r="F141" s="137" t="s">
        <v>1470</v>
      </c>
      <c r="G141" s="138" t="s">
        <v>734</v>
      </c>
      <c r="H141" s="139">
        <v>20</v>
      </c>
      <c r="I141" s="140"/>
      <c r="J141" s="141">
        <f t="shared" si="0"/>
        <v>0</v>
      </c>
      <c r="K141" s="137" t="s">
        <v>203</v>
      </c>
      <c r="L141" s="30"/>
      <c r="M141" s="142" t="s">
        <v>1</v>
      </c>
      <c r="N141" s="143" t="s">
        <v>42</v>
      </c>
      <c r="P141" s="144">
        <f t="shared" si="1"/>
        <v>0</v>
      </c>
      <c r="Q141" s="144">
        <v>0</v>
      </c>
      <c r="R141" s="144">
        <f t="shared" si="2"/>
        <v>0</v>
      </c>
      <c r="S141" s="144">
        <v>0</v>
      </c>
      <c r="T141" s="145">
        <f t="shared" si="3"/>
        <v>0</v>
      </c>
      <c r="AR141" s="146" t="s">
        <v>108</v>
      </c>
      <c r="AT141" s="146" t="s">
        <v>187</v>
      </c>
      <c r="AU141" s="146" t="s">
        <v>85</v>
      </c>
      <c r="AY141" s="15" t="s">
        <v>185</v>
      </c>
      <c r="BE141" s="147">
        <f t="shared" si="4"/>
        <v>0</v>
      </c>
      <c r="BF141" s="147">
        <f t="shared" si="5"/>
        <v>0</v>
      </c>
      <c r="BG141" s="147">
        <f t="shared" si="6"/>
        <v>0</v>
      </c>
      <c r="BH141" s="147">
        <f t="shared" si="7"/>
        <v>0</v>
      </c>
      <c r="BI141" s="147">
        <f t="shared" si="8"/>
        <v>0</v>
      </c>
      <c r="BJ141" s="15" t="s">
        <v>85</v>
      </c>
      <c r="BK141" s="147">
        <f t="shared" si="9"/>
        <v>0</v>
      </c>
      <c r="BL141" s="15" t="s">
        <v>108</v>
      </c>
      <c r="BM141" s="146" t="s">
        <v>330</v>
      </c>
    </row>
    <row r="142" spans="2:65" s="1" customFormat="1" ht="16.5" customHeight="1">
      <c r="B142" s="134"/>
      <c r="C142" s="135" t="s">
        <v>261</v>
      </c>
      <c r="D142" s="135" t="s">
        <v>187</v>
      </c>
      <c r="E142" s="136" t="s">
        <v>1471</v>
      </c>
      <c r="F142" s="137" t="s">
        <v>1472</v>
      </c>
      <c r="G142" s="138" t="s">
        <v>734</v>
      </c>
      <c r="H142" s="139">
        <v>1</v>
      </c>
      <c r="I142" s="140"/>
      <c r="J142" s="141">
        <f t="shared" si="0"/>
        <v>0</v>
      </c>
      <c r="K142" s="137" t="s">
        <v>203</v>
      </c>
      <c r="L142" s="30"/>
      <c r="M142" s="142" t="s">
        <v>1</v>
      </c>
      <c r="N142" s="143" t="s">
        <v>42</v>
      </c>
      <c r="P142" s="144">
        <f t="shared" si="1"/>
        <v>0</v>
      </c>
      <c r="Q142" s="144">
        <v>0</v>
      </c>
      <c r="R142" s="144">
        <f t="shared" si="2"/>
        <v>0</v>
      </c>
      <c r="S142" s="144">
        <v>0</v>
      </c>
      <c r="T142" s="145">
        <f t="shared" si="3"/>
        <v>0</v>
      </c>
      <c r="AR142" s="146" t="s">
        <v>108</v>
      </c>
      <c r="AT142" s="146" t="s">
        <v>187</v>
      </c>
      <c r="AU142" s="146" t="s">
        <v>85</v>
      </c>
      <c r="AY142" s="15" t="s">
        <v>185</v>
      </c>
      <c r="BE142" s="147">
        <f t="shared" si="4"/>
        <v>0</v>
      </c>
      <c r="BF142" s="147">
        <f t="shared" si="5"/>
        <v>0</v>
      </c>
      <c r="BG142" s="147">
        <f t="shared" si="6"/>
        <v>0</v>
      </c>
      <c r="BH142" s="147">
        <f t="shared" si="7"/>
        <v>0</v>
      </c>
      <c r="BI142" s="147">
        <f t="shared" si="8"/>
        <v>0</v>
      </c>
      <c r="BJ142" s="15" t="s">
        <v>85</v>
      </c>
      <c r="BK142" s="147">
        <f t="shared" si="9"/>
        <v>0</v>
      </c>
      <c r="BL142" s="15" t="s">
        <v>108</v>
      </c>
      <c r="BM142" s="146" t="s">
        <v>340</v>
      </c>
    </row>
    <row r="143" spans="2:65" s="1" customFormat="1" ht="16.5" customHeight="1">
      <c r="B143" s="134"/>
      <c r="C143" s="135" t="s">
        <v>268</v>
      </c>
      <c r="D143" s="135" t="s">
        <v>187</v>
      </c>
      <c r="E143" s="136" t="s">
        <v>1473</v>
      </c>
      <c r="F143" s="137" t="s">
        <v>1474</v>
      </c>
      <c r="G143" s="138" t="s">
        <v>734</v>
      </c>
      <c r="H143" s="139">
        <v>6</v>
      </c>
      <c r="I143" s="140"/>
      <c r="J143" s="141">
        <f t="shared" si="0"/>
        <v>0</v>
      </c>
      <c r="K143" s="137" t="s">
        <v>203</v>
      </c>
      <c r="L143" s="30"/>
      <c r="M143" s="142" t="s">
        <v>1</v>
      </c>
      <c r="N143" s="143" t="s">
        <v>42</v>
      </c>
      <c r="P143" s="144">
        <f t="shared" si="1"/>
        <v>0</v>
      </c>
      <c r="Q143" s="144">
        <v>0</v>
      </c>
      <c r="R143" s="144">
        <f t="shared" si="2"/>
        <v>0</v>
      </c>
      <c r="S143" s="144">
        <v>0</v>
      </c>
      <c r="T143" s="145">
        <f t="shared" si="3"/>
        <v>0</v>
      </c>
      <c r="AR143" s="146" t="s">
        <v>108</v>
      </c>
      <c r="AT143" s="146" t="s">
        <v>187</v>
      </c>
      <c r="AU143" s="146" t="s">
        <v>85</v>
      </c>
      <c r="AY143" s="15" t="s">
        <v>185</v>
      </c>
      <c r="BE143" s="147">
        <f t="shared" si="4"/>
        <v>0</v>
      </c>
      <c r="BF143" s="147">
        <f t="shared" si="5"/>
        <v>0</v>
      </c>
      <c r="BG143" s="147">
        <f t="shared" si="6"/>
        <v>0</v>
      </c>
      <c r="BH143" s="147">
        <f t="shared" si="7"/>
        <v>0</v>
      </c>
      <c r="BI143" s="147">
        <f t="shared" si="8"/>
        <v>0</v>
      </c>
      <c r="BJ143" s="15" t="s">
        <v>85</v>
      </c>
      <c r="BK143" s="147">
        <f t="shared" si="9"/>
        <v>0</v>
      </c>
      <c r="BL143" s="15" t="s">
        <v>108</v>
      </c>
      <c r="BM143" s="146" t="s">
        <v>349</v>
      </c>
    </row>
    <row r="144" spans="2:65" s="1" customFormat="1" ht="16.5" customHeight="1">
      <c r="B144" s="134"/>
      <c r="C144" s="135" t="s">
        <v>273</v>
      </c>
      <c r="D144" s="135" t="s">
        <v>187</v>
      </c>
      <c r="E144" s="136" t="s">
        <v>1475</v>
      </c>
      <c r="F144" s="137" t="s">
        <v>1476</v>
      </c>
      <c r="G144" s="138" t="s">
        <v>734</v>
      </c>
      <c r="H144" s="139">
        <v>2</v>
      </c>
      <c r="I144" s="140"/>
      <c r="J144" s="141">
        <f t="shared" si="0"/>
        <v>0</v>
      </c>
      <c r="K144" s="137" t="s">
        <v>203</v>
      </c>
      <c r="L144" s="30"/>
      <c r="M144" s="142" t="s">
        <v>1</v>
      </c>
      <c r="N144" s="143" t="s">
        <v>42</v>
      </c>
      <c r="P144" s="144">
        <f t="shared" si="1"/>
        <v>0</v>
      </c>
      <c r="Q144" s="144">
        <v>0</v>
      </c>
      <c r="R144" s="144">
        <f t="shared" si="2"/>
        <v>0</v>
      </c>
      <c r="S144" s="144">
        <v>0</v>
      </c>
      <c r="T144" s="145">
        <f t="shared" si="3"/>
        <v>0</v>
      </c>
      <c r="AR144" s="146" t="s">
        <v>108</v>
      </c>
      <c r="AT144" s="146" t="s">
        <v>187</v>
      </c>
      <c r="AU144" s="146" t="s">
        <v>85</v>
      </c>
      <c r="AY144" s="15" t="s">
        <v>185</v>
      </c>
      <c r="BE144" s="147">
        <f t="shared" si="4"/>
        <v>0</v>
      </c>
      <c r="BF144" s="147">
        <f t="shared" si="5"/>
        <v>0</v>
      </c>
      <c r="BG144" s="147">
        <f t="shared" si="6"/>
        <v>0</v>
      </c>
      <c r="BH144" s="147">
        <f t="shared" si="7"/>
        <v>0</v>
      </c>
      <c r="BI144" s="147">
        <f t="shared" si="8"/>
        <v>0</v>
      </c>
      <c r="BJ144" s="15" t="s">
        <v>85</v>
      </c>
      <c r="BK144" s="147">
        <f t="shared" si="9"/>
        <v>0</v>
      </c>
      <c r="BL144" s="15" t="s">
        <v>108</v>
      </c>
      <c r="BM144" s="146" t="s">
        <v>358</v>
      </c>
    </row>
    <row r="145" spans="2:65" s="1" customFormat="1" ht="16.5" customHeight="1">
      <c r="B145" s="134"/>
      <c r="C145" s="135" t="s">
        <v>278</v>
      </c>
      <c r="D145" s="135" t="s">
        <v>187</v>
      </c>
      <c r="E145" s="136" t="s">
        <v>1477</v>
      </c>
      <c r="F145" s="137" t="s">
        <v>1478</v>
      </c>
      <c r="G145" s="138" t="s">
        <v>734</v>
      </c>
      <c r="H145" s="139">
        <v>4</v>
      </c>
      <c r="I145" s="140"/>
      <c r="J145" s="141">
        <f t="shared" si="0"/>
        <v>0</v>
      </c>
      <c r="K145" s="137" t="s">
        <v>203</v>
      </c>
      <c r="L145" s="30"/>
      <c r="M145" s="142" t="s">
        <v>1</v>
      </c>
      <c r="N145" s="143" t="s">
        <v>42</v>
      </c>
      <c r="P145" s="144">
        <f t="shared" si="1"/>
        <v>0</v>
      </c>
      <c r="Q145" s="144">
        <v>0</v>
      </c>
      <c r="R145" s="144">
        <f t="shared" si="2"/>
        <v>0</v>
      </c>
      <c r="S145" s="144">
        <v>0</v>
      </c>
      <c r="T145" s="145">
        <f t="shared" si="3"/>
        <v>0</v>
      </c>
      <c r="AR145" s="146" t="s">
        <v>108</v>
      </c>
      <c r="AT145" s="146" t="s">
        <v>187</v>
      </c>
      <c r="AU145" s="146" t="s">
        <v>85</v>
      </c>
      <c r="AY145" s="15" t="s">
        <v>185</v>
      </c>
      <c r="BE145" s="147">
        <f t="shared" si="4"/>
        <v>0</v>
      </c>
      <c r="BF145" s="147">
        <f t="shared" si="5"/>
        <v>0</v>
      </c>
      <c r="BG145" s="147">
        <f t="shared" si="6"/>
        <v>0</v>
      </c>
      <c r="BH145" s="147">
        <f t="shared" si="7"/>
        <v>0</v>
      </c>
      <c r="BI145" s="147">
        <f t="shared" si="8"/>
        <v>0</v>
      </c>
      <c r="BJ145" s="15" t="s">
        <v>85</v>
      </c>
      <c r="BK145" s="147">
        <f t="shared" si="9"/>
        <v>0</v>
      </c>
      <c r="BL145" s="15" t="s">
        <v>108</v>
      </c>
      <c r="BM145" s="146" t="s">
        <v>367</v>
      </c>
    </row>
    <row r="146" spans="2:65" s="1" customFormat="1" ht="16.5" customHeight="1">
      <c r="B146" s="134"/>
      <c r="C146" s="135" t="s">
        <v>282</v>
      </c>
      <c r="D146" s="135" t="s">
        <v>187</v>
      </c>
      <c r="E146" s="136" t="s">
        <v>1479</v>
      </c>
      <c r="F146" s="137" t="s">
        <v>1480</v>
      </c>
      <c r="G146" s="138" t="s">
        <v>734</v>
      </c>
      <c r="H146" s="139">
        <v>10</v>
      </c>
      <c r="I146" s="140"/>
      <c r="J146" s="141">
        <f t="shared" si="0"/>
        <v>0</v>
      </c>
      <c r="K146" s="137" t="s">
        <v>203</v>
      </c>
      <c r="L146" s="30"/>
      <c r="M146" s="142" t="s">
        <v>1</v>
      </c>
      <c r="N146" s="143" t="s">
        <v>42</v>
      </c>
      <c r="P146" s="144">
        <f t="shared" si="1"/>
        <v>0</v>
      </c>
      <c r="Q146" s="144">
        <v>0</v>
      </c>
      <c r="R146" s="144">
        <f t="shared" si="2"/>
        <v>0</v>
      </c>
      <c r="S146" s="144">
        <v>0</v>
      </c>
      <c r="T146" s="145">
        <f t="shared" si="3"/>
        <v>0</v>
      </c>
      <c r="AR146" s="146" t="s">
        <v>108</v>
      </c>
      <c r="AT146" s="146" t="s">
        <v>187</v>
      </c>
      <c r="AU146" s="146" t="s">
        <v>85</v>
      </c>
      <c r="AY146" s="15" t="s">
        <v>185</v>
      </c>
      <c r="BE146" s="147">
        <f t="shared" si="4"/>
        <v>0</v>
      </c>
      <c r="BF146" s="147">
        <f t="shared" si="5"/>
        <v>0</v>
      </c>
      <c r="BG146" s="147">
        <f t="shared" si="6"/>
        <v>0</v>
      </c>
      <c r="BH146" s="147">
        <f t="shared" si="7"/>
        <v>0</v>
      </c>
      <c r="BI146" s="147">
        <f t="shared" si="8"/>
        <v>0</v>
      </c>
      <c r="BJ146" s="15" t="s">
        <v>85</v>
      </c>
      <c r="BK146" s="147">
        <f t="shared" si="9"/>
        <v>0</v>
      </c>
      <c r="BL146" s="15" t="s">
        <v>108</v>
      </c>
      <c r="BM146" s="146" t="s">
        <v>375</v>
      </c>
    </row>
    <row r="147" spans="2:65" s="1" customFormat="1" ht="16.5" customHeight="1">
      <c r="B147" s="134"/>
      <c r="C147" s="135" t="s">
        <v>7</v>
      </c>
      <c r="D147" s="135" t="s">
        <v>187</v>
      </c>
      <c r="E147" s="136" t="s">
        <v>1481</v>
      </c>
      <c r="F147" s="137" t="s">
        <v>1482</v>
      </c>
      <c r="G147" s="138" t="s">
        <v>734</v>
      </c>
      <c r="H147" s="139">
        <v>75</v>
      </c>
      <c r="I147" s="140"/>
      <c r="J147" s="141">
        <f t="shared" si="0"/>
        <v>0</v>
      </c>
      <c r="K147" s="137" t="s">
        <v>203</v>
      </c>
      <c r="L147" s="30"/>
      <c r="M147" s="142" t="s">
        <v>1</v>
      </c>
      <c r="N147" s="143" t="s">
        <v>42</v>
      </c>
      <c r="P147" s="144">
        <f t="shared" si="1"/>
        <v>0</v>
      </c>
      <c r="Q147" s="144">
        <v>0</v>
      </c>
      <c r="R147" s="144">
        <f t="shared" si="2"/>
        <v>0</v>
      </c>
      <c r="S147" s="144">
        <v>0</v>
      </c>
      <c r="T147" s="145">
        <f t="shared" si="3"/>
        <v>0</v>
      </c>
      <c r="AR147" s="146" t="s">
        <v>108</v>
      </c>
      <c r="AT147" s="146" t="s">
        <v>187</v>
      </c>
      <c r="AU147" s="146" t="s">
        <v>85</v>
      </c>
      <c r="AY147" s="15" t="s">
        <v>185</v>
      </c>
      <c r="BE147" s="147">
        <f t="shared" si="4"/>
        <v>0</v>
      </c>
      <c r="BF147" s="147">
        <f t="shared" si="5"/>
        <v>0</v>
      </c>
      <c r="BG147" s="147">
        <f t="shared" si="6"/>
        <v>0</v>
      </c>
      <c r="BH147" s="147">
        <f t="shared" si="7"/>
        <v>0</v>
      </c>
      <c r="BI147" s="147">
        <f t="shared" si="8"/>
        <v>0</v>
      </c>
      <c r="BJ147" s="15" t="s">
        <v>85</v>
      </c>
      <c r="BK147" s="147">
        <f t="shared" si="9"/>
        <v>0</v>
      </c>
      <c r="BL147" s="15" t="s">
        <v>108</v>
      </c>
      <c r="BM147" s="146" t="s">
        <v>381</v>
      </c>
    </row>
    <row r="148" spans="2:65" s="1" customFormat="1" ht="16.5" customHeight="1">
      <c r="B148" s="134"/>
      <c r="C148" s="135" t="s">
        <v>291</v>
      </c>
      <c r="D148" s="135" t="s">
        <v>187</v>
      </c>
      <c r="E148" s="136" t="s">
        <v>1483</v>
      </c>
      <c r="F148" s="137" t="s">
        <v>1484</v>
      </c>
      <c r="G148" s="138" t="s">
        <v>734</v>
      </c>
      <c r="H148" s="139">
        <v>7</v>
      </c>
      <c r="I148" s="140"/>
      <c r="J148" s="141">
        <f t="shared" si="0"/>
        <v>0</v>
      </c>
      <c r="K148" s="137" t="s">
        <v>203</v>
      </c>
      <c r="L148" s="30"/>
      <c r="M148" s="142" t="s">
        <v>1</v>
      </c>
      <c r="N148" s="143" t="s">
        <v>42</v>
      </c>
      <c r="P148" s="144">
        <f t="shared" si="1"/>
        <v>0</v>
      </c>
      <c r="Q148" s="144">
        <v>0</v>
      </c>
      <c r="R148" s="144">
        <f t="shared" si="2"/>
        <v>0</v>
      </c>
      <c r="S148" s="144">
        <v>0</v>
      </c>
      <c r="T148" s="145">
        <f t="shared" si="3"/>
        <v>0</v>
      </c>
      <c r="AR148" s="146" t="s">
        <v>108</v>
      </c>
      <c r="AT148" s="146" t="s">
        <v>187</v>
      </c>
      <c r="AU148" s="146" t="s">
        <v>85</v>
      </c>
      <c r="AY148" s="15" t="s">
        <v>185</v>
      </c>
      <c r="BE148" s="147">
        <f t="shared" si="4"/>
        <v>0</v>
      </c>
      <c r="BF148" s="147">
        <f t="shared" si="5"/>
        <v>0</v>
      </c>
      <c r="BG148" s="147">
        <f t="shared" si="6"/>
        <v>0</v>
      </c>
      <c r="BH148" s="147">
        <f t="shared" si="7"/>
        <v>0</v>
      </c>
      <c r="BI148" s="147">
        <f t="shared" si="8"/>
        <v>0</v>
      </c>
      <c r="BJ148" s="15" t="s">
        <v>85</v>
      </c>
      <c r="BK148" s="147">
        <f t="shared" si="9"/>
        <v>0</v>
      </c>
      <c r="BL148" s="15" t="s">
        <v>108</v>
      </c>
      <c r="BM148" s="146" t="s">
        <v>390</v>
      </c>
    </row>
    <row r="149" spans="2:65" s="1" customFormat="1" ht="16.5" customHeight="1">
      <c r="B149" s="134"/>
      <c r="C149" s="135" t="s">
        <v>297</v>
      </c>
      <c r="D149" s="135" t="s">
        <v>187</v>
      </c>
      <c r="E149" s="136" t="s">
        <v>1485</v>
      </c>
      <c r="F149" s="137" t="s">
        <v>1486</v>
      </c>
      <c r="G149" s="138" t="s">
        <v>734</v>
      </c>
      <c r="H149" s="139">
        <v>1</v>
      </c>
      <c r="I149" s="140"/>
      <c r="J149" s="141">
        <f t="shared" si="0"/>
        <v>0</v>
      </c>
      <c r="K149" s="137" t="s">
        <v>203</v>
      </c>
      <c r="L149" s="30"/>
      <c r="M149" s="142" t="s">
        <v>1</v>
      </c>
      <c r="N149" s="143" t="s">
        <v>42</v>
      </c>
      <c r="P149" s="144">
        <f t="shared" si="1"/>
        <v>0</v>
      </c>
      <c r="Q149" s="144">
        <v>0</v>
      </c>
      <c r="R149" s="144">
        <f t="shared" si="2"/>
        <v>0</v>
      </c>
      <c r="S149" s="144">
        <v>0</v>
      </c>
      <c r="T149" s="145">
        <f t="shared" si="3"/>
        <v>0</v>
      </c>
      <c r="AR149" s="146" t="s">
        <v>108</v>
      </c>
      <c r="AT149" s="146" t="s">
        <v>187</v>
      </c>
      <c r="AU149" s="146" t="s">
        <v>85</v>
      </c>
      <c r="AY149" s="15" t="s">
        <v>185</v>
      </c>
      <c r="BE149" s="147">
        <f t="shared" si="4"/>
        <v>0</v>
      </c>
      <c r="BF149" s="147">
        <f t="shared" si="5"/>
        <v>0</v>
      </c>
      <c r="BG149" s="147">
        <f t="shared" si="6"/>
        <v>0</v>
      </c>
      <c r="BH149" s="147">
        <f t="shared" si="7"/>
        <v>0</v>
      </c>
      <c r="BI149" s="147">
        <f t="shared" si="8"/>
        <v>0</v>
      </c>
      <c r="BJ149" s="15" t="s">
        <v>85</v>
      </c>
      <c r="BK149" s="147">
        <f t="shared" si="9"/>
        <v>0</v>
      </c>
      <c r="BL149" s="15" t="s">
        <v>108</v>
      </c>
      <c r="BM149" s="146" t="s">
        <v>400</v>
      </c>
    </row>
    <row r="150" spans="2:65" s="1" customFormat="1" ht="16.5" customHeight="1">
      <c r="B150" s="134"/>
      <c r="C150" s="135" t="s">
        <v>303</v>
      </c>
      <c r="D150" s="135" t="s">
        <v>187</v>
      </c>
      <c r="E150" s="136" t="s">
        <v>1487</v>
      </c>
      <c r="F150" s="137" t="s">
        <v>1488</v>
      </c>
      <c r="G150" s="138" t="s">
        <v>734</v>
      </c>
      <c r="H150" s="139">
        <v>4</v>
      </c>
      <c r="I150" s="140"/>
      <c r="J150" s="141">
        <f t="shared" si="0"/>
        <v>0</v>
      </c>
      <c r="K150" s="137" t="s">
        <v>203</v>
      </c>
      <c r="L150" s="30"/>
      <c r="M150" s="142" t="s">
        <v>1</v>
      </c>
      <c r="N150" s="143" t="s">
        <v>42</v>
      </c>
      <c r="P150" s="144">
        <f t="shared" si="1"/>
        <v>0</v>
      </c>
      <c r="Q150" s="144">
        <v>0</v>
      </c>
      <c r="R150" s="144">
        <f t="shared" si="2"/>
        <v>0</v>
      </c>
      <c r="S150" s="144">
        <v>0</v>
      </c>
      <c r="T150" s="145">
        <f t="shared" si="3"/>
        <v>0</v>
      </c>
      <c r="AR150" s="146" t="s">
        <v>108</v>
      </c>
      <c r="AT150" s="146" t="s">
        <v>187</v>
      </c>
      <c r="AU150" s="146" t="s">
        <v>85</v>
      </c>
      <c r="AY150" s="15" t="s">
        <v>185</v>
      </c>
      <c r="BE150" s="147">
        <f t="shared" si="4"/>
        <v>0</v>
      </c>
      <c r="BF150" s="147">
        <f t="shared" si="5"/>
        <v>0</v>
      </c>
      <c r="BG150" s="147">
        <f t="shared" si="6"/>
        <v>0</v>
      </c>
      <c r="BH150" s="147">
        <f t="shared" si="7"/>
        <v>0</v>
      </c>
      <c r="BI150" s="147">
        <f t="shared" si="8"/>
        <v>0</v>
      </c>
      <c r="BJ150" s="15" t="s">
        <v>85</v>
      </c>
      <c r="BK150" s="147">
        <f t="shared" si="9"/>
        <v>0</v>
      </c>
      <c r="BL150" s="15" t="s">
        <v>108</v>
      </c>
      <c r="BM150" s="146" t="s">
        <v>410</v>
      </c>
    </row>
    <row r="151" spans="2:65" s="1" customFormat="1" ht="16.5" customHeight="1">
      <c r="B151" s="134"/>
      <c r="C151" s="135" t="s">
        <v>308</v>
      </c>
      <c r="D151" s="135" t="s">
        <v>187</v>
      </c>
      <c r="E151" s="136" t="s">
        <v>1489</v>
      </c>
      <c r="F151" s="137" t="s">
        <v>1490</v>
      </c>
      <c r="G151" s="138" t="s">
        <v>734</v>
      </c>
      <c r="H151" s="139">
        <v>30</v>
      </c>
      <c r="I151" s="140"/>
      <c r="J151" s="141">
        <f t="shared" si="0"/>
        <v>0</v>
      </c>
      <c r="K151" s="137" t="s">
        <v>203</v>
      </c>
      <c r="L151" s="30"/>
      <c r="M151" s="142" t="s">
        <v>1</v>
      </c>
      <c r="N151" s="143" t="s">
        <v>42</v>
      </c>
      <c r="P151" s="144">
        <f t="shared" si="1"/>
        <v>0</v>
      </c>
      <c r="Q151" s="144">
        <v>0</v>
      </c>
      <c r="R151" s="144">
        <f t="shared" si="2"/>
        <v>0</v>
      </c>
      <c r="S151" s="144">
        <v>0</v>
      </c>
      <c r="T151" s="145">
        <f t="shared" si="3"/>
        <v>0</v>
      </c>
      <c r="AR151" s="146" t="s">
        <v>108</v>
      </c>
      <c r="AT151" s="146" t="s">
        <v>187</v>
      </c>
      <c r="AU151" s="146" t="s">
        <v>85</v>
      </c>
      <c r="AY151" s="15" t="s">
        <v>185</v>
      </c>
      <c r="BE151" s="147">
        <f t="shared" si="4"/>
        <v>0</v>
      </c>
      <c r="BF151" s="147">
        <f t="shared" si="5"/>
        <v>0</v>
      </c>
      <c r="BG151" s="147">
        <f t="shared" si="6"/>
        <v>0</v>
      </c>
      <c r="BH151" s="147">
        <f t="shared" si="7"/>
        <v>0</v>
      </c>
      <c r="BI151" s="147">
        <f t="shared" si="8"/>
        <v>0</v>
      </c>
      <c r="BJ151" s="15" t="s">
        <v>85</v>
      </c>
      <c r="BK151" s="147">
        <f t="shared" si="9"/>
        <v>0</v>
      </c>
      <c r="BL151" s="15" t="s">
        <v>108</v>
      </c>
      <c r="BM151" s="146" t="s">
        <v>421</v>
      </c>
    </row>
    <row r="152" spans="2:65" s="1" customFormat="1" ht="16.5" customHeight="1">
      <c r="B152" s="134"/>
      <c r="C152" s="135" t="s">
        <v>312</v>
      </c>
      <c r="D152" s="135" t="s">
        <v>187</v>
      </c>
      <c r="E152" s="136" t="s">
        <v>1491</v>
      </c>
      <c r="F152" s="137" t="s">
        <v>1492</v>
      </c>
      <c r="G152" s="138" t="s">
        <v>734</v>
      </c>
      <c r="H152" s="139">
        <v>2</v>
      </c>
      <c r="I152" s="140"/>
      <c r="J152" s="141">
        <f t="shared" si="0"/>
        <v>0</v>
      </c>
      <c r="K152" s="137" t="s">
        <v>203</v>
      </c>
      <c r="L152" s="30"/>
      <c r="M152" s="142" t="s">
        <v>1</v>
      </c>
      <c r="N152" s="143" t="s">
        <v>42</v>
      </c>
      <c r="P152" s="144">
        <f t="shared" si="1"/>
        <v>0</v>
      </c>
      <c r="Q152" s="144">
        <v>0</v>
      </c>
      <c r="R152" s="144">
        <f t="shared" si="2"/>
        <v>0</v>
      </c>
      <c r="S152" s="144">
        <v>0</v>
      </c>
      <c r="T152" s="145">
        <f t="shared" si="3"/>
        <v>0</v>
      </c>
      <c r="AR152" s="146" t="s">
        <v>108</v>
      </c>
      <c r="AT152" s="146" t="s">
        <v>187</v>
      </c>
      <c r="AU152" s="146" t="s">
        <v>85</v>
      </c>
      <c r="AY152" s="15" t="s">
        <v>185</v>
      </c>
      <c r="BE152" s="147">
        <f t="shared" si="4"/>
        <v>0</v>
      </c>
      <c r="BF152" s="147">
        <f t="shared" si="5"/>
        <v>0</v>
      </c>
      <c r="BG152" s="147">
        <f t="shared" si="6"/>
        <v>0</v>
      </c>
      <c r="BH152" s="147">
        <f t="shared" si="7"/>
        <v>0</v>
      </c>
      <c r="BI152" s="147">
        <f t="shared" si="8"/>
        <v>0</v>
      </c>
      <c r="BJ152" s="15" t="s">
        <v>85</v>
      </c>
      <c r="BK152" s="147">
        <f t="shared" si="9"/>
        <v>0</v>
      </c>
      <c r="BL152" s="15" t="s">
        <v>108</v>
      </c>
      <c r="BM152" s="146" t="s">
        <v>432</v>
      </c>
    </row>
    <row r="153" spans="2:65" s="1" customFormat="1" ht="16.5" customHeight="1">
      <c r="B153" s="134"/>
      <c r="C153" s="135" t="s">
        <v>316</v>
      </c>
      <c r="D153" s="135" t="s">
        <v>187</v>
      </c>
      <c r="E153" s="136" t="s">
        <v>1493</v>
      </c>
      <c r="F153" s="137" t="s">
        <v>1494</v>
      </c>
      <c r="G153" s="138" t="s">
        <v>734</v>
      </c>
      <c r="H153" s="139">
        <v>2</v>
      </c>
      <c r="I153" s="140"/>
      <c r="J153" s="141">
        <f t="shared" si="0"/>
        <v>0</v>
      </c>
      <c r="K153" s="137" t="s">
        <v>203</v>
      </c>
      <c r="L153" s="30"/>
      <c r="M153" s="142" t="s">
        <v>1</v>
      </c>
      <c r="N153" s="143" t="s">
        <v>42</v>
      </c>
      <c r="P153" s="144">
        <f t="shared" si="1"/>
        <v>0</v>
      </c>
      <c r="Q153" s="144">
        <v>0</v>
      </c>
      <c r="R153" s="144">
        <f t="shared" si="2"/>
        <v>0</v>
      </c>
      <c r="S153" s="144">
        <v>0</v>
      </c>
      <c r="T153" s="145">
        <f t="shared" si="3"/>
        <v>0</v>
      </c>
      <c r="AR153" s="146" t="s">
        <v>108</v>
      </c>
      <c r="AT153" s="146" t="s">
        <v>187</v>
      </c>
      <c r="AU153" s="146" t="s">
        <v>85</v>
      </c>
      <c r="AY153" s="15" t="s">
        <v>185</v>
      </c>
      <c r="BE153" s="147">
        <f t="shared" si="4"/>
        <v>0</v>
      </c>
      <c r="BF153" s="147">
        <f t="shared" si="5"/>
        <v>0</v>
      </c>
      <c r="BG153" s="147">
        <f t="shared" si="6"/>
        <v>0</v>
      </c>
      <c r="BH153" s="147">
        <f t="shared" si="7"/>
        <v>0</v>
      </c>
      <c r="BI153" s="147">
        <f t="shared" si="8"/>
        <v>0</v>
      </c>
      <c r="BJ153" s="15" t="s">
        <v>85</v>
      </c>
      <c r="BK153" s="147">
        <f t="shared" si="9"/>
        <v>0</v>
      </c>
      <c r="BL153" s="15" t="s">
        <v>108</v>
      </c>
      <c r="BM153" s="146" t="s">
        <v>440</v>
      </c>
    </row>
    <row r="154" spans="2:65" s="11" customFormat="1" ht="25.9" customHeight="1">
      <c r="B154" s="122"/>
      <c r="D154" s="123" t="s">
        <v>76</v>
      </c>
      <c r="E154" s="124" t="s">
        <v>1495</v>
      </c>
      <c r="F154" s="124" t="s">
        <v>1496</v>
      </c>
      <c r="I154" s="125"/>
      <c r="J154" s="126">
        <f>BK154</f>
        <v>0</v>
      </c>
      <c r="L154" s="122"/>
      <c r="M154" s="127"/>
      <c r="P154" s="128">
        <f>SUM(P155:P157)</f>
        <v>0</v>
      </c>
      <c r="R154" s="128">
        <f>SUM(R155:R157)</f>
        <v>0</v>
      </c>
      <c r="T154" s="129">
        <f>SUM(T155:T157)</f>
        <v>0</v>
      </c>
      <c r="AR154" s="123" t="s">
        <v>85</v>
      </c>
      <c r="AT154" s="130" t="s">
        <v>76</v>
      </c>
      <c r="AU154" s="130" t="s">
        <v>77</v>
      </c>
      <c r="AY154" s="123" t="s">
        <v>185</v>
      </c>
      <c r="BK154" s="131">
        <f>SUM(BK155:BK157)</f>
        <v>0</v>
      </c>
    </row>
    <row r="155" spans="2:65" s="1" customFormat="1" ht="16.5" customHeight="1">
      <c r="B155" s="134"/>
      <c r="C155" s="135" t="s">
        <v>320</v>
      </c>
      <c r="D155" s="135" t="s">
        <v>187</v>
      </c>
      <c r="E155" s="136" t="s">
        <v>1497</v>
      </c>
      <c r="F155" s="137" t="s">
        <v>1498</v>
      </c>
      <c r="G155" s="138" t="s">
        <v>734</v>
      </c>
      <c r="H155" s="139">
        <v>1</v>
      </c>
      <c r="I155" s="140"/>
      <c r="J155" s="141">
        <f>ROUND(I155*H155,2)</f>
        <v>0</v>
      </c>
      <c r="K155" s="137" t="s">
        <v>203</v>
      </c>
      <c r="L155" s="30"/>
      <c r="M155" s="142" t="s">
        <v>1</v>
      </c>
      <c r="N155" s="143" t="s">
        <v>42</v>
      </c>
      <c r="P155" s="144">
        <f>O155*H155</f>
        <v>0</v>
      </c>
      <c r="Q155" s="144">
        <v>0</v>
      </c>
      <c r="R155" s="144">
        <f>Q155*H155</f>
        <v>0</v>
      </c>
      <c r="S155" s="144">
        <v>0</v>
      </c>
      <c r="T155" s="145">
        <f>S155*H155</f>
        <v>0</v>
      </c>
      <c r="AR155" s="146" t="s">
        <v>108</v>
      </c>
      <c r="AT155" s="146" t="s">
        <v>187</v>
      </c>
      <c r="AU155" s="146" t="s">
        <v>85</v>
      </c>
      <c r="AY155" s="15" t="s">
        <v>185</v>
      </c>
      <c r="BE155" s="147">
        <f>IF(N155="základní",J155,0)</f>
        <v>0</v>
      </c>
      <c r="BF155" s="147">
        <f>IF(N155="snížená",J155,0)</f>
        <v>0</v>
      </c>
      <c r="BG155" s="147">
        <f>IF(N155="zákl. přenesená",J155,0)</f>
        <v>0</v>
      </c>
      <c r="BH155" s="147">
        <f>IF(N155="sníž. přenesená",J155,0)</f>
        <v>0</v>
      </c>
      <c r="BI155" s="147">
        <f>IF(N155="nulová",J155,0)</f>
        <v>0</v>
      </c>
      <c r="BJ155" s="15" t="s">
        <v>85</v>
      </c>
      <c r="BK155" s="147">
        <f>ROUND(I155*H155,2)</f>
        <v>0</v>
      </c>
      <c r="BL155" s="15" t="s">
        <v>108</v>
      </c>
      <c r="BM155" s="146" t="s">
        <v>450</v>
      </c>
    </row>
    <row r="156" spans="2:65" s="1" customFormat="1" ht="16.5" customHeight="1">
      <c r="B156" s="134"/>
      <c r="C156" s="135" t="s">
        <v>325</v>
      </c>
      <c r="D156" s="135" t="s">
        <v>187</v>
      </c>
      <c r="E156" s="136" t="s">
        <v>1499</v>
      </c>
      <c r="F156" s="137" t="s">
        <v>1500</v>
      </c>
      <c r="G156" s="138" t="s">
        <v>734</v>
      </c>
      <c r="H156" s="139">
        <v>1</v>
      </c>
      <c r="I156" s="140"/>
      <c r="J156" s="141">
        <f>ROUND(I156*H156,2)</f>
        <v>0</v>
      </c>
      <c r="K156" s="137" t="s">
        <v>203</v>
      </c>
      <c r="L156" s="30"/>
      <c r="M156" s="142" t="s">
        <v>1</v>
      </c>
      <c r="N156" s="143" t="s">
        <v>42</v>
      </c>
      <c r="P156" s="144">
        <f>O156*H156</f>
        <v>0</v>
      </c>
      <c r="Q156" s="144">
        <v>0</v>
      </c>
      <c r="R156" s="144">
        <f>Q156*H156</f>
        <v>0</v>
      </c>
      <c r="S156" s="144">
        <v>0</v>
      </c>
      <c r="T156" s="145">
        <f>S156*H156</f>
        <v>0</v>
      </c>
      <c r="AR156" s="146" t="s">
        <v>108</v>
      </c>
      <c r="AT156" s="146" t="s">
        <v>187</v>
      </c>
      <c r="AU156" s="146" t="s">
        <v>85</v>
      </c>
      <c r="AY156" s="15" t="s">
        <v>185</v>
      </c>
      <c r="BE156" s="147">
        <f>IF(N156="základní",J156,0)</f>
        <v>0</v>
      </c>
      <c r="BF156" s="147">
        <f>IF(N156="snížená",J156,0)</f>
        <v>0</v>
      </c>
      <c r="BG156" s="147">
        <f>IF(N156="zákl. přenesená",J156,0)</f>
        <v>0</v>
      </c>
      <c r="BH156" s="147">
        <f>IF(N156="sníž. přenesená",J156,0)</f>
        <v>0</v>
      </c>
      <c r="BI156" s="147">
        <f>IF(N156="nulová",J156,0)</f>
        <v>0</v>
      </c>
      <c r="BJ156" s="15" t="s">
        <v>85</v>
      </c>
      <c r="BK156" s="147">
        <f>ROUND(I156*H156,2)</f>
        <v>0</v>
      </c>
      <c r="BL156" s="15" t="s">
        <v>108</v>
      </c>
      <c r="BM156" s="146" t="s">
        <v>459</v>
      </c>
    </row>
    <row r="157" spans="2:65" s="1" customFormat="1" ht="16.5" customHeight="1">
      <c r="B157" s="134"/>
      <c r="C157" s="135" t="s">
        <v>330</v>
      </c>
      <c r="D157" s="135" t="s">
        <v>187</v>
      </c>
      <c r="E157" s="136" t="s">
        <v>1501</v>
      </c>
      <c r="F157" s="137" t="s">
        <v>1502</v>
      </c>
      <c r="G157" s="138" t="s">
        <v>734</v>
      </c>
      <c r="H157" s="139">
        <v>2</v>
      </c>
      <c r="I157" s="140"/>
      <c r="J157" s="141">
        <f>ROUND(I157*H157,2)</f>
        <v>0</v>
      </c>
      <c r="K157" s="137" t="s">
        <v>203</v>
      </c>
      <c r="L157" s="30"/>
      <c r="M157" s="142" t="s">
        <v>1</v>
      </c>
      <c r="N157" s="143" t="s">
        <v>42</v>
      </c>
      <c r="P157" s="144">
        <f>O157*H157</f>
        <v>0</v>
      </c>
      <c r="Q157" s="144">
        <v>0</v>
      </c>
      <c r="R157" s="144">
        <f>Q157*H157</f>
        <v>0</v>
      </c>
      <c r="S157" s="144">
        <v>0</v>
      </c>
      <c r="T157" s="145">
        <f>S157*H157</f>
        <v>0</v>
      </c>
      <c r="AR157" s="146" t="s">
        <v>108</v>
      </c>
      <c r="AT157" s="146" t="s">
        <v>187</v>
      </c>
      <c r="AU157" s="146" t="s">
        <v>85</v>
      </c>
      <c r="AY157" s="15" t="s">
        <v>185</v>
      </c>
      <c r="BE157" s="147">
        <f>IF(N157="základní",J157,0)</f>
        <v>0</v>
      </c>
      <c r="BF157" s="147">
        <f>IF(N157="snížená",J157,0)</f>
        <v>0</v>
      </c>
      <c r="BG157" s="147">
        <f>IF(N157="zákl. přenesená",J157,0)</f>
        <v>0</v>
      </c>
      <c r="BH157" s="147">
        <f>IF(N157="sníž. přenesená",J157,0)</f>
        <v>0</v>
      </c>
      <c r="BI157" s="147">
        <f>IF(N157="nulová",J157,0)</f>
        <v>0</v>
      </c>
      <c r="BJ157" s="15" t="s">
        <v>85</v>
      </c>
      <c r="BK157" s="147">
        <f>ROUND(I157*H157,2)</f>
        <v>0</v>
      </c>
      <c r="BL157" s="15" t="s">
        <v>108</v>
      </c>
      <c r="BM157" s="146" t="s">
        <v>468</v>
      </c>
    </row>
    <row r="158" spans="2:65" s="11" customFormat="1" ht="25.9" customHeight="1">
      <c r="B158" s="122"/>
      <c r="D158" s="123" t="s">
        <v>76</v>
      </c>
      <c r="E158" s="124" t="s">
        <v>1503</v>
      </c>
      <c r="F158" s="124" t="s">
        <v>1504</v>
      </c>
      <c r="I158" s="125"/>
      <c r="J158" s="126">
        <f>BK158</f>
        <v>0</v>
      </c>
      <c r="L158" s="122"/>
      <c r="M158" s="127"/>
      <c r="P158" s="128">
        <f>SUM(P159:P162)</f>
        <v>0</v>
      </c>
      <c r="R158" s="128">
        <f>SUM(R159:R162)</f>
        <v>0</v>
      </c>
      <c r="T158" s="129">
        <f>SUM(T159:T162)</f>
        <v>0</v>
      </c>
      <c r="AR158" s="123" t="s">
        <v>85</v>
      </c>
      <c r="AT158" s="130" t="s">
        <v>76</v>
      </c>
      <c r="AU158" s="130" t="s">
        <v>77</v>
      </c>
      <c r="AY158" s="123" t="s">
        <v>185</v>
      </c>
      <c r="BK158" s="131">
        <f>SUM(BK159:BK162)</f>
        <v>0</v>
      </c>
    </row>
    <row r="159" spans="2:65" s="1" customFormat="1" ht="16.5" customHeight="1">
      <c r="B159" s="134"/>
      <c r="C159" s="135" t="s">
        <v>335</v>
      </c>
      <c r="D159" s="135" t="s">
        <v>187</v>
      </c>
      <c r="E159" s="136" t="s">
        <v>1505</v>
      </c>
      <c r="F159" s="137" t="s">
        <v>1506</v>
      </c>
      <c r="G159" s="138" t="s">
        <v>734</v>
      </c>
      <c r="H159" s="139">
        <v>18</v>
      </c>
      <c r="I159" s="140"/>
      <c r="J159" s="141">
        <f>ROUND(I159*H159,2)</f>
        <v>0</v>
      </c>
      <c r="K159" s="137" t="s">
        <v>203</v>
      </c>
      <c r="L159" s="30"/>
      <c r="M159" s="142" t="s">
        <v>1</v>
      </c>
      <c r="N159" s="143" t="s">
        <v>42</v>
      </c>
      <c r="P159" s="144">
        <f>O159*H159</f>
        <v>0</v>
      </c>
      <c r="Q159" s="144">
        <v>0</v>
      </c>
      <c r="R159" s="144">
        <f>Q159*H159</f>
        <v>0</v>
      </c>
      <c r="S159" s="144">
        <v>0</v>
      </c>
      <c r="T159" s="145">
        <f>S159*H159</f>
        <v>0</v>
      </c>
      <c r="AR159" s="146" t="s">
        <v>108</v>
      </c>
      <c r="AT159" s="146" t="s">
        <v>187</v>
      </c>
      <c r="AU159" s="146" t="s">
        <v>85</v>
      </c>
      <c r="AY159" s="15" t="s">
        <v>185</v>
      </c>
      <c r="BE159" s="147">
        <f>IF(N159="základní",J159,0)</f>
        <v>0</v>
      </c>
      <c r="BF159" s="147">
        <f>IF(N159="snížená",J159,0)</f>
        <v>0</v>
      </c>
      <c r="BG159" s="147">
        <f>IF(N159="zákl. přenesená",J159,0)</f>
        <v>0</v>
      </c>
      <c r="BH159" s="147">
        <f>IF(N159="sníž. přenesená",J159,0)</f>
        <v>0</v>
      </c>
      <c r="BI159" s="147">
        <f>IF(N159="nulová",J159,0)</f>
        <v>0</v>
      </c>
      <c r="BJ159" s="15" t="s">
        <v>85</v>
      </c>
      <c r="BK159" s="147">
        <f>ROUND(I159*H159,2)</f>
        <v>0</v>
      </c>
      <c r="BL159" s="15" t="s">
        <v>108</v>
      </c>
      <c r="BM159" s="146" t="s">
        <v>479</v>
      </c>
    </row>
    <row r="160" spans="2:65" s="1" customFormat="1" ht="16.5" customHeight="1">
      <c r="B160" s="134"/>
      <c r="C160" s="135" t="s">
        <v>340</v>
      </c>
      <c r="D160" s="135" t="s">
        <v>187</v>
      </c>
      <c r="E160" s="136" t="s">
        <v>1507</v>
      </c>
      <c r="F160" s="137" t="s">
        <v>1508</v>
      </c>
      <c r="G160" s="138" t="s">
        <v>734</v>
      </c>
      <c r="H160" s="139">
        <v>6</v>
      </c>
      <c r="I160" s="140"/>
      <c r="J160" s="141">
        <f>ROUND(I160*H160,2)</f>
        <v>0</v>
      </c>
      <c r="K160" s="137" t="s">
        <v>203</v>
      </c>
      <c r="L160" s="30"/>
      <c r="M160" s="142" t="s">
        <v>1</v>
      </c>
      <c r="N160" s="143" t="s">
        <v>42</v>
      </c>
      <c r="P160" s="144">
        <f>O160*H160</f>
        <v>0</v>
      </c>
      <c r="Q160" s="144">
        <v>0</v>
      </c>
      <c r="R160" s="144">
        <f>Q160*H160</f>
        <v>0</v>
      </c>
      <c r="S160" s="144">
        <v>0</v>
      </c>
      <c r="T160" s="145">
        <f>S160*H160</f>
        <v>0</v>
      </c>
      <c r="AR160" s="146" t="s">
        <v>108</v>
      </c>
      <c r="AT160" s="146" t="s">
        <v>187</v>
      </c>
      <c r="AU160" s="146" t="s">
        <v>85</v>
      </c>
      <c r="AY160" s="15" t="s">
        <v>185</v>
      </c>
      <c r="BE160" s="147">
        <f>IF(N160="základní",J160,0)</f>
        <v>0</v>
      </c>
      <c r="BF160" s="147">
        <f>IF(N160="snížená",J160,0)</f>
        <v>0</v>
      </c>
      <c r="BG160" s="147">
        <f>IF(N160="zákl. přenesená",J160,0)</f>
        <v>0</v>
      </c>
      <c r="BH160" s="147">
        <f>IF(N160="sníž. přenesená",J160,0)</f>
        <v>0</v>
      </c>
      <c r="BI160" s="147">
        <f>IF(N160="nulová",J160,0)</f>
        <v>0</v>
      </c>
      <c r="BJ160" s="15" t="s">
        <v>85</v>
      </c>
      <c r="BK160" s="147">
        <f>ROUND(I160*H160,2)</f>
        <v>0</v>
      </c>
      <c r="BL160" s="15" t="s">
        <v>108</v>
      </c>
      <c r="BM160" s="146" t="s">
        <v>489</v>
      </c>
    </row>
    <row r="161" spans="2:65" s="1" customFormat="1" ht="16.5" customHeight="1">
      <c r="B161" s="134"/>
      <c r="C161" s="135" t="s">
        <v>345</v>
      </c>
      <c r="D161" s="135" t="s">
        <v>187</v>
      </c>
      <c r="E161" s="136" t="s">
        <v>1509</v>
      </c>
      <c r="F161" s="137" t="s">
        <v>1510</v>
      </c>
      <c r="G161" s="138" t="s">
        <v>734</v>
      </c>
      <c r="H161" s="139">
        <v>1</v>
      </c>
      <c r="I161" s="140"/>
      <c r="J161" s="141">
        <f>ROUND(I161*H161,2)</f>
        <v>0</v>
      </c>
      <c r="K161" s="137" t="s">
        <v>203</v>
      </c>
      <c r="L161" s="30"/>
      <c r="M161" s="142" t="s">
        <v>1</v>
      </c>
      <c r="N161" s="143" t="s">
        <v>42</v>
      </c>
      <c r="P161" s="144">
        <f>O161*H161</f>
        <v>0</v>
      </c>
      <c r="Q161" s="144">
        <v>0</v>
      </c>
      <c r="R161" s="144">
        <f>Q161*H161</f>
        <v>0</v>
      </c>
      <c r="S161" s="144">
        <v>0</v>
      </c>
      <c r="T161" s="145">
        <f>S161*H161</f>
        <v>0</v>
      </c>
      <c r="AR161" s="146" t="s">
        <v>108</v>
      </c>
      <c r="AT161" s="146" t="s">
        <v>187</v>
      </c>
      <c r="AU161" s="146" t="s">
        <v>85</v>
      </c>
      <c r="AY161" s="15" t="s">
        <v>185</v>
      </c>
      <c r="BE161" s="147">
        <f>IF(N161="základní",J161,0)</f>
        <v>0</v>
      </c>
      <c r="BF161" s="147">
        <f>IF(N161="snížená",J161,0)</f>
        <v>0</v>
      </c>
      <c r="BG161" s="147">
        <f>IF(N161="zákl. přenesená",J161,0)</f>
        <v>0</v>
      </c>
      <c r="BH161" s="147">
        <f>IF(N161="sníž. přenesená",J161,0)</f>
        <v>0</v>
      </c>
      <c r="BI161" s="147">
        <f>IF(N161="nulová",J161,0)</f>
        <v>0</v>
      </c>
      <c r="BJ161" s="15" t="s">
        <v>85</v>
      </c>
      <c r="BK161" s="147">
        <f>ROUND(I161*H161,2)</f>
        <v>0</v>
      </c>
      <c r="BL161" s="15" t="s">
        <v>108</v>
      </c>
      <c r="BM161" s="146" t="s">
        <v>500</v>
      </c>
    </row>
    <row r="162" spans="2:65" s="1" customFormat="1" ht="16.5" customHeight="1">
      <c r="B162" s="134"/>
      <c r="C162" s="135" t="s">
        <v>349</v>
      </c>
      <c r="D162" s="135" t="s">
        <v>187</v>
      </c>
      <c r="E162" s="136" t="s">
        <v>1511</v>
      </c>
      <c r="F162" s="137" t="s">
        <v>1512</v>
      </c>
      <c r="G162" s="138" t="s">
        <v>734</v>
      </c>
      <c r="H162" s="139">
        <v>2</v>
      </c>
      <c r="I162" s="140"/>
      <c r="J162" s="141">
        <f>ROUND(I162*H162,2)</f>
        <v>0</v>
      </c>
      <c r="K162" s="137" t="s">
        <v>203</v>
      </c>
      <c r="L162" s="30"/>
      <c r="M162" s="142" t="s">
        <v>1</v>
      </c>
      <c r="N162" s="143" t="s">
        <v>42</v>
      </c>
      <c r="P162" s="144">
        <f>O162*H162</f>
        <v>0</v>
      </c>
      <c r="Q162" s="144">
        <v>0</v>
      </c>
      <c r="R162" s="144">
        <f>Q162*H162</f>
        <v>0</v>
      </c>
      <c r="S162" s="144">
        <v>0</v>
      </c>
      <c r="T162" s="145">
        <f>S162*H162</f>
        <v>0</v>
      </c>
      <c r="AR162" s="146" t="s">
        <v>108</v>
      </c>
      <c r="AT162" s="146" t="s">
        <v>187</v>
      </c>
      <c r="AU162" s="146" t="s">
        <v>85</v>
      </c>
      <c r="AY162" s="15" t="s">
        <v>185</v>
      </c>
      <c r="BE162" s="147">
        <f>IF(N162="základní",J162,0)</f>
        <v>0</v>
      </c>
      <c r="BF162" s="147">
        <f>IF(N162="snížená",J162,0)</f>
        <v>0</v>
      </c>
      <c r="BG162" s="147">
        <f>IF(N162="zákl. přenesená",J162,0)</f>
        <v>0</v>
      </c>
      <c r="BH162" s="147">
        <f>IF(N162="sníž. přenesená",J162,0)</f>
        <v>0</v>
      </c>
      <c r="BI162" s="147">
        <f>IF(N162="nulová",J162,0)</f>
        <v>0</v>
      </c>
      <c r="BJ162" s="15" t="s">
        <v>85</v>
      </c>
      <c r="BK162" s="147">
        <f>ROUND(I162*H162,2)</f>
        <v>0</v>
      </c>
      <c r="BL162" s="15" t="s">
        <v>108</v>
      </c>
      <c r="BM162" s="146" t="s">
        <v>510</v>
      </c>
    </row>
    <row r="163" spans="2:65" s="11" customFormat="1" ht="25.9" customHeight="1">
      <c r="B163" s="122"/>
      <c r="D163" s="123" t="s">
        <v>76</v>
      </c>
      <c r="E163" s="124" t="s">
        <v>1513</v>
      </c>
      <c r="F163" s="124" t="s">
        <v>1514</v>
      </c>
      <c r="I163" s="125"/>
      <c r="J163" s="126">
        <f>BK163</f>
        <v>0</v>
      </c>
      <c r="L163" s="122"/>
      <c r="M163" s="127"/>
      <c r="P163" s="128">
        <f>SUM(P164:P166)</f>
        <v>0</v>
      </c>
      <c r="R163" s="128">
        <f>SUM(R164:R166)</f>
        <v>0</v>
      </c>
      <c r="T163" s="129">
        <f>SUM(T164:T166)</f>
        <v>0</v>
      </c>
      <c r="AR163" s="123" t="s">
        <v>85</v>
      </c>
      <c r="AT163" s="130" t="s">
        <v>76</v>
      </c>
      <c r="AU163" s="130" t="s">
        <v>77</v>
      </c>
      <c r="AY163" s="123" t="s">
        <v>185</v>
      </c>
      <c r="BK163" s="131">
        <f>SUM(BK164:BK166)</f>
        <v>0</v>
      </c>
    </row>
    <row r="164" spans="2:65" s="1" customFormat="1" ht="16.5" customHeight="1">
      <c r="B164" s="134"/>
      <c r="C164" s="135" t="s">
        <v>354</v>
      </c>
      <c r="D164" s="135" t="s">
        <v>187</v>
      </c>
      <c r="E164" s="136" t="s">
        <v>1515</v>
      </c>
      <c r="F164" s="137" t="s">
        <v>1516</v>
      </c>
      <c r="G164" s="138" t="s">
        <v>734</v>
      </c>
      <c r="H164" s="139">
        <v>5</v>
      </c>
      <c r="I164" s="140"/>
      <c r="J164" s="141">
        <f>ROUND(I164*H164,2)</f>
        <v>0</v>
      </c>
      <c r="K164" s="137" t="s">
        <v>203</v>
      </c>
      <c r="L164" s="30"/>
      <c r="M164" s="142" t="s">
        <v>1</v>
      </c>
      <c r="N164" s="143" t="s">
        <v>42</v>
      </c>
      <c r="P164" s="144">
        <f>O164*H164</f>
        <v>0</v>
      </c>
      <c r="Q164" s="144">
        <v>0</v>
      </c>
      <c r="R164" s="144">
        <f>Q164*H164</f>
        <v>0</v>
      </c>
      <c r="S164" s="144">
        <v>0</v>
      </c>
      <c r="T164" s="145">
        <f>S164*H164</f>
        <v>0</v>
      </c>
      <c r="AR164" s="146" t="s">
        <v>108</v>
      </c>
      <c r="AT164" s="146" t="s">
        <v>187</v>
      </c>
      <c r="AU164" s="146" t="s">
        <v>85</v>
      </c>
      <c r="AY164" s="15" t="s">
        <v>185</v>
      </c>
      <c r="BE164" s="147">
        <f>IF(N164="základní",J164,0)</f>
        <v>0</v>
      </c>
      <c r="BF164" s="147">
        <f>IF(N164="snížená",J164,0)</f>
        <v>0</v>
      </c>
      <c r="BG164" s="147">
        <f>IF(N164="zákl. přenesená",J164,0)</f>
        <v>0</v>
      </c>
      <c r="BH164" s="147">
        <f>IF(N164="sníž. přenesená",J164,0)</f>
        <v>0</v>
      </c>
      <c r="BI164" s="147">
        <f>IF(N164="nulová",J164,0)</f>
        <v>0</v>
      </c>
      <c r="BJ164" s="15" t="s">
        <v>85</v>
      </c>
      <c r="BK164" s="147">
        <f>ROUND(I164*H164,2)</f>
        <v>0</v>
      </c>
      <c r="BL164" s="15" t="s">
        <v>108</v>
      </c>
      <c r="BM164" s="146" t="s">
        <v>522</v>
      </c>
    </row>
    <row r="165" spans="2:65" s="1" customFormat="1" ht="16.5" customHeight="1">
      <c r="B165" s="134"/>
      <c r="C165" s="135" t="s">
        <v>358</v>
      </c>
      <c r="D165" s="135" t="s">
        <v>187</v>
      </c>
      <c r="E165" s="136" t="s">
        <v>1517</v>
      </c>
      <c r="F165" s="137" t="s">
        <v>1518</v>
      </c>
      <c r="G165" s="138" t="s">
        <v>734</v>
      </c>
      <c r="H165" s="139">
        <v>12</v>
      </c>
      <c r="I165" s="140"/>
      <c r="J165" s="141">
        <f>ROUND(I165*H165,2)</f>
        <v>0</v>
      </c>
      <c r="K165" s="137" t="s">
        <v>203</v>
      </c>
      <c r="L165" s="30"/>
      <c r="M165" s="142" t="s">
        <v>1</v>
      </c>
      <c r="N165" s="143" t="s">
        <v>42</v>
      </c>
      <c r="P165" s="144">
        <f>O165*H165</f>
        <v>0</v>
      </c>
      <c r="Q165" s="144">
        <v>0</v>
      </c>
      <c r="R165" s="144">
        <f>Q165*H165</f>
        <v>0</v>
      </c>
      <c r="S165" s="144">
        <v>0</v>
      </c>
      <c r="T165" s="145">
        <f>S165*H165</f>
        <v>0</v>
      </c>
      <c r="AR165" s="146" t="s">
        <v>108</v>
      </c>
      <c r="AT165" s="146" t="s">
        <v>187</v>
      </c>
      <c r="AU165" s="146" t="s">
        <v>85</v>
      </c>
      <c r="AY165" s="15" t="s">
        <v>185</v>
      </c>
      <c r="BE165" s="147">
        <f>IF(N165="základní",J165,0)</f>
        <v>0</v>
      </c>
      <c r="BF165" s="147">
        <f>IF(N165="snížená",J165,0)</f>
        <v>0</v>
      </c>
      <c r="BG165" s="147">
        <f>IF(N165="zákl. přenesená",J165,0)</f>
        <v>0</v>
      </c>
      <c r="BH165" s="147">
        <f>IF(N165="sníž. přenesená",J165,0)</f>
        <v>0</v>
      </c>
      <c r="BI165" s="147">
        <f>IF(N165="nulová",J165,0)</f>
        <v>0</v>
      </c>
      <c r="BJ165" s="15" t="s">
        <v>85</v>
      </c>
      <c r="BK165" s="147">
        <f>ROUND(I165*H165,2)</f>
        <v>0</v>
      </c>
      <c r="BL165" s="15" t="s">
        <v>108</v>
      </c>
      <c r="BM165" s="146" t="s">
        <v>531</v>
      </c>
    </row>
    <row r="166" spans="2:65" s="1" customFormat="1" ht="16.5" customHeight="1">
      <c r="B166" s="134"/>
      <c r="C166" s="135" t="s">
        <v>363</v>
      </c>
      <c r="D166" s="135" t="s">
        <v>187</v>
      </c>
      <c r="E166" s="136" t="s">
        <v>1519</v>
      </c>
      <c r="F166" s="137" t="s">
        <v>1520</v>
      </c>
      <c r="G166" s="138" t="s">
        <v>734</v>
      </c>
      <c r="H166" s="139">
        <v>5</v>
      </c>
      <c r="I166" s="140"/>
      <c r="J166" s="141">
        <f>ROUND(I166*H166,2)</f>
        <v>0</v>
      </c>
      <c r="K166" s="137" t="s">
        <v>203</v>
      </c>
      <c r="L166" s="30"/>
      <c r="M166" s="142" t="s">
        <v>1</v>
      </c>
      <c r="N166" s="143" t="s">
        <v>42</v>
      </c>
      <c r="P166" s="144">
        <f>O166*H166</f>
        <v>0</v>
      </c>
      <c r="Q166" s="144">
        <v>0</v>
      </c>
      <c r="R166" s="144">
        <f>Q166*H166</f>
        <v>0</v>
      </c>
      <c r="S166" s="144">
        <v>0</v>
      </c>
      <c r="T166" s="145">
        <f>S166*H166</f>
        <v>0</v>
      </c>
      <c r="AR166" s="146" t="s">
        <v>108</v>
      </c>
      <c r="AT166" s="146" t="s">
        <v>187</v>
      </c>
      <c r="AU166" s="146" t="s">
        <v>85</v>
      </c>
      <c r="AY166" s="15" t="s">
        <v>185</v>
      </c>
      <c r="BE166" s="147">
        <f>IF(N166="základní",J166,0)</f>
        <v>0</v>
      </c>
      <c r="BF166" s="147">
        <f>IF(N166="snížená",J166,0)</f>
        <v>0</v>
      </c>
      <c r="BG166" s="147">
        <f>IF(N166="zákl. přenesená",J166,0)</f>
        <v>0</v>
      </c>
      <c r="BH166" s="147">
        <f>IF(N166="sníž. přenesená",J166,0)</f>
        <v>0</v>
      </c>
      <c r="BI166" s="147">
        <f>IF(N166="nulová",J166,0)</f>
        <v>0</v>
      </c>
      <c r="BJ166" s="15" t="s">
        <v>85</v>
      </c>
      <c r="BK166" s="147">
        <f>ROUND(I166*H166,2)</f>
        <v>0</v>
      </c>
      <c r="BL166" s="15" t="s">
        <v>108</v>
      </c>
      <c r="BM166" s="146" t="s">
        <v>544</v>
      </c>
    </row>
    <row r="167" spans="2:65" s="11" customFormat="1" ht="25.9" customHeight="1">
      <c r="B167" s="122"/>
      <c r="D167" s="123" t="s">
        <v>76</v>
      </c>
      <c r="E167" s="124" t="s">
        <v>1521</v>
      </c>
      <c r="F167" s="124" t="s">
        <v>1522</v>
      </c>
      <c r="I167" s="125"/>
      <c r="J167" s="126">
        <f>BK167</f>
        <v>0</v>
      </c>
      <c r="L167" s="122"/>
      <c r="M167" s="127"/>
      <c r="P167" s="128">
        <f>SUM(P168:P177)</f>
        <v>0</v>
      </c>
      <c r="R167" s="128">
        <f>SUM(R168:R177)</f>
        <v>0</v>
      </c>
      <c r="T167" s="129">
        <f>SUM(T168:T177)</f>
        <v>0</v>
      </c>
      <c r="AR167" s="123" t="s">
        <v>85</v>
      </c>
      <c r="AT167" s="130" t="s">
        <v>76</v>
      </c>
      <c r="AU167" s="130" t="s">
        <v>77</v>
      </c>
      <c r="AY167" s="123" t="s">
        <v>185</v>
      </c>
      <c r="BK167" s="131">
        <f>SUM(BK168:BK177)</f>
        <v>0</v>
      </c>
    </row>
    <row r="168" spans="2:65" s="1" customFormat="1" ht="16.5" customHeight="1">
      <c r="B168" s="134"/>
      <c r="C168" s="135" t="s">
        <v>367</v>
      </c>
      <c r="D168" s="135" t="s">
        <v>187</v>
      </c>
      <c r="E168" s="136" t="s">
        <v>1523</v>
      </c>
      <c r="F168" s="137" t="s">
        <v>1524</v>
      </c>
      <c r="G168" s="138" t="s">
        <v>328</v>
      </c>
      <c r="H168" s="139">
        <v>200</v>
      </c>
      <c r="I168" s="140"/>
      <c r="J168" s="141">
        <f t="shared" ref="J168:J177" si="10">ROUND(I168*H168,2)</f>
        <v>0</v>
      </c>
      <c r="K168" s="137" t="s">
        <v>203</v>
      </c>
      <c r="L168" s="30"/>
      <c r="M168" s="142" t="s">
        <v>1</v>
      </c>
      <c r="N168" s="143" t="s">
        <v>42</v>
      </c>
      <c r="P168" s="144">
        <f t="shared" ref="P168:P177" si="11">O168*H168</f>
        <v>0</v>
      </c>
      <c r="Q168" s="144">
        <v>0</v>
      </c>
      <c r="R168" s="144">
        <f t="shared" ref="R168:R177" si="12">Q168*H168</f>
        <v>0</v>
      </c>
      <c r="S168" s="144">
        <v>0</v>
      </c>
      <c r="T168" s="145">
        <f t="shared" ref="T168:T177" si="13">S168*H168</f>
        <v>0</v>
      </c>
      <c r="AR168" s="146" t="s">
        <v>108</v>
      </c>
      <c r="AT168" s="146" t="s">
        <v>187</v>
      </c>
      <c r="AU168" s="146" t="s">
        <v>85</v>
      </c>
      <c r="AY168" s="15" t="s">
        <v>185</v>
      </c>
      <c r="BE168" s="147">
        <f t="shared" ref="BE168:BE177" si="14">IF(N168="základní",J168,0)</f>
        <v>0</v>
      </c>
      <c r="BF168" s="147">
        <f t="shared" ref="BF168:BF177" si="15">IF(N168="snížená",J168,0)</f>
        <v>0</v>
      </c>
      <c r="BG168" s="147">
        <f t="shared" ref="BG168:BG177" si="16">IF(N168="zákl. přenesená",J168,0)</f>
        <v>0</v>
      </c>
      <c r="BH168" s="147">
        <f t="shared" ref="BH168:BH177" si="17">IF(N168="sníž. přenesená",J168,0)</f>
        <v>0</v>
      </c>
      <c r="BI168" s="147">
        <f t="shared" ref="BI168:BI177" si="18">IF(N168="nulová",J168,0)</f>
        <v>0</v>
      </c>
      <c r="BJ168" s="15" t="s">
        <v>85</v>
      </c>
      <c r="BK168" s="147">
        <f t="shared" ref="BK168:BK177" si="19">ROUND(I168*H168,2)</f>
        <v>0</v>
      </c>
      <c r="BL168" s="15" t="s">
        <v>108</v>
      </c>
      <c r="BM168" s="146" t="s">
        <v>554</v>
      </c>
    </row>
    <row r="169" spans="2:65" s="1" customFormat="1" ht="16.5" customHeight="1">
      <c r="B169" s="134"/>
      <c r="C169" s="135" t="s">
        <v>371</v>
      </c>
      <c r="D169" s="135" t="s">
        <v>187</v>
      </c>
      <c r="E169" s="136" t="s">
        <v>1525</v>
      </c>
      <c r="F169" s="137" t="s">
        <v>1526</v>
      </c>
      <c r="G169" s="138" t="s">
        <v>328</v>
      </c>
      <c r="H169" s="139">
        <v>1800</v>
      </c>
      <c r="I169" s="140"/>
      <c r="J169" s="141">
        <f t="shared" si="10"/>
        <v>0</v>
      </c>
      <c r="K169" s="137" t="s">
        <v>203</v>
      </c>
      <c r="L169" s="30"/>
      <c r="M169" s="142" t="s">
        <v>1</v>
      </c>
      <c r="N169" s="143" t="s">
        <v>42</v>
      </c>
      <c r="P169" s="144">
        <f t="shared" si="11"/>
        <v>0</v>
      </c>
      <c r="Q169" s="144">
        <v>0</v>
      </c>
      <c r="R169" s="144">
        <f t="shared" si="12"/>
        <v>0</v>
      </c>
      <c r="S169" s="144">
        <v>0</v>
      </c>
      <c r="T169" s="145">
        <f t="shared" si="13"/>
        <v>0</v>
      </c>
      <c r="AR169" s="146" t="s">
        <v>108</v>
      </c>
      <c r="AT169" s="146" t="s">
        <v>187</v>
      </c>
      <c r="AU169" s="146" t="s">
        <v>85</v>
      </c>
      <c r="AY169" s="15" t="s">
        <v>185</v>
      </c>
      <c r="BE169" s="147">
        <f t="shared" si="14"/>
        <v>0</v>
      </c>
      <c r="BF169" s="147">
        <f t="shared" si="15"/>
        <v>0</v>
      </c>
      <c r="BG169" s="147">
        <f t="shared" si="16"/>
        <v>0</v>
      </c>
      <c r="BH169" s="147">
        <f t="shared" si="17"/>
        <v>0</v>
      </c>
      <c r="BI169" s="147">
        <f t="shared" si="18"/>
        <v>0</v>
      </c>
      <c r="BJ169" s="15" t="s">
        <v>85</v>
      </c>
      <c r="BK169" s="147">
        <f t="shared" si="19"/>
        <v>0</v>
      </c>
      <c r="BL169" s="15" t="s">
        <v>108</v>
      </c>
      <c r="BM169" s="146" t="s">
        <v>563</v>
      </c>
    </row>
    <row r="170" spans="2:65" s="1" customFormat="1" ht="16.5" customHeight="1">
      <c r="B170" s="134"/>
      <c r="C170" s="135" t="s">
        <v>375</v>
      </c>
      <c r="D170" s="135" t="s">
        <v>187</v>
      </c>
      <c r="E170" s="136" t="s">
        <v>1527</v>
      </c>
      <c r="F170" s="137" t="s">
        <v>1528</v>
      </c>
      <c r="G170" s="138" t="s">
        <v>328</v>
      </c>
      <c r="H170" s="139">
        <v>180</v>
      </c>
      <c r="I170" s="140"/>
      <c r="J170" s="141">
        <f t="shared" si="10"/>
        <v>0</v>
      </c>
      <c r="K170" s="137" t="s">
        <v>203</v>
      </c>
      <c r="L170" s="30"/>
      <c r="M170" s="142" t="s">
        <v>1</v>
      </c>
      <c r="N170" s="143" t="s">
        <v>42</v>
      </c>
      <c r="P170" s="144">
        <f t="shared" si="11"/>
        <v>0</v>
      </c>
      <c r="Q170" s="144">
        <v>0</v>
      </c>
      <c r="R170" s="144">
        <f t="shared" si="12"/>
        <v>0</v>
      </c>
      <c r="S170" s="144">
        <v>0</v>
      </c>
      <c r="T170" s="145">
        <f t="shared" si="13"/>
        <v>0</v>
      </c>
      <c r="AR170" s="146" t="s">
        <v>108</v>
      </c>
      <c r="AT170" s="146" t="s">
        <v>187</v>
      </c>
      <c r="AU170" s="146" t="s">
        <v>85</v>
      </c>
      <c r="AY170" s="15" t="s">
        <v>185</v>
      </c>
      <c r="BE170" s="147">
        <f t="shared" si="14"/>
        <v>0</v>
      </c>
      <c r="BF170" s="147">
        <f t="shared" si="15"/>
        <v>0</v>
      </c>
      <c r="BG170" s="147">
        <f t="shared" si="16"/>
        <v>0</v>
      </c>
      <c r="BH170" s="147">
        <f t="shared" si="17"/>
        <v>0</v>
      </c>
      <c r="BI170" s="147">
        <f t="shared" si="18"/>
        <v>0</v>
      </c>
      <c r="BJ170" s="15" t="s">
        <v>85</v>
      </c>
      <c r="BK170" s="147">
        <f t="shared" si="19"/>
        <v>0</v>
      </c>
      <c r="BL170" s="15" t="s">
        <v>108</v>
      </c>
      <c r="BM170" s="146" t="s">
        <v>572</v>
      </c>
    </row>
    <row r="171" spans="2:65" s="1" customFormat="1" ht="16.5" customHeight="1">
      <c r="B171" s="134"/>
      <c r="C171" s="135" t="s">
        <v>377</v>
      </c>
      <c r="D171" s="135" t="s">
        <v>187</v>
      </c>
      <c r="E171" s="136" t="s">
        <v>1529</v>
      </c>
      <c r="F171" s="137" t="s">
        <v>1530</v>
      </c>
      <c r="G171" s="138" t="s">
        <v>734</v>
      </c>
      <c r="H171" s="139">
        <v>19</v>
      </c>
      <c r="I171" s="140"/>
      <c r="J171" s="141">
        <f t="shared" si="10"/>
        <v>0</v>
      </c>
      <c r="K171" s="137" t="s">
        <v>203</v>
      </c>
      <c r="L171" s="30"/>
      <c r="M171" s="142" t="s">
        <v>1</v>
      </c>
      <c r="N171" s="143" t="s">
        <v>42</v>
      </c>
      <c r="P171" s="144">
        <f t="shared" si="11"/>
        <v>0</v>
      </c>
      <c r="Q171" s="144">
        <v>0</v>
      </c>
      <c r="R171" s="144">
        <f t="shared" si="12"/>
        <v>0</v>
      </c>
      <c r="S171" s="144">
        <v>0</v>
      </c>
      <c r="T171" s="145">
        <f t="shared" si="13"/>
        <v>0</v>
      </c>
      <c r="AR171" s="146" t="s">
        <v>108</v>
      </c>
      <c r="AT171" s="146" t="s">
        <v>187</v>
      </c>
      <c r="AU171" s="146" t="s">
        <v>85</v>
      </c>
      <c r="AY171" s="15" t="s">
        <v>185</v>
      </c>
      <c r="BE171" s="147">
        <f t="shared" si="14"/>
        <v>0</v>
      </c>
      <c r="BF171" s="147">
        <f t="shared" si="15"/>
        <v>0</v>
      </c>
      <c r="BG171" s="147">
        <f t="shared" si="16"/>
        <v>0</v>
      </c>
      <c r="BH171" s="147">
        <f t="shared" si="17"/>
        <v>0</v>
      </c>
      <c r="BI171" s="147">
        <f t="shared" si="18"/>
        <v>0</v>
      </c>
      <c r="BJ171" s="15" t="s">
        <v>85</v>
      </c>
      <c r="BK171" s="147">
        <f t="shared" si="19"/>
        <v>0</v>
      </c>
      <c r="BL171" s="15" t="s">
        <v>108</v>
      </c>
      <c r="BM171" s="146" t="s">
        <v>586</v>
      </c>
    </row>
    <row r="172" spans="2:65" s="1" customFormat="1" ht="16.5" customHeight="1">
      <c r="B172" s="134"/>
      <c r="C172" s="135" t="s">
        <v>381</v>
      </c>
      <c r="D172" s="135" t="s">
        <v>187</v>
      </c>
      <c r="E172" s="136" t="s">
        <v>1531</v>
      </c>
      <c r="F172" s="137" t="s">
        <v>1532</v>
      </c>
      <c r="G172" s="138" t="s">
        <v>734</v>
      </c>
      <c r="H172" s="139">
        <v>2</v>
      </c>
      <c r="I172" s="140"/>
      <c r="J172" s="141">
        <f t="shared" si="10"/>
        <v>0</v>
      </c>
      <c r="K172" s="137" t="s">
        <v>203</v>
      </c>
      <c r="L172" s="30"/>
      <c r="M172" s="142" t="s">
        <v>1</v>
      </c>
      <c r="N172" s="143" t="s">
        <v>42</v>
      </c>
      <c r="P172" s="144">
        <f t="shared" si="11"/>
        <v>0</v>
      </c>
      <c r="Q172" s="144">
        <v>0</v>
      </c>
      <c r="R172" s="144">
        <f t="shared" si="12"/>
        <v>0</v>
      </c>
      <c r="S172" s="144">
        <v>0</v>
      </c>
      <c r="T172" s="145">
        <f t="shared" si="13"/>
        <v>0</v>
      </c>
      <c r="AR172" s="146" t="s">
        <v>108</v>
      </c>
      <c r="AT172" s="146" t="s">
        <v>187</v>
      </c>
      <c r="AU172" s="146" t="s">
        <v>85</v>
      </c>
      <c r="AY172" s="15" t="s">
        <v>185</v>
      </c>
      <c r="BE172" s="147">
        <f t="shared" si="14"/>
        <v>0</v>
      </c>
      <c r="BF172" s="147">
        <f t="shared" si="15"/>
        <v>0</v>
      </c>
      <c r="BG172" s="147">
        <f t="shared" si="16"/>
        <v>0</v>
      </c>
      <c r="BH172" s="147">
        <f t="shared" si="17"/>
        <v>0</v>
      </c>
      <c r="BI172" s="147">
        <f t="shared" si="18"/>
        <v>0</v>
      </c>
      <c r="BJ172" s="15" t="s">
        <v>85</v>
      </c>
      <c r="BK172" s="147">
        <f t="shared" si="19"/>
        <v>0</v>
      </c>
      <c r="BL172" s="15" t="s">
        <v>108</v>
      </c>
      <c r="BM172" s="146" t="s">
        <v>596</v>
      </c>
    </row>
    <row r="173" spans="2:65" s="1" customFormat="1" ht="16.5" customHeight="1">
      <c r="B173" s="134"/>
      <c r="C173" s="135" t="s">
        <v>385</v>
      </c>
      <c r="D173" s="135" t="s">
        <v>187</v>
      </c>
      <c r="E173" s="136" t="s">
        <v>1533</v>
      </c>
      <c r="F173" s="137" t="s">
        <v>1534</v>
      </c>
      <c r="G173" s="138" t="s">
        <v>734</v>
      </c>
      <c r="H173" s="139">
        <v>17</v>
      </c>
      <c r="I173" s="140"/>
      <c r="J173" s="141">
        <f t="shared" si="10"/>
        <v>0</v>
      </c>
      <c r="K173" s="137" t="s">
        <v>203</v>
      </c>
      <c r="L173" s="30"/>
      <c r="M173" s="142" t="s">
        <v>1</v>
      </c>
      <c r="N173" s="143" t="s">
        <v>42</v>
      </c>
      <c r="P173" s="144">
        <f t="shared" si="11"/>
        <v>0</v>
      </c>
      <c r="Q173" s="144">
        <v>0</v>
      </c>
      <c r="R173" s="144">
        <f t="shared" si="12"/>
        <v>0</v>
      </c>
      <c r="S173" s="144">
        <v>0</v>
      </c>
      <c r="T173" s="145">
        <f t="shared" si="13"/>
        <v>0</v>
      </c>
      <c r="AR173" s="146" t="s">
        <v>108</v>
      </c>
      <c r="AT173" s="146" t="s">
        <v>187</v>
      </c>
      <c r="AU173" s="146" t="s">
        <v>85</v>
      </c>
      <c r="AY173" s="15" t="s">
        <v>185</v>
      </c>
      <c r="BE173" s="147">
        <f t="shared" si="14"/>
        <v>0</v>
      </c>
      <c r="BF173" s="147">
        <f t="shared" si="15"/>
        <v>0</v>
      </c>
      <c r="BG173" s="147">
        <f t="shared" si="16"/>
        <v>0</v>
      </c>
      <c r="BH173" s="147">
        <f t="shared" si="17"/>
        <v>0</v>
      </c>
      <c r="BI173" s="147">
        <f t="shared" si="18"/>
        <v>0</v>
      </c>
      <c r="BJ173" s="15" t="s">
        <v>85</v>
      </c>
      <c r="BK173" s="147">
        <f t="shared" si="19"/>
        <v>0</v>
      </c>
      <c r="BL173" s="15" t="s">
        <v>108</v>
      </c>
      <c r="BM173" s="146" t="s">
        <v>606</v>
      </c>
    </row>
    <row r="174" spans="2:65" s="1" customFormat="1" ht="16.5" customHeight="1">
      <c r="B174" s="134"/>
      <c r="C174" s="135" t="s">
        <v>390</v>
      </c>
      <c r="D174" s="135" t="s">
        <v>187</v>
      </c>
      <c r="E174" s="136" t="s">
        <v>1535</v>
      </c>
      <c r="F174" s="137" t="s">
        <v>1536</v>
      </c>
      <c r="G174" s="138" t="s">
        <v>734</v>
      </c>
      <c r="H174" s="139">
        <v>36</v>
      </c>
      <c r="I174" s="140"/>
      <c r="J174" s="141">
        <f t="shared" si="10"/>
        <v>0</v>
      </c>
      <c r="K174" s="137" t="s">
        <v>203</v>
      </c>
      <c r="L174" s="30"/>
      <c r="M174" s="142" t="s">
        <v>1</v>
      </c>
      <c r="N174" s="143" t="s">
        <v>42</v>
      </c>
      <c r="P174" s="144">
        <f t="shared" si="11"/>
        <v>0</v>
      </c>
      <c r="Q174" s="144">
        <v>0</v>
      </c>
      <c r="R174" s="144">
        <f t="shared" si="12"/>
        <v>0</v>
      </c>
      <c r="S174" s="144">
        <v>0</v>
      </c>
      <c r="T174" s="145">
        <f t="shared" si="13"/>
        <v>0</v>
      </c>
      <c r="AR174" s="146" t="s">
        <v>108</v>
      </c>
      <c r="AT174" s="146" t="s">
        <v>187</v>
      </c>
      <c r="AU174" s="146" t="s">
        <v>85</v>
      </c>
      <c r="AY174" s="15" t="s">
        <v>185</v>
      </c>
      <c r="BE174" s="147">
        <f t="shared" si="14"/>
        <v>0</v>
      </c>
      <c r="BF174" s="147">
        <f t="shared" si="15"/>
        <v>0</v>
      </c>
      <c r="BG174" s="147">
        <f t="shared" si="16"/>
        <v>0</v>
      </c>
      <c r="BH174" s="147">
        <f t="shared" si="17"/>
        <v>0</v>
      </c>
      <c r="BI174" s="147">
        <f t="shared" si="18"/>
        <v>0</v>
      </c>
      <c r="BJ174" s="15" t="s">
        <v>85</v>
      </c>
      <c r="BK174" s="147">
        <f t="shared" si="19"/>
        <v>0</v>
      </c>
      <c r="BL174" s="15" t="s">
        <v>108</v>
      </c>
      <c r="BM174" s="146" t="s">
        <v>614</v>
      </c>
    </row>
    <row r="175" spans="2:65" s="1" customFormat="1" ht="16.5" customHeight="1">
      <c r="B175" s="134"/>
      <c r="C175" s="135" t="s">
        <v>395</v>
      </c>
      <c r="D175" s="135" t="s">
        <v>187</v>
      </c>
      <c r="E175" s="136" t="s">
        <v>1537</v>
      </c>
      <c r="F175" s="137" t="s">
        <v>1538</v>
      </c>
      <c r="G175" s="138" t="s">
        <v>734</v>
      </c>
      <c r="H175" s="139">
        <v>36</v>
      </c>
      <c r="I175" s="140"/>
      <c r="J175" s="141">
        <f t="shared" si="10"/>
        <v>0</v>
      </c>
      <c r="K175" s="137" t="s">
        <v>203</v>
      </c>
      <c r="L175" s="30"/>
      <c r="M175" s="142" t="s">
        <v>1</v>
      </c>
      <c r="N175" s="143" t="s">
        <v>42</v>
      </c>
      <c r="P175" s="144">
        <f t="shared" si="11"/>
        <v>0</v>
      </c>
      <c r="Q175" s="144">
        <v>0</v>
      </c>
      <c r="R175" s="144">
        <f t="shared" si="12"/>
        <v>0</v>
      </c>
      <c r="S175" s="144">
        <v>0</v>
      </c>
      <c r="T175" s="145">
        <f t="shared" si="13"/>
        <v>0</v>
      </c>
      <c r="AR175" s="146" t="s">
        <v>108</v>
      </c>
      <c r="AT175" s="146" t="s">
        <v>187</v>
      </c>
      <c r="AU175" s="146" t="s">
        <v>85</v>
      </c>
      <c r="AY175" s="15" t="s">
        <v>185</v>
      </c>
      <c r="BE175" s="147">
        <f t="shared" si="14"/>
        <v>0</v>
      </c>
      <c r="BF175" s="147">
        <f t="shared" si="15"/>
        <v>0</v>
      </c>
      <c r="BG175" s="147">
        <f t="shared" si="16"/>
        <v>0</v>
      </c>
      <c r="BH175" s="147">
        <f t="shared" si="17"/>
        <v>0</v>
      </c>
      <c r="BI175" s="147">
        <f t="shared" si="18"/>
        <v>0</v>
      </c>
      <c r="BJ175" s="15" t="s">
        <v>85</v>
      </c>
      <c r="BK175" s="147">
        <f t="shared" si="19"/>
        <v>0</v>
      </c>
      <c r="BL175" s="15" t="s">
        <v>108</v>
      </c>
      <c r="BM175" s="146" t="s">
        <v>624</v>
      </c>
    </row>
    <row r="176" spans="2:65" s="1" customFormat="1" ht="24.2" customHeight="1">
      <c r="B176" s="134"/>
      <c r="C176" s="135" t="s">
        <v>400</v>
      </c>
      <c r="D176" s="135" t="s">
        <v>187</v>
      </c>
      <c r="E176" s="136" t="s">
        <v>1539</v>
      </c>
      <c r="F176" s="137" t="s">
        <v>1540</v>
      </c>
      <c r="G176" s="138" t="s">
        <v>734</v>
      </c>
      <c r="H176" s="139">
        <v>2</v>
      </c>
      <c r="I176" s="140"/>
      <c r="J176" s="141">
        <f t="shared" si="10"/>
        <v>0</v>
      </c>
      <c r="K176" s="137" t="s">
        <v>203</v>
      </c>
      <c r="L176" s="30"/>
      <c r="M176" s="142" t="s">
        <v>1</v>
      </c>
      <c r="N176" s="143" t="s">
        <v>42</v>
      </c>
      <c r="P176" s="144">
        <f t="shared" si="11"/>
        <v>0</v>
      </c>
      <c r="Q176" s="144">
        <v>0</v>
      </c>
      <c r="R176" s="144">
        <f t="shared" si="12"/>
        <v>0</v>
      </c>
      <c r="S176" s="144">
        <v>0</v>
      </c>
      <c r="T176" s="145">
        <f t="shared" si="13"/>
        <v>0</v>
      </c>
      <c r="AR176" s="146" t="s">
        <v>108</v>
      </c>
      <c r="AT176" s="146" t="s">
        <v>187</v>
      </c>
      <c r="AU176" s="146" t="s">
        <v>85</v>
      </c>
      <c r="AY176" s="15" t="s">
        <v>185</v>
      </c>
      <c r="BE176" s="147">
        <f t="shared" si="14"/>
        <v>0</v>
      </c>
      <c r="BF176" s="147">
        <f t="shared" si="15"/>
        <v>0</v>
      </c>
      <c r="BG176" s="147">
        <f t="shared" si="16"/>
        <v>0</v>
      </c>
      <c r="BH176" s="147">
        <f t="shared" si="17"/>
        <v>0</v>
      </c>
      <c r="BI176" s="147">
        <f t="shared" si="18"/>
        <v>0</v>
      </c>
      <c r="BJ176" s="15" t="s">
        <v>85</v>
      </c>
      <c r="BK176" s="147">
        <f t="shared" si="19"/>
        <v>0</v>
      </c>
      <c r="BL176" s="15" t="s">
        <v>108</v>
      </c>
      <c r="BM176" s="146" t="s">
        <v>631</v>
      </c>
    </row>
    <row r="177" spans="2:65" s="1" customFormat="1" ht="16.5" customHeight="1">
      <c r="B177" s="134"/>
      <c r="C177" s="135" t="s">
        <v>405</v>
      </c>
      <c r="D177" s="135" t="s">
        <v>187</v>
      </c>
      <c r="E177" s="136" t="s">
        <v>1541</v>
      </c>
      <c r="F177" s="137" t="s">
        <v>1542</v>
      </c>
      <c r="G177" s="138" t="s">
        <v>734</v>
      </c>
      <c r="H177" s="139">
        <v>1</v>
      </c>
      <c r="I177" s="140"/>
      <c r="J177" s="141">
        <f t="shared" si="10"/>
        <v>0</v>
      </c>
      <c r="K177" s="137" t="s">
        <v>203</v>
      </c>
      <c r="L177" s="30"/>
      <c r="M177" s="142" t="s">
        <v>1</v>
      </c>
      <c r="N177" s="143" t="s">
        <v>42</v>
      </c>
      <c r="P177" s="144">
        <f t="shared" si="11"/>
        <v>0</v>
      </c>
      <c r="Q177" s="144">
        <v>0</v>
      </c>
      <c r="R177" s="144">
        <f t="shared" si="12"/>
        <v>0</v>
      </c>
      <c r="S177" s="144">
        <v>0</v>
      </c>
      <c r="T177" s="145">
        <f t="shared" si="13"/>
        <v>0</v>
      </c>
      <c r="AR177" s="146" t="s">
        <v>108</v>
      </c>
      <c r="AT177" s="146" t="s">
        <v>187</v>
      </c>
      <c r="AU177" s="146" t="s">
        <v>85</v>
      </c>
      <c r="AY177" s="15" t="s">
        <v>185</v>
      </c>
      <c r="BE177" s="147">
        <f t="shared" si="14"/>
        <v>0</v>
      </c>
      <c r="BF177" s="147">
        <f t="shared" si="15"/>
        <v>0</v>
      </c>
      <c r="BG177" s="147">
        <f t="shared" si="16"/>
        <v>0</v>
      </c>
      <c r="BH177" s="147">
        <f t="shared" si="17"/>
        <v>0</v>
      </c>
      <c r="BI177" s="147">
        <f t="shared" si="18"/>
        <v>0</v>
      </c>
      <c r="BJ177" s="15" t="s">
        <v>85</v>
      </c>
      <c r="BK177" s="147">
        <f t="shared" si="19"/>
        <v>0</v>
      </c>
      <c r="BL177" s="15" t="s">
        <v>108</v>
      </c>
      <c r="BM177" s="146" t="s">
        <v>1543</v>
      </c>
    </row>
    <row r="178" spans="2:65" s="11" customFormat="1" ht="25.9" customHeight="1">
      <c r="B178" s="122"/>
      <c r="D178" s="123" t="s">
        <v>76</v>
      </c>
      <c r="E178" s="124" t="s">
        <v>1544</v>
      </c>
      <c r="F178" s="124" t="s">
        <v>1545</v>
      </c>
      <c r="I178" s="125"/>
      <c r="J178" s="126">
        <f>BK178</f>
        <v>0</v>
      </c>
      <c r="L178" s="122"/>
      <c r="M178" s="127"/>
      <c r="P178" s="128">
        <f>SUM(P179:P183)</f>
        <v>0</v>
      </c>
      <c r="R178" s="128">
        <f>SUM(R179:R183)</f>
        <v>0</v>
      </c>
      <c r="T178" s="129">
        <f>SUM(T179:T183)</f>
        <v>0</v>
      </c>
      <c r="AR178" s="123" t="s">
        <v>85</v>
      </c>
      <c r="AT178" s="130" t="s">
        <v>76</v>
      </c>
      <c r="AU178" s="130" t="s">
        <v>77</v>
      </c>
      <c r="AY178" s="123" t="s">
        <v>185</v>
      </c>
      <c r="BK178" s="131">
        <f>SUM(BK179:BK183)</f>
        <v>0</v>
      </c>
    </row>
    <row r="179" spans="2:65" s="1" customFormat="1" ht="16.5" customHeight="1">
      <c r="B179" s="134"/>
      <c r="C179" s="135" t="s">
        <v>410</v>
      </c>
      <c r="D179" s="135" t="s">
        <v>187</v>
      </c>
      <c r="E179" s="136" t="s">
        <v>1546</v>
      </c>
      <c r="F179" s="137" t="s">
        <v>1547</v>
      </c>
      <c r="G179" s="138" t="s">
        <v>734</v>
      </c>
      <c r="H179" s="139">
        <v>1</v>
      </c>
      <c r="I179" s="140"/>
      <c r="J179" s="141">
        <f>ROUND(I179*H179,2)</f>
        <v>0</v>
      </c>
      <c r="K179" s="137" t="s">
        <v>203</v>
      </c>
      <c r="L179" s="30"/>
      <c r="M179" s="142" t="s">
        <v>1</v>
      </c>
      <c r="N179" s="143" t="s">
        <v>42</v>
      </c>
      <c r="P179" s="144">
        <f>O179*H179</f>
        <v>0</v>
      </c>
      <c r="Q179" s="144">
        <v>0</v>
      </c>
      <c r="R179" s="144">
        <f>Q179*H179</f>
        <v>0</v>
      </c>
      <c r="S179" s="144">
        <v>0</v>
      </c>
      <c r="T179" s="145">
        <f>S179*H179</f>
        <v>0</v>
      </c>
      <c r="AR179" s="146" t="s">
        <v>108</v>
      </c>
      <c r="AT179" s="146" t="s">
        <v>187</v>
      </c>
      <c r="AU179" s="146" t="s">
        <v>85</v>
      </c>
      <c r="AY179" s="15" t="s">
        <v>185</v>
      </c>
      <c r="BE179" s="147">
        <f>IF(N179="základní",J179,0)</f>
        <v>0</v>
      </c>
      <c r="BF179" s="147">
        <f>IF(N179="snížená",J179,0)</f>
        <v>0</v>
      </c>
      <c r="BG179" s="147">
        <f>IF(N179="zákl. přenesená",J179,0)</f>
        <v>0</v>
      </c>
      <c r="BH179" s="147">
        <f>IF(N179="sníž. přenesená",J179,0)</f>
        <v>0</v>
      </c>
      <c r="BI179" s="147">
        <f>IF(N179="nulová",J179,0)</f>
        <v>0</v>
      </c>
      <c r="BJ179" s="15" t="s">
        <v>85</v>
      </c>
      <c r="BK179" s="147">
        <f>ROUND(I179*H179,2)</f>
        <v>0</v>
      </c>
      <c r="BL179" s="15" t="s">
        <v>108</v>
      </c>
      <c r="BM179" s="146" t="s">
        <v>640</v>
      </c>
    </row>
    <row r="180" spans="2:65" s="1" customFormat="1" ht="16.5" customHeight="1">
      <c r="B180" s="134"/>
      <c r="C180" s="135" t="s">
        <v>415</v>
      </c>
      <c r="D180" s="135" t="s">
        <v>187</v>
      </c>
      <c r="E180" s="136" t="s">
        <v>1548</v>
      </c>
      <c r="F180" s="137" t="s">
        <v>1549</v>
      </c>
      <c r="G180" s="138" t="s">
        <v>734</v>
      </c>
      <c r="H180" s="139">
        <v>5</v>
      </c>
      <c r="I180" s="140"/>
      <c r="J180" s="141">
        <f>ROUND(I180*H180,2)</f>
        <v>0</v>
      </c>
      <c r="K180" s="137" t="s">
        <v>203</v>
      </c>
      <c r="L180" s="30"/>
      <c r="M180" s="142" t="s">
        <v>1</v>
      </c>
      <c r="N180" s="143" t="s">
        <v>42</v>
      </c>
      <c r="P180" s="144">
        <f>O180*H180</f>
        <v>0</v>
      </c>
      <c r="Q180" s="144">
        <v>0</v>
      </c>
      <c r="R180" s="144">
        <f>Q180*H180</f>
        <v>0</v>
      </c>
      <c r="S180" s="144">
        <v>0</v>
      </c>
      <c r="T180" s="145">
        <f>S180*H180</f>
        <v>0</v>
      </c>
      <c r="AR180" s="146" t="s">
        <v>108</v>
      </c>
      <c r="AT180" s="146" t="s">
        <v>187</v>
      </c>
      <c r="AU180" s="146" t="s">
        <v>85</v>
      </c>
      <c r="AY180" s="15" t="s">
        <v>185</v>
      </c>
      <c r="BE180" s="147">
        <f>IF(N180="základní",J180,0)</f>
        <v>0</v>
      </c>
      <c r="BF180" s="147">
        <f>IF(N180="snížená",J180,0)</f>
        <v>0</v>
      </c>
      <c r="BG180" s="147">
        <f>IF(N180="zákl. přenesená",J180,0)</f>
        <v>0</v>
      </c>
      <c r="BH180" s="147">
        <f>IF(N180="sníž. přenesená",J180,0)</f>
        <v>0</v>
      </c>
      <c r="BI180" s="147">
        <f>IF(N180="nulová",J180,0)</f>
        <v>0</v>
      </c>
      <c r="BJ180" s="15" t="s">
        <v>85</v>
      </c>
      <c r="BK180" s="147">
        <f>ROUND(I180*H180,2)</f>
        <v>0</v>
      </c>
      <c r="BL180" s="15" t="s">
        <v>108</v>
      </c>
      <c r="BM180" s="146" t="s">
        <v>648</v>
      </c>
    </row>
    <row r="181" spans="2:65" s="1" customFormat="1" ht="16.5" customHeight="1">
      <c r="B181" s="134"/>
      <c r="C181" s="135" t="s">
        <v>421</v>
      </c>
      <c r="D181" s="135" t="s">
        <v>187</v>
      </c>
      <c r="E181" s="136" t="s">
        <v>1550</v>
      </c>
      <c r="F181" s="137" t="s">
        <v>1551</v>
      </c>
      <c r="G181" s="138" t="s">
        <v>328</v>
      </c>
      <c r="H181" s="139">
        <v>90</v>
      </c>
      <c r="I181" s="140"/>
      <c r="J181" s="141">
        <f>ROUND(I181*H181,2)</f>
        <v>0</v>
      </c>
      <c r="K181" s="137" t="s">
        <v>203</v>
      </c>
      <c r="L181" s="30"/>
      <c r="M181" s="142" t="s">
        <v>1</v>
      </c>
      <c r="N181" s="143" t="s">
        <v>42</v>
      </c>
      <c r="P181" s="144">
        <f>O181*H181</f>
        <v>0</v>
      </c>
      <c r="Q181" s="144">
        <v>0</v>
      </c>
      <c r="R181" s="144">
        <f>Q181*H181</f>
        <v>0</v>
      </c>
      <c r="S181" s="144">
        <v>0</v>
      </c>
      <c r="T181" s="145">
        <f>S181*H181</f>
        <v>0</v>
      </c>
      <c r="AR181" s="146" t="s">
        <v>108</v>
      </c>
      <c r="AT181" s="146" t="s">
        <v>187</v>
      </c>
      <c r="AU181" s="146" t="s">
        <v>85</v>
      </c>
      <c r="AY181" s="15" t="s">
        <v>185</v>
      </c>
      <c r="BE181" s="147">
        <f>IF(N181="základní",J181,0)</f>
        <v>0</v>
      </c>
      <c r="BF181" s="147">
        <f>IF(N181="snížená",J181,0)</f>
        <v>0</v>
      </c>
      <c r="BG181" s="147">
        <f>IF(N181="zákl. přenesená",J181,0)</f>
        <v>0</v>
      </c>
      <c r="BH181" s="147">
        <f>IF(N181="sníž. přenesená",J181,0)</f>
        <v>0</v>
      </c>
      <c r="BI181" s="147">
        <f>IF(N181="nulová",J181,0)</f>
        <v>0</v>
      </c>
      <c r="BJ181" s="15" t="s">
        <v>85</v>
      </c>
      <c r="BK181" s="147">
        <f>ROUND(I181*H181,2)</f>
        <v>0</v>
      </c>
      <c r="BL181" s="15" t="s">
        <v>108</v>
      </c>
      <c r="BM181" s="146" t="s">
        <v>657</v>
      </c>
    </row>
    <row r="182" spans="2:65" s="1" customFormat="1" ht="16.5" customHeight="1">
      <c r="B182" s="134"/>
      <c r="C182" s="135" t="s">
        <v>426</v>
      </c>
      <c r="D182" s="135" t="s">
        <v>187</v>
      </c>
      <c r="E182" s="136" t="s">
        <v>1552</v>
      </c>
      <c r="F182" s="137" t="s">
        <v>1553</v>
      </c>
      <c r="G182" s="138" t="s">
        <v>328</v>
      </c>
      <c r="H182" s="139">
        <v>90</v>
      </c>
      <c r="I182" s="140"/>
      <c r="J182" s="141">
        <f>ROUND(I182*H182,2)</f>
        <v>0</v>
      </c>
      <c r="K182" s="137" t="s">
        <v>203</v>
      </c>
      <c r="L182" s="30"/>
      <c r="M182" s="142" t="s">
        <v>1</v>
      </c>
      <c r="N182" s="143" t="s">
        <v>42</v>
      </c>
      <c r="P182" s="144">
        <f>O182*H182</f>
        <v>0</v>
      </c>
      <c r="Q182" s="144">
        <v>0</v>
      </c>
      <c r="R182" s="144">
        <f>Q182*H182</f>
        <v>0</v>
      </c>
      <c r="S182" s="144">
        <v>0</v>
      </c>
      <c r="T182" s="145">
        <f>S182*H182</f>
        <v>0</v>
      </c>
      <c r="AR182" s="146" t="s">
        <v>108</v>
      </c>
      <c r="AT182" s="146" t="s">
        <v>187</v>
      </c>
      <c r="AU182" s="146" t="s">
        <v>85</v>
      </c>
      <c r="AY182" s="15" t="s">
        <v>185</v>
      </c>
      <c r="BE182" s="147">
        <f>IF(N182="základní",J182,0)</f>
        <v>0</v>
      </c>
      <c r="BF182" s="147">
        <f>IF(N182="snížená",J182,0)</f>
        <v>0</v>
      </c>
      <c r="BG182" s="147">
        <f>IF(N182="zákl. přenesená",J182,0)</f>
        <v>0</v>
      </c>
      <c r="BH182" s="147">
        <f>IF(N182="sníž. přenesená",J182,0)</f>
        <v>0</v>
      </c>
      <c r="BI182" s="147">
        <f>IF(N182="nulová",J182,0)</f>
        <v>0</v>
      </c>
      <c r="BJ182" s="15" t="s">
        <v>85</v>
      </c>
      <c r="BK182" s="147">
        <f>ROUND(I182*H182,2)</f>
        <v>0</v>
      </c>
      <c r="BL182" s="15" t="s">
        <v>108</v>
      </c>
      <c r="BM182" s="146" t="s">
        <v>665</v>
      </c>
    </row>
    <row r="183" spans="2:65" s="1" customFormat="1" ht="16.5" customHeight="1">
      <c r="B183" s="134"/>
      <c r="C183" s="135" t="s">
        <v>432</v>
      </c>
      <c r="D183" s="135" t="s">
        <v>187</v>
      </c>
      <c r="E183" s="136" t="s">
        <v>1554</v>
      </c>
      <c r="F183" s="137" t="s">
        <v>1542</v>
      </c>
      <c r="G183" s="138" t="s">
        <v>1125</v>
      </c>
      <c r="H183" s="139">
        <v>15</v>
      </c>
      <c r="I183" s="140"/>
      <c r="J183" s="141">
        <f>ROUND(I183*H183,2)</f>
        <v>0</v>
      </c>
      <c r="K183" s="137" t="s">
        <v>203</v>
      </c>
      <c r="L183" s="30"/>
      <c r="M183" s="142" t="s">
        <v>1</v>
      </c>
      <c r="N183" s="143" t="s">
        <v>42</v>
      </c>
      <c r="P183" s="144">
        <f>O183*H183</f>
        <v>0</v>
      </c>
      <c r="Q183" s="144">
        <v>0</v>
      </c>
      <c r="R183" s="144">
        <f>Q183*H183</f>
        <v>0</v>
      </c>
      <c r="S183" s="144">
        <v>0</v>
      </c>
      <c r="T183" s="145">
        <f>S183*H183</f>
        <v>0</v>
      </c>
      <c r="AR183" s="146" t="s">
        <v>108</v>
      </c>
      <c r="AT183" s="146" t="s">
        <v>187</v>
      </c>
      <c r="AU183" s="146" t="s">
        <v>85</v>
      </c>
      <c r="AY183" s="15" t="s">
        <v>185</v>
      </c>
      <c r="BE183" s="147">
        <f>IF(N183="základní",J183,0)</f>
        <v>0</v>
      </c>
      <c r="BF183" s="147">
        <f>IF(N183="snížená",J183,0)</f>
        <v>0</v>
      </c>
      <c r="BG183" s="147">
        <f>IF(N183="zákl. přenesená",J183,0)</f>
        <v>0</v>
      </c>
      <c r="BH183" s="147">
        <f>IF(N183="sníž. přenesená",J183,0)</f>
        <v>0</v>
      </c>
      <c r="BI183" s="147">
        <f>IF(N183="nulová",J183,0)</f>
        <v>0</v>
      </c>
      <c r="BJ183" s="15" t="s">
        <v>85</v>
      </c>
      <c r="BK183" s="147">
        <f>ROUND(I183*H183,2)</f>
        <v>0</v>
      </c>
      <c r="BL183" s="15" t="s">
        <v>108</v>
      </c>
      <c r="BM183" s="146" t="s">
        <v>676</v>
      </c>
    </row>
    <row r="184" spans="2:65" s="11" customFormat="1" ht="25.9" customHeight="1">
      <c r="B184" s="122"/>
      <c r="D184" s="123" t="s">
        <v>76</v>
      </c>
      <c r="E184" s="124" t="s">
        <v>1555</v>
      </c>
      <c r="F184" s="124" t="s">
        <v>1556</v>
      </c>
      <c r="I184" s="125"/>
      <c r="J184" s="126">
        <f>BK184</f>
        <v>0</v>
      </c>
      <c r="L184" s="122"/>
      <c r="M184" s="127"/>
      <c r="P184" s="128">
        <f>P185</f>
        <v>0</v>
      </c>
      <c r="R184" s="128">
        <f>R185</f>
        <v>0</v>
      </c>
      <c r="T184" s="129">
        <f>T185</f>
        <v>0</v>
      </c>
      <c r="AR184" s="123" t="s">
        <v>85</v>
      </c>
      <c r="AT184" s="130" t="s">
        <v>76</v>
      </c>
      <c r="AU184" s="130" t="s">
        <v>77</v>
      </c>
      <c r="AY184" s="123" t="s">
        <v>185</v>
      </c>
      <c r="BK184" s="131">
        <f>BK185</f>
        <v>0</v>
      </c>
    </row>
    <row r="185" spans="2:65" s="1" customFormat="1" ht="24.2" customHeight="1">
      <c r="B185" s="134"/>
      <c r="C185" s="135" t="s">
        <v>436</v>
      </c>
      <c r="D185" s="135" t="s">
        <v>187</v>
      </c>
      <c r="E185" s="136" t="s">
        <v>1557</v>
      </c>
      <c r="F185" s="137" t="s">
        <v>1558</v>
      </c>
      <c r="G185" s="138" t="s">
        <v>764</v>
      </c>
      <c r="H185" s="176"/>
      <c r="I185" s="140"/>
      <c r="J185" s="141">
        <f>ROUND(I185*H185,2)</f>
        <v>0</v>
      </c>
      <c r="K185" s="137" t="s">
        <v>203</v>
      </c>
      <c r="L185" s="30"/>
      <c r="M185" s="142" t="s">
        <v>1</v>
      </c>
      <c r="N185" s="143" t="s">
        <v>42</v>
      </c>
      <c r="P185" s="144">
        <f>O185*H185</f>
        <v>0</v>
      </c>
      <c r="Q185" s="144">
        <v>0</v>
      </c>
      <c r="R185" s="144">
        <f>Q185*H185</f>
        <v>0</v>
      </c>
      <c r="S185" s="144">
        <v>0</v>
      </c>
      <c r="T185" s="145">
        <f>S185*H185</f>
        <v>0</v>
      </c>
      <c r="AR185" s="146" t="s">
        <v>108</v>
      </c>
      <c r="AT185" s="146" t="s">
        <v>187</v>
      </c>
      <c r="AU185" s="146" t="s">
        <v>85</v>
      </c>
      <c r="AY185" s="15" t="s">
        <v>185</v>
      </c>
      <c r="BE185" s="147">
        <f>IF(N185="základní",J185,0)</f>
        <v>0</v>
      </c>
      <c r="BF185" s="147">
        <f>IF(N185="snížená",J185,0)</f>
        <v>0</v>
      </c>
      <c r="BG185" s="147">
        <f>IF(N185="zákl. přenesená",J185,0)</f>
        <v>0</v>
      </c>
      <c r="BH185" s="147">
        <f>IF(N185="sníž. přenesená",J185,0)</f>
        <v>0</v>
      </c>
      <c r="BI185" s="147">
        <f>IF(N185="nulová",J185,0)</f>
        <v>0</v>
      </c>
      <c r="BJ185" s="15" t="s">
        <v>85</v>
      </c>
      <c r="BK185" s="147">
        <f>ROUND(I185*H185,2)</f>
        <v>0</v>
      </c>
      <c r="BL185" s="15" t="s">
        <v>108</v>
      </c>
      <c r="BM185" s="146" t="s">
        <v>688</v>
      </c>
    </row>
    <row r="186" spans="2:65" s="11" customFormat="1" ht="25.9" customHeight="1">
      <c r="B186" s="122"/>
      <c r="D186" s="123" t="s">
        <v>76</v>
      </c>
      <c r="E186" s="124" t="s">
        <v>1559</v>
      </c>
      <c r="F186" s="124" t="s">
        <v>1560</v>
      </c>
      <c r="I186" s="125"/>
      <c r="J186" s="126">
        <f>BK186</f>
        <v>0</v>
      </c>
      <c r="L186" s="122"/>
      <c r="M186" s="127"/>
      <c r="P186" s="128">
        <f>SUM(P187:P199)</f>
        <v>0</v>
      </c>
      <c r="R186" s="128">
        <f>SUM(R187:R199)</f>
        <v>0</v>
      </c>
      <c r="T186" s="129">
        <f>SUM(T187:T199)</f>
        <v>0</v>
      </c>
      <c r="AR186" s="123" t="s">
        <v>85</v>
      </c>
      <c r="AT186" s="130" t="s">
        <v>76</v>
      </c>
      <c r="AU186" s="130" t="s">
        <v>77</v>
      </c>
      <c r="AY186" s="123" t="s">
        <v>185</v>
      </c>
      <c r="BK186" s="131">
        <f>SUM(BK187:BK199)</f>
        <v>0</v>
      </c>
    </row>
    <row r="187" spans="2:65" s="1" customFormat="1" ht="16.5" customHeight="1">
      <c r="B187" s="134"/>
      <c r="C187" s="135" t="s">
        <v>440</v>
      </c>
      <c r="D187" s="135" t="s">
        <v>187</v>
      </c>
      <c r="E187" s="136" t="s">
        <v>1561</v>
      </c>
      <c r="F187" s="137" t="s">
        <v>1562</v>
      </c>
      <c r="G187" s="138" t="s">
        <v>1125</v>
      </c>
      <c r="H187" s="139">
        <v>10</v>
      </c>
      <c r="I187" s="140"/>
      <c r="J187" s="141">
        <f t="shared" ref="J187:J199" si="20">ROUND(I187*H187,2)</f>
        <v>0</v>
      </c>
      <c r="K187" s="137" t="s">
        <v>203</v>
      </c>
      <c r="L187" s="30"/>
      <c r="M187" s="142" t="s">
        <v>1</v>
      </c>
      <c r="N187" s="143" t="s">
        <v>42</v>
      </c>
      <c r="P187" s="144">
        <f t="shared" ref="P187:P199" si="21">O187*H187</f>
        <v>0</v>
      </c>
      <c r="Q187" s="144">
        <v>0</v>
      </c>
      <c r="R187" s="144">
        <f t="shared" ref="R187:R199" si="22">Q187*H187</f>
        <v>0</v>
      </c>
      <c r="S187" s="144">
        <v>0</v>
      </c>
      <c r="T187" s="145">
        <f t="shared" ref="T187:T199" si="23">S187*H187</f>
        <v>0</v>
      </c>
      <c r="AR187" s="146" t="s">
        <v>108</v>
      </c>
      <c r="AT187" s="146" t="s">
        <v>187</v>
      </c>
      <c r="AU187" s="146" t="s">
        <v>85</v>
      </c>
      <c r="AY187" s="15" t="s">
        <v>185</v>
      </c>
      <c r="BE187" s="147">
        <f t="shared" ref="BE187:BE199" si="24">IF(N187="základní",J187,0)</f>
        <v>0</v>
      </c>
      <c r="BF187" s="147">
        <f t="shared" ref="BF187:BF199" si="25">IF(N187="snížená",J187,0)</f>
        <v>0</v>
      </c>
      <c r="BG187" s="147">
        <f t="shared" ref="BG187:BG199" si="26">IF(N187="zákl. přenesená",J187,0)</f>
        <v>0</v>
      </c>
      <c r="BH187" s="147">
        <f t="shared" ref="BH187:BH199" si="27">IF(N187="sníž. přenesená",J187,0)</f>
        <v>0</v>
      </c>
      <c r="BI187" s="147">
        <f t="shared" ref="BI187:BI199" si="28">IF(N187="nulová",J187,0)</f>
        <v>0</v>
      </c>
      <c r="BJ187" s="15" t="s">
        <v>85</v>
      </c>
      <c r="BK187" s="147">
        <f t="shared" ref="BK187:BK199" si="29">ROUND(I187*H187,2)</f>
        <v>0</v>
      </c>
      <c r="BL187" s="15" t="s">
        <v>108</v>
      </c>
      <c r="BM187" s="146" t="s">
        <v>697</v>
      </c>
    </row>
    <row r="188" spans="2:65" s="1" customFormat="1" ht="16.5" customHeight="1">
      <c r="B188" s="134"/>
      <c r="C188" s="135" t="s">
        <v>445</v>
      </c>
      <c r="D188" s="135" t="s">
        <v>187</v>
      </c>
      <c r="E188" s="136" t="s">
        <v>1563</v>
      </c>
      <c r="F188" s="137" t="s">
        <v>1564</v>
      </c>
      <c r="G188" s="138" t="s">
        <v>1125</v>
      </c>
      <c r="H188" s="139">
        <v>40</v>
      </c>
      <c r="I188" s="140"/>
      <c r="J188" s="141">
        <f t="shared" si="20"/>
        <v>0</v>
      </c>
      <c r="K188" s="137" t="s">
        <v>203</v>
      </c>
      <c r="L188" s="30"/>
      <c r="M188" s="142" t="s">
        <v>1</v>
      </c>
      <c r="N188" s="143" t="s">
        <v>42</v>
      </c>
      <c r="P188" s="144">
        <f t="shared" si="21"/>
        <v>0</v>
      </c>
      <c r="Q188" s="144">
        <v>0</v>
      </c>
      <c r="R188" s="144">
        <f t="shared" si="22"/>
        <v>0</v>
      </c>
      <c r="S188" s="144">
        <v>0</v>
      </c>
      <c r="T188" s="145">
        <f t="shared" si="23"/>
        <v>0</v>
      </c>
      <c r="AR188" s="146" t="s">
        <v>108</v>
      </c>
      <c r="AT188" s="146" t="s">
        <v>187</v>
      </c>
      <c r="AU188" s="146" t="s">
        <v>85</v>
      </c>
      <c r="AY188" s="15" t="s">
        <v>185</v>
      </c>
      <c r="BE188" s="147">
        <f t="shared" si="24"/>
        <v>0</v>
      </c>
      <c r="BF188" s="147">
        <f t="shared" si="25"/>
        <v>0</v>
      </c>
      <c r="BG188" s="147">
        <f t="shared" si="26"/>
        <v>0</v>
      </c>
      <c r="BH188" s="147">
        <f t="shared" si="27"/>
        <v>0</v>
      </c>
      <c r="BI188" s="147">
        <f t="shared" si="28"/>
        <v>0</v>
      </c>
      <c r="BJ188" s="15" t="s">
        <v>85</v>
      </c>
      <c r="BK188" s="147">
        <f t="shared" si="29"/>
        <v>0</v>
      </c>
      <c r="BL188" s="15" t="s">
        <v>108</v>
      </c>
      <c r="BM188" s="146" t="s">
        <v>706</v>
      </c>
    </row>
    <row r="189" spans="2:65" s="1" customFormat="1" ht="16.5" customHeight="1">
      <c r="B189" s="134"/>
      <c r="C189" s="135" t="s">
        <v>450</v>
      </c>
      <c r="D189" s="135" t="s">
        <v>187</v>
      </c>
      <c r="E189" s="136" t="s">
        <v>1565</v>
      </c>
      <c r="F189" s="137" t="s">
        <v>1566</v>
      </c>
      <c r="G189" s="138" t="s">
        <v>1125</v>
      </c>
      <c r="H189" s="139">
        <v>5</v>
      </c>
      <c r="I189" s="140"/>
      <c r="J189" s="141">
        <f t="shared" si="20"/>
        <v>0</v>
      </c>
      <c r="K189" s="137" t="s">
        <v>203</v>
      </c>
      <c r="L189" s="30"/>
      <c r="M189" s="142" t="s">
        <v>1</v>
      </c>
      <c r="N189" s="143" t="s">
        <v>42</v>
      </c>
      <c r="P189" s="144">
        <f t="shared" si="21"/>
        <v>0</v>
      </c>
      <c r="Q189" s="144">
        <v>0</v>
      </c>
      <c r="R189" s="144">
        <f t="shared" si="22"/>
        <v>0</v>
      </c>
      <c r="S189" s="144">
        <v>0</v>
      </c>
      <c r="T189" s="145">
        <f t="shared" si="23"/>
        <v>0</v>
      </c>
      <c r="AR189" s="146" t="s">
        <v>108</v>
      </c>
      <c r="AT189" s="146" t="s">
        <v>187</v>
      </c>
      <c r="AU189" s="146" t="s">
        <v>85</v>
      </c>
      <c r="AY189" s="15" t="s">
        <v>185</v>
      </c>
      <c r="BE189" s="147">
        <f t="shared" si="24"/>
        <v>0</v>
      </c>
      <c r="BF189" s="147">
        <f t="shared" si="25"/>
        <v>0</v>
      </c>
      <c r="BG189" s="147">
        <f t="shared" si="26"/>
        <v>0</v>
      </c>
      <c r="BH189" s="147">
        <f t="shared" si="27"/>
        <v>0</v>
      </c>
      <c r="BI189" s="147">
        <f t="shared" si="28"/>
        <v>0</v>
      </c>
      <c r="BJ189" s="15" t="s">
        <v>85</v>
      </c>
      <c r="BK189" s="147">
        <f t="shared" si="29"/>
        <v>0</v>
      </c>
      <c r="BL189" s="15" t="s">
        <v>108</v>
      </c>
      <c r="BM189" s="146" t="s">
        <v>716</v>
      </c>
    </row>
    <row r="190" spans="2:65" s="1" customFormat="1" ht="16.5" customHeight="1">
      <c r="B190" s="134"/>
      <c r="C190" s="135" t="s">
        <v>455</v>
      </c>
      <c r="D190" s="135" t="s">
        <v>187</v>
      </c>
      <c r="E190" s="136" t="s">
        <v>1567</v>
      </c>
      <c r="F190" s="137" t="s">
        <v>1568</v>
      </c>
      <c r="G190" s="138" t="s">
        <v>1125</v>
      </c>
      <c r="H190" s="139">
        <v>10</v>
      </c>
      <c r="I190" s="140"/>
      <c r="J190" s="141">
        <f t="shared" si="20"/>
        <v>0</v>
      </c>
      <c r="K190" s="137" t="s">
        <v>203</v>
      </c>
      <c r="L190" s="30"/>
      <c r="M190" s="142" t="s">
        <v>1</v>
      </c>
      <c r="N190" s="143" t="s">
        <v>42</v>
      </c>
      <c r="P190" s="144">
        <f t="shared" si="21"/>
        <v>0</v>
      </c>
      <c r="Q190" s="144">
        <v>0</v>
      </c>
      <c r="R190" s="144">
        <f t="shared" si="22"/>
        <v>0</v>
      </c>
      <c r="S190" s="144">
        <v>0</v>
      </c>
      <c r="T190" s="145">
        <f t="shared" si="23"/>
        <v>0</v>
      </c>
      <c r="AR190" s="146" t="s">
        <v>108</v>
      </c>
      <c r="AT190" s="146" t="s">
        <v>187</v>
      </c>
      <c r="AU190" s="146" t="s">
        <v>85</v>
      </c>
      <c r="AY190" s="15" t="s">
        <v>185</v>
      </c>
      <c r="BE190" s="147">
        <f t="shared" si="24"/>
        <v>0</v>
      </c>
      <c r="BF190" s="147">
        <f t="shared" si="25"/>
        <v>0</v>
      </c>
      <c r="BG190" s="147">
        <f t="shared" si="26"/>
        <v>0</v>
      </c>
      <c r="BH190" s="147">
        <f t="shared" si="27"/>
        <v>0</v>
      </c>
      <c r="BI190" s="147">
        <f t="shared" si="28"/>
        <v>0</v>
      </c>
      <c r="BJ190" s="15" t="s">
        <v>85</v>
      </c>
      <c r="BK190" s="147">
        <f t="shared" si="29"/>
        <v>0</v>
      </c>
      <c r="BL190" s="15" t="s">
        <v>108</v>
      </c>
      <c r="BM190" s="146" t="s">
        <v>725</v>
      </c>
    </row>
    <row r="191" spans="2:65" s="1" customFormat="1" ht="16.5" customHeight="1">
      <c r="B191" s="134"/>
      <c r="C191" s="135" t="s">
        <v>459</v>
      </c>
      <c r="D191" s="135" t="s">
        <v>187</v>
      </c>
      <c r="E191" s="136" t="s">
        <v>1569</v>
      </c>
      <c r="F191" s="137" t="s">
        <v>1570</v>
      </c>
      <c r="G191" s="138" t="s">
        <v>1125</v>
      </c>
      <c r="H191" s="139">
        <v>5</v>
      </c>
      <c r="I191" s="140"/>
      <c r="J191" s="141">
        <f t="shared" si="20"/>
        <v>0</v>
      </c>
      <c r="K191" s="137" t="s">
        <v>203</v>
      </c>
      <c r="L191" s="30"/>
      <c r="M191" s="142" t="s">
        <v>1</v>
      </c>
      <c r="N191" s="143" t="s">
        <v>42</v>
      </c>
      <c r="P191" s="144">
        <f t="shared" si="21"/>
        <v>0</v>
      </c>
      <c r="Q191" s="144">
        <v>0</v>
      </c>
      <c r="R191" s="144">
        <f t="shared" si="22"/>
        <v>0</v>
      </c>
      <c r="S191" s="144">
        <v>0</v>
      </c>
      <c r="T191" s="145">
        <f t="shared" si="23"/>
        <v>0</v>
      </c>
      <c r="AR191" s="146" t="s">
        <v>108</v>
      </c>
      <c r="AT191" s="146" t="s">
        <v>187</v>
      </c>
      <c r="AU191" s="146" t="s">
        <v>85</v>
      </c>
      <c r="AY191" s="15" t="s">
        <v>185</v>
      </c>
      <c r="BE191" s="147">
        <f t="shared" si="24"/>
        <v>0</v>
      </c>
      <c r="BF191" s="147">
        <f t="shared" si="25"/>
        <v>0</v>
      </c>
      <c r="BG191" s="147">
        <f t="shared" si="26"/>
        <v>0</v>
      </c>
      <c r="BH191" s="147">
        <f t="shared" si="27"/>
        <v>0</v>
      </c>
      <c r="BI191" s="147">
        <f t="shared" si="28"/>
        <v>0</v>
      </c>
      <c r="BJ191" s="15" t="s">
        <v>85</v>
      </c>
      <c r="BK191" s="147">
        <f t="shared" si="29"/>
        <v>0</v>
      </c>
      <c r="BL191" s="15" t="s">
        <v>108</v>
      </c>
      <c r="BM191" s="146" t="s">
        <v>737</v>
      </c>
    </row>
    <row r="192" spans="2:65" s="1" customFormat="1" ht="16.5" customHeight="1">
      <c r="B192" s="134"/>
      <c r="C192" s="135" t="s">
        <v>463</v>
      </c>
      <c r="D192" s="135" t="s">
        <v>187</v>
      </c>
      <c r="E192" s="136" t="s">
        <v>1571</v>
      </c>
      <c r="F192" s="137" t="s">
        <v>1572</v>
      </c>
      <c r="G192" s="138" t="s">
        <v>1125</v>
      </c>
      <c r="H192" s="139">
        <v>10</v>
      </c>
      <c r="I192" s="140"/>
      <c r="J192" s="141">
        <f t="shared" si="20"/>
        <v>0</v>
      </c>
      <c r="K192" s="137" t="s">
        <v>203</v>
      </c>
      <c r="L192" s="30"/>
      <c r="M192" s="142" t="s">
        <v>1</v>
      </c>
      <c r="N192" s="143" t="s">
        <v>42</v>
      </c>
      <c r="P192" s="144">
        <f t="shared" si="21"/>
        <v>0</v>
      </c>
      <c r="Q192" s="144">
        <v>0</v>
      </c>
      <c r="R192" s="144">
        <f t="shared" si="22"/>
        <v>0</v>
      </c>
      <c r="S192" s="144">
        <v>0</v>
      </c>
      <c r="T192" s="145">
        <f t="shared" si="23"/>
        <v>0</v>
      </c>
      <c r="AR192" s="146" t="s">
        <v>108</v>
      </c>
      <c r="AT192" s="146" t="s">
        <v>187</v>
      </c>
      <c r="AU192" s="146" t="s">
        <v>85</v>
      </c>
      <c r="AY192" s="15" t="s">
        <v>185</v>
      </c>
      <c r="BE192" s="147">
        <f t="shared" si="24"/>
        <v>0</v>
      </c>
      <c r="BF192" s="147">
        <f t="shared" si="25"/>
        <v>0</v>
      </c>
      <c r="BG192" s="147">
        <f t="shared" si="26"/>
        <v>0</v>
      </c>
      <c r="BH192" s="147">
        <f t="shared" si="27"/>
        <v>0</v>
      </c>
      <c r="BI192" s="147">
        <f t="shared" si="28"/>
        <v>0</v>
      </c>
      <c r="BJ192" s="15" t="s">
        <v>85</v>
      </c>
      <c r="BK192" s="147">
        <f t="shared" si="29"/>
        <v>0</v>
      </c>
      <c r="BL192" s="15" t="s">
        <v>108</v>
      </c>
      <c r="BM192" s="146" t="s">
        <v>745</v>
      </c>
    </row>
    <row r="193" spans="2:65" s="1" customFormat="1" ht="16.5" customHeight="1">
      <c r="B193" s="134"/>
      <c r="C193" s="135" t="s">
        <v>468</v>
      </c>
      <c r="D193" s="135" t="s">
        <v>187</v>
      </c>
      <c r="E193" s="136" t="s">
        <v>1573</v>
      </c>
      <c r="F193" s="137" t="s">
        <v>1574</v>
      </c>
      <c r="G193" s="138" t="s">
        <v>764</v>
      </c>
      <c r="H193" s="176"/>
      <c r="I193" s="140"/>
      <c r="J193" s="141">
        <f t="shared" si="20"/>
        <v>0</v>
      </c>
      <c r="K193" s="137" t="s">
        <v>203</v>
      </c>
      <c r="L193" s="30"/>
      <c r="M193" s="142" t="s">
        <v>1</v>
      </c>
      <c r="N193" s="143" t="s">
        <v>42</v>
      </c>
      <c r="P193" s="144">
        <f t="shared" si="21"/>
        <v>0</v>
      </c>
      <c r="Q193" s="144">
        <v>0</v>
      </c>
      <c r="R193" s="144">
        <f t="shared" si="22"/>
        <v>0</v>
      </c>
      <c r="S193" s="144">
        <v>0</v>
      </c>
      <c r="T193" s="145">
        <f t="shared" si="23"/>
        <v>0</v>
      </c>
      <c r="AR193" s="146" t="s">
        <v>108</v>
      </c>
      <c r="AT193" s="146" t="s">
        <v>187</v>
      </c>
      <c r="AU193" s="146" t="s">
        <v>85</v>
      </c>
      <c r="AY193" s="15" t="s">
        <v>185</v>
      </c>
      <c r="BE193" s="147">
        <f t="shared" si="24"/>
        <v>0</v>
      </c>
      <c r="BF193" s="147">
        <f t="shared" si="25"/>
        <v>0</v>
      </c>
      <c r="BG193" s="147">
        <f t="shared" si="26"/>
        <v>0</v>
      </c>
      <c r="BH193" s="147">
        <f t="shared" si="27"/>
        <v>0</v>
      </c>
      <c r="BI193" s="147">
        <f t="shared" si="28"/>
        <v>0</v>
      </c>
      <c r="BJ193" s="15" t="s">
        <v>85</v>
      </c>
      <c r="BK193" s="147">
        <f t="shared" si="29"/>
        <v>0</v>
      </c>
      <c r="BL193" s="15" t="s">
        <v>108</v>
      </c>
      <c r="BM193" s="146" t="s">
        <v>753</v>
      </c>
    </row>
    <row r="194" spans="2:65" s="1" customFormat="1" ht="16.5" customHeight="1">
      <c r="B194" s="134"/>
      <c r="C194" s="135" t="s">
        <v>474</v>
      </c>
      <c r="D194" s="135" t="s">
        <v>187</v>
      </c>
      <c r="E194" s="136" t="s">
        <v>1575</v>
      </c>
      <c r="F194" s="137" t="s">
        <v>1576</v>
      </c>
      <c r="G194" s="138" t="s">
        <v>764</v>
      </c>
      <c r="H194" s="176"/>
      <c r="I194" s="140"/>
      <c r="J194" s="141">
        <f t="shared" si="20"/>
        <v>0</v>
      </c>
      <c r="K194" s="137" t="s">
        <v>203</v>
      </c>
      <c r="L194" s="30"/>
      <c r="M194" s="142" t="s">
        <v>1</v>
      </c>
      <c r="N194" s="143" t="s">
        <v>42</v>
      </c>
      <c r="P194" s="144">
        <f t="shared" si="21"/>
        <v>0</v>
      </c>
      <c r="Q194" s="144">
        <v>0</v>
      </c>
      <c r="R194" s="144">
        <f t="shared" si="22"/>
        <v>0</v>
      </c>
      <c r="S194" s="144">
        <v>0</v>
      </c>
      <c r="T194" s="145">
        <f t="shared" si="23"/>
        <v>0</v>
      </c>
      <c r="AR194" s="146" t="s">
        <v>108</v>
      </c>
      <c r="AT194" s="146" t="s">
        <v>187</v>
      </c>
      <c r="AU194" s="146" t="s">
        <v>85</v>
      </c>
      <c r="AY194" s="15" t="s">
        <v>185</v>
      </c>
      <c r="BE194" s="147">
        <f t="shared" si="24"/>
        <v>0</v>
      </c>
      <c r="BF194" s="147">
        <f t="shared" si="25"/>
        <v>0</v>
      </c>
      <c r="BG194" s="147">
        <f t="shared" si="26"/>
        <v>0</v>
      </c>
      <c r="BH194" s="147">
        <f t="shared" si="27"/>
        <v>0</v>
      </c>
      <c r="BI194" s="147">
        <f t="shared" si="28"/>
        <v>0</v>
      </c>
      <c r="BJ194" s="15" t="s">
        <v>85</v>
      </c>
      <c r="BK194" s="147">
        <f t="shared" si="29"/>
        <v>0</v>
      </c>
      <c r="BL194" s="15" t="s">
        <v>108</v>
      </c>
      <c r="BM194" s="146" t="s">
        <v>761</v>
      </c>
    </row>
    <row r="195" spans="2:65" s="1" customFormat="1" ht="21.75" customHeight="1">
      <c r="B195" s="134"/>
      <c r="C195" s="135" t="s">
        <v>479</v>
      </c>
      <c r="D195" s="135" t="s">
        <v>187</v>
      </c>
      <c r="E195" s="136" t="s">
        <v>1577</v>
      </c>
      <c r="F195" s="137" t="s">
        <v>1578</v>
      </c>
      <c r="G195" s="138" t="s">
        <v>1125</v>
      </c>
      <c r="H195" s="139">
        <v>6</v>
      </c>
      <c r="I195" s="140"/>
      <c r="J195" s="141">
        <f t="shared" si="20"/>
        <v>0</v>
      </c>
      <c r="K195" s="137" t="s">
        <v>203</v>
      </c>
      <c r="L195" s="30"/>
      <c r="M195" s="142" t="s">
        <v>1</v>
      </c>
      <c r="N195" s="143" t="s">
        <v>42</v>
      </c>
      <c r="P195" s="144">
        <f t="shared" si="21"/>
        <v>0</v>
      </c>
      <c r="Q195" s="144">
        <v>0</v>
      </c>
      <c r="R195" s="144">
        <f t="shared" si="22"/>
        <v>0</v>
      </c>
      <c r="S195" s="144">
        <v>0</v>
      </c>
      <c r="T195" s="145">
        <f t="shared" si="23"/>
        <v>0</v>
      </c>
      <c r="AR195" s="146" t="s">
        <v>108</v>
      </c>
      <c r="AT195" s="146" t="s">
        <v>187</v>
      </c>
      <c r="AU195" s="146" t="s">
        <v>85</v>
      </c>
      <c r="AY195" s="15" t="s">
        <v>185</v>
      </c>
      <c r="BE195" s="147">
        <f t="shared" si="24"/>
        <v>0</v>
      </c>
      <c r="BF195" s="147">
        <f t="shared" si="25"/>
        <v>0</v>
      </c>
      <c r="BG195" s="147">
        <f t="shared" si="26"/>
        <v>0</v>
      </c>
      <c r="BH195" s="147">
        <f t="shared" si="27"/>
        <v>0</v>
      </c>
      <c r="BI195" s="147">
        <f t="shared" si="28"/>
        <v>0</v>
      </c>
      <c r="BJ195" s="15" t="s">
        <v>85</v>
      </c>
      <c r="BK195" s="147">
        <f t="shared" si="29"/>
        <v>0</v>
      </c>
      <c r="BL195" s="15" t="s">
        <v>108</v>
      </c>
      <c r="BM195" s="146" t="s">
        <v>772</v>
      </c>
    </row>
    <row r="196" spans="2:65" s="1" customFormat="1" ht="16.5" customHeight="1">
      <c r="B196" s="134"/>
      <c r="C196" s="135" t="s">
        <v>484</v>
      </c>
      <c r="D196" s="135" t="s">
        <v>187</v>
      </c>
      <c r="E196" s="136" t="s">
        <v>1579</v>
      </c>
      <c r="F196" s="137" t="s">
        <v>1580</v>
      </c>
      <c r="G196" s="138" t="s">
        <v>1581</v>
      </c>
      <c r="H196" s="139">
        <v>1</v>
      </c>
      <c r="I196" s="140"/>
      <c r="J196" s="141">
        <f t="shared" si="20"/>
        <v>0</v>
      </c>
      <c r="K196" s="137" t="s">
        <v>203</v>
      </c>
      <c r="L196" s="30"/>
      <c r="M196" s="142" t="s">
        <v>1</v>
      </c>
      <c r="N196" s="143" t="s">
        <v>42</v>
      </c>
      <c r="P196" s="144">
        <f t="shared" si="21"/>
        <v>0</v>
      </c>
      <c r="Q196" s="144">
        <v>0</v>
      </c>
      <c r="R196" s="144">
        <f t="shared" si="22"/>
        <v>0</v>
      </c>
      <c r="S196" s="144">
        <v>0</v>
      </c>
      <c r="T196" s="145">
        <f t="shared" si="23"/>
        <v>0</v>
      </c>
      <c r="AR196" s="146" t="s">
        <v>108</v>
      </c>
      <c r="AT196" s="146" t="s">
        <v>187</v>
      </c>
      <c r="AU196" s="146" t="s">
        <v>85</v>
      </c>
      <c r="AY196" s="15" t="s">
        <v>185</v>
      </c>
      <c r="BE196" s="147">
        <f t="shared" si="24"/>
        <v>0</v>
      </c>
      <c r="BF196" s="147">
        <f t="shared" si="25"/>
        <v>0</v>
      </c>
      <c r="BG196" s="147">
        <f t="shared" si="26"/>
        <v>0</v>
      </c>
      <c r="BH196" s="147">
        <f t="shared" si="27"/>
        <v>0</v>
      </c>
      <c r="BI196" s="147">
        <f t="shared" si="28"/>
        <v>0</v>
      </c>
      <c r="BJ196" s="15" t="s">
        <v>85</v>
      </c>
      <c r="BK196" s="147">
        <f t="shared" si="29"/>
        <v>0</v>
      </c>
      <c r="BL196" s="15" t="s">
        <v>108</v>
      </c>
      <c r="BM196" s="146" t="s">
        <v>785</v>
      </c>
    </row>
    <row r="197" spans="2:65" s="1" customFormat="1" ht="16.5" customHeight="1">
      <c r="B197" s="134"/>
      <c r="C197" s="135" t="s">
        <v>489</v>
      </c>
      <c r="D197" s="135" t="s">
        <v>187</v>
      </c>
      <c r="E197" s="136" t="s">
        <v>1582</v>
      </c>
      <c r="F197" s="137" t="s">
        <v>1583</v>
      </c>
      <c r="G197" s="138" t="s">
        <v>1125</v>
      </c>
      <c r="H197" s="139">
        <v>4</v>
      </c>
      <c r="I197" s="140"/>
      <c r="J197" s="141">
        <f t="shared" si="20"/>
        <v>0</v>
      </c>
      <c r="K197" s="137" t="s">
        <v>203</v>
      </c>
      <c r="L197" s="30"/>
      <c r="M197" s="142" t="s">
        <v>1</v>
      </c>
      <c r="N197" s="143" t="s">
        <v>42</v>
      </c>
      <c r="P197" s="144">
        <f t="shared" si="21"/>
        <v>0</v>
      </c>
      <c r="Q197" s="144">
        <v>0</v>
      </c>
      <c r="R197" s="144">
        <f t="shared" si="22"/>
        <v>0</v>
      </c>
      <c r="S197" s="144">
        <v>0</v>
      </c>
      <c r="T197" s="145">
        <f t="shared" si="23"/>
        <v>0</v>
      </c>
      <c r="AR197" s="146" t="s">
        <v>108</v>
      </c>
      <c r="AT197" s="146" t="s">
        <v>187</v>
      </c>
      <c r="AU197" s="146" t="s">
        <v>85</v>
      </c>
      <c r="AY197" s="15" t="s">
        <v>185</v>
      </c>
      <c r="BE197" s="147">
        <f t="shared" si="24"/>
        <v>0</v>
      </c>
      <c r="BF197" s="147">
        <f t="shared" si="25"/>
        <v>0</v>
      </c>
      <c r="BG197" s="147">
        <f t="shared" si="26"/>
        <v>0</v>
      </c>
      <c r="BH197" s="147">
        <f t="shared" si="27"/>
        <v>0</v>
      </c>
      <c r="BI197" s="147">
        <f t="shared" si="28"/>
        <v>0</v>
      </c>
      <c r="BJ197" s="15" t="s">
        <v>85</v>
      </c>
      <c r="BK197" s="147">
        <f t="shared" si="29"/>
        <v>0</v>
      </c>
      <c r="BL197" s="15" t="s">
        <v>108</v>
      </c>
      <c r="BM197" s="146" t="s">
        <v>793</v>
      </c>
    </row>
    <row r="198" spans="2:65" s="1" customFormat="1" ht="16.5" customHeight="1">
      <c r="B198" s="134"/>
      <c r="C198" s="135" t="s">
        <v>494</v>
      </c>
      <c r="D198" s="135" t="s">
        <v>187</v>
      </c>
      <c r="E198" s="136" t="s">
        <v>1584</v>
      </c>
      <c r="F198" s="137" t="s">
        <v>1585</v>
      </c>
      <c r="G198" s="138" t="s">
        <v>1125</v>
      </c>
      <c r="H198" s="139">
        <v>15</v>
      </c>
      <c r="I198" s="140"/>
      <c r="J198" s="141">
        <f t="shared" si="20"/>
        <v>0</v>
      </c>
      <c r="K198" s="137" t="s">
        <v>203</v>
      </c>
      <c r="L198" s="30"/>
      <c r="M198" s="142" t="s">
        <v>1</v>
      </c>
      <c r="N198" s="143" t="s">
        <v>42</v>
      </c>
      <c r="P198" s="144">
        <f t="shared" si="21"/>
        <v>0</v>
      </c>
      <c r="Q198" s="144">
        <v>0</v>
      </c>
      <c r="R198" s="144">
        <f t="shared" si="22"/>
        <v>0</v>
      </c>
      <c r="S198" s="144">
        <v>0</v>
      </c>
      <c r="T198" s="145">
        <f t="shared" si="23"/>
        <v>0</v>
      </c>
      <c r="AR198" s="146" t="s">
        <v>108</v>
      </c>
      <c r="AT198" s="146" t="s">
        <v>187</v>
      </c>
      <c r="AU198" s="146" t="s">
        <v>85</v>
      </c>
      <c r="AY198" s="15" t="s">
        <v>185</v>
      </c>
      <c r="BE198" s="147">
        <f t="shared" si="24"/>
        <v>0</v>
      </c>
      <c r="BF198" s="147">
        <f t="shared" si="25"/>
        <v>0</v>
      </c>
      <c r="BG198" s="147">
        <f t="shared" si="26"/>
        <v>0</v>
      </c>
      <c r="BH198" s="147">
        <f t="shared" si="27"/>
        <v>0</v>
      </c>
      <c r="BI198" s="147">
        <f t="shared" si="28"/>
        <v>0</v>
      </c>
      <c r="BJ198" s="15" t="s">
        <v>85</v>
      </c>
      <c r="BK198" s="147">
        <f t="shared" si="29"/>
        <v>0</v>
      </c>
      <c r="BL198" s="15" t="s">
        <v>108</v>
      </c>
      <c r="BM198" s="146" t="s">
        <v>801</v>
      </c>
    </row>
    <row r="199" spans="2:65" s="1" customFormat="1" ht="16.5" customHeight="1">
      <c r="B199" s="134"/>
      <c r="C199" s="135" t="s">
        <v>500</v>
      </c>
      <c r="D199" s="135" t="s">
        <v>187</v>
      </c>
      <c r="E199" s="136" t="s">
        <v>1586</v>
      </c>
      <c r="F199" s="137" t="s">
        <v>1587</v>
      </c>
      <c r="G199" s="138" t="s">
        <v>1125</v>
      </c>
      <c r="H199" s="139">
        <v>40</v>
      </c>
      <c r="I199" s="140"/>
      <c r="J199" s="141">
        <f t="shared" si="20"/>
        <v>0</v>
      </c>
      <c r="K199" s="137" t="s">
        <v>203</v>
      </c>
      <c r="L199" s="30"/>
      <c r="M199" s="142" t="s">
        <v>1</v>
      </c>
      <c r="N199" s="143" t="s">
        <v>42</v>
      </c>
      <c r="P199" s="144">
        <f t="shared" si="21"/>
        <v>0</v>
      </c>
      <c r="Q199" s="144">
        <v>0</v>
      </c>
      <c r="R199" s="144">
        <f t="shared" si="22"/>
        <v>0</v>
      </c>
      <c r="S199" s="144">
        <v>0</v>
      </c>
      <c r="T199" s="145">
        <f t="shared" si="23"/>
        <v>0</v>
      </c>
      <c r="AR199" s="146" t="s">
        <v>108</v>
      </c>
      <c r="AT199" s="146" t="s">
        <v>187</v>
      </c>
      <c r="AU199" s="146" t="s">
        <v>85</v>
      </c>
      <c r="AY199" s="15" t="s">
        <v>185</v>
      </c>
      <c r="BE199" s="147">
        <f t="shared" si="24"/>
        <v>0</v>
      </c>
      <c r="BF199" s="147">
        <f t="shared" si="25"/>
        <v>0</v>
      </c>
      <c r="BG199" s="147">
        <f t="shared" si="26"/>
        <v>0</v>
      </c>
      <c r="BH199" s="147">
        <f t="shared" si="27"/>
        <v>0</v>
      </c>
      <c r="BI199" s="147">
        <f t="shared" si="28"/>
        <v>0</v>
      </c>
      <c r="BJ199" s="15" t="s">
        <v>85</v>
      </c>
      <c r="BK199" s="147">
        <f t="shared" si="29"/>
        <v>0</v>
      </c>
      <c r="BL199" s="15" t="s">
        <v>108</v>
      </c>
      <c r="BM199" s="146" t="s">
        <v>812</v>
      </c>
    </row>
    <row r="200" spans="2:65" s="11" customFormat="1" ht="25.9" customHeight="1">
      <c r="B200" s="122"/>
      <c r="D200" s="123" t="s">
        <v>76</v>
      </c>
      <c r="E200" s="124" t="s">
        <v>1588</v>
      </c>
      <c r="F200" s="124" t="s">
        <v>101</v>
      </c>
      <c r="I200" s="125"/>
      <c r="J200" s="126">
        <f>BK200</f>
        <v>0</v>
      </c>
      <c r="L200" s="122"/>
      <c r="M200" s="127"/>
      <c r="P200" s="128">
        <f>P201</f>
        <v>0</v>
      </c>
      <c r="R200" s="128">
        <f>R201</f>
        <v>0</v>
      </c>
      <c r="T200" s="129">
        <f>T201</f>
        <v>0</v>
      </c>
      <c r="AR200" s="123" t="s">
        <v>108</v>
      </c>
      <c r="AT200" s="130" t="s">
        <v>76</v>
      </c>
      <c r="AU200" s="130" t="s">
        <v>77</v>
      </c>
      <c r="AY200" s="123" t="s">
        <v>185</v>
      </c>
      <c r="BK200" s="131">
        <f>BK201</f>
        <v>0</v>
      </c>
    </row>
    <row r="201" spans="2:65" s="1" customFormat="1" ht="16.5" customHeight="1">
      <c r="B201" s="134"/>
      <c r="C201" s="135" t="s">
        <v>505</v>
      </c>
      <c r="D201" s="135" t="s">
        <v>187</v>
      </c>
      <c r="E201" s="136" t="s">
        <v>1589</v>
      </c>
      <c r="F201" s="137" t="s">
        <v>1590</v>
      </c>
      <c r="G201" s="138" t="s">
        <v>306</v>
      </c>
      <c r="H201" s="139">
        <v>1</v>
      </c>
      <c r="I201" s="140"/>
      <c r="J201" s="141">
        <f>ROUND(I201*H201,2)</f>
        <v>0</v>
      </c>
      <c r="K201" s="137" t="s">
        <v>203</v>
      </c>
      <c r="L201" s="30"/>
      <c r="M201" s="180" t="s">
        <v>1</v>
      </c>
      <c r="N201" s="181" t="s">
        <v>42</v>
      </c>
      <c r="O201" s="178"/>
      <c r="P201" s="182">
        <f>O201*H201</f>
        <v>0</v>
      </c>
      <c r="Q201" s="182">
        <v>0</v>
      </c>
      <c r="R201" s="182">
        <f>Q201*H201</f>
        <v>0</v>
      </c>
      <c r="S201" s="182">
        <v>0</v>
      </c>
      <c r="T201" s="183">
        <f>S201*H201</f>
        <v>0</v>
      </c>
      <c r="AR201" s="146" t="s">
        <v>1591</v>
      </c>
      <c r="AT201" s="146" t="s">
        <v>187</v>
      </c>
      <c r="AU201" s="146" t="s">
        <v>85</v>
      </c>
      <c r="AY201" s="15" t="s">
        <v>185</v>
      </c>
      <c r="BE201" s="147">
        <f>IF(N201="základní",J201,0)</f>
        <v>0</v>
      </c>
      <c r="BF201" s="147">
        <f>IF(N201="snížená",J201,0)</f>
        <v>0</v>
      </c>
      <c r="BG201" s="147">
        <f>IF(N201="zákl. přenesená",J201,0)</f>
        <v>0</v>
      </c>
      <c r="BH201" s="147">
        <f>IF(N201="sníž. přenesená",J201,0)</f>
        <v>0</v>
      </c>
      <c r="BI201" s="147">
        <f>IF(N201="nulová",J201,0)</f>
        <v>0</v>
      </c>
      <c r="BJ201" s="15" t="s">
        <v>85</v>
      </c>
      <c r="BK201" s="147">
        <f>ROUND(I201*H201,2)</f>
        <v>0</v>
      </c>
      <c r="BL201" s="15" t="s">
        <v>1591</v>
      </c>
      <c r="BM201" s="146" t="s">
        <v>1592</v>
      </c>
    </row>
    <row r="202" spans="2:65" s="1" customFormat="1" ht="6.95" customHeight="1">
      <c r="B202" s="42"/>
      <c r="C202" s="43"/>
      <c r="D202" s="43"/>
      <c r="E202" s="43"/>
      <c r="F202" s="43"/>
      <c r="G202" s="43"/>
      <c r="H202" s="43"/>
      <c r="I202" s="43"/>
      <c r="J202" s="43"/>
      <c r="K202" s="43"/>
      <c r="L202" s="30"/>
    </row>
  </sheetData>
  <autoFilter ref="C124:K201" xr:uid="{00000000-0009-0000-0000-00000B000000}"/>
  <mergeCells count="9">
    <mergeCell ref="E87:H87"/>
    <mergeCell ref="E115:H115"/>
    <mergeCell ref="E117:H117"/>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2:BM160"/>
  <sheetViews>
    <sheetView showGridLines="0" topLeftCell="A13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125</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s="1" customFormat="1" ht="12" customHeight="1">
      <c r="B8" s="30"/>
      <c r="D8" s="25" t="s">
        <v>136</v>
      </c>
      <c r="L8" s="30"/>
    </row>
    <row r="9" spans="2:46" s="1" customFormat="1" ht="16.5" customHeight="1">
      <c r="B9" s="30"/>
      <c r="E9" s="194" t="s">
        <v>1593</v>
      </c>
      <c r="F9" s="235"/>
      <c r="G9" s="235"/>
      <c r="H9" s="235"/>
      <c r="L9" s="30"/>
    </row>
    <row r="10" spans="2:46" s="1" customFormat="1" ht="11.25">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34</v>
      </c>
      <c r="I12" s="25" t="s">
        <v>22</v>
      </c>
      <c r="J12" s="50" t="str">
        <f>'Rekapitulace stavby'!AN8</f>
        <v>27. 4. 2025</v>
      </c>
      <c r="L12" s="30"/>
    </row>
    <row r="13" spans="2:46" s="1" customFormat="1" ht="10.9" customHeight="1">
      <c r="B13" s="30"/>
      <c r="L13" s="30"/>
    </row>
    <row r="14" spans="2:46" s="1" customFormat="1" ht="12" customHeight="1">
      <c r="B14" s="30"/>
      <c r="D14" s="25" t="s">
        <v>24</v>
      </c>
      <c r="I14" s="25" t="s">
        <v>25</v>
      </c>
      <c r="J14" s="23" t="str">
        <f>IF('Rekapitulace stavby'!AN10="","",'Rekapitulace stavby'!AN10)</f>
        <v/>
      </c>
      <c r="L14" s="30"/>
    </row>
    <row r="15" spans="2:46" s="1" customFormat="1" ht="18" customHeight="1">
      <c r="B15" s="30"/>
      <c r="E15" s="23" t="str">
        <f>IF('Rekapitulace stavby'!E11="","",'Rekapitulace stavby'!E11)</f>
        <v>Ústav termomechaniky AV ČR, v.v.i.</v>
      </c>
      <c r="I15" s="25" t="s">
        <v>27</v>
      </c>
      <c r="J15" s="23" t="str">
        <f>IF('Rekapitulace stavby'!AN11="","",'Rekapitulace stavby'!AN11)</f>
        <v/>
      </c>
      <c r="L15" s="30"/>
    </row>
    <row r="16" spans="2:46" s="1" customFormat="1" ht="6.95" customHeight="1">
      <c r="B16" s="30"/>
      <c r="L16" s="30"/>
    </row>
    <row r="17" spans="2:12" s="1" customFormat="1" ht="12" customHeight="1">
      <c r="B17" s="30"/>
      <c r="D17" s="25" t="s">
        <v>28</v>
      </c>
      <c r="I17" s="25" t="s">
        <v>25</v>
      </c>
      <c r="J17" s="26" t="str">
        <f>'Rekapitulace stavby'!AN13</f>
        <v>Vyplň údaj</v>
      </c>
      <c r="L17" s="30"/>
    </row>
    <row r="18" spans="2:12" s="1" customFormat="1" ht="18" customHeight="1">
      <c r="B18" s="30"/>
      <c r="E18" s="236" t="str">
        <f>'Rekapitulace stavby'!E14</f>
        <v>Vyplň údaj</v>
      </c>
      <c r="F18" s="200"/>
      <c r="G18" s="200"/>
      <c r="H18" s="200"/>
      <c r="I18" s="25" t="s">
        <v>27</v>
      </c>
      <c r="J18" s="26" t="str">
        <f>'Rekapitulace stavby'!AN14</f>
        <v>Vyplň údaj</v>
      </c>
      <c r="L18" s="30"/>
    </row>
    <row r="19" spans="2:12" s="1" customFormat="1" ht="6.95" customHeight="1">
      <c r="B19" s="30"/>
      <c r="L19" s="30"/>
    </row>
    <row r="20" spans="2:12" s="1" customFormat="1" ht="12" customHeight="1">
      <c r="B20" s="30"/>
      <c r="D20" s="25" t="s">
        <v>30</v>
      </c>
      <c r="I20" s="25" t="s">
        <v>25</v>
      </c>
      <c r="J20" s="23" t="str">
        <f>IF('Rekapitulace stavby'!AN16="","",'Rekapitulace stavby'!AN16)</f>
        <v/>
      </c>
      <c r="L20" s="30"/>
    </row>
    <row r="21" spans="2:12" s="1" customFormat="1" ht="18" customHeight="1">
      <c r="B21" s="30"/>
      <c r="E21" s="23" t="str">
        <f>IF('Rekapitulace stavby'!E17="","",'Rekapitulace stavby'!E17)</f>
        <v>Kania a.s.</v>
      </c>
      <c r="I21" s="25" t="s">
        <v>27</v>
      </c>
      <c r="J21" s="23" t="str">
        <f>IF('Rekapitulace stavby'!AN17="","",'Rekapitulace stavby'!AN17)</f>
        <v/>
      </c>
      <c r="L21" s="30"/>
    </row>
    <row r="22" spans="2:12" s="1" customFormat="1" ht="6.95" customHeight="1">
      <c r="B22" s="30"/>
      <c r="L22" s="30"/>
    </row>
    <row r="23" spans="2:12" s="1" customFormat="1" ht="12" customHeight="1">
      <c r="B23" s="30"/>
      <c r="D23" s="25" t="s">
        <v>33</v>
      </c>
      <c r="I23" s="25" t="s">
        <v>25</v>
      </c>
      <c r="J23" s="23" t="str">
        <f>IF('Rekapitulace stavby'!AN19="","",'Rekapitulace stavby'!AN19)</f>
        <v/>
      </c>
      <c r="L23" s="30"/>
    </row>
    <row r="24" spans="2:12" s="1" customFormat="1" ht="18" customHeight="1">
      <c r="B24" s="30"/>
      <c r="E24" s="23" t="str">
        <f>IF('Rekapitulace stavby'!E20="","",'Rekapitulace stavby'!E20)</f>
        <v xml:space="preserve"> </v>
      </c>
      <c r="I24" s="25" t="s">
        <v>27</v>
      </c>
      <c r="J24" s="23" t="str">
        <f>IF('Rekapitulace stavby'!AN20="","",'Rekapitulace stavby'!AN20)</f>
        <v/>
      </c>
      <c r="L24" s="30"/>
    </row>
    <row r="25" spans="2:12" s="1" customFormat="1" ht="6.95" customHeight="1">
      <c r="B25" s="30"/>
      <c r="L25" s="30"/>
    </row>
    <row r="26" spans="2:12" s="1" customFormat="1" ht="12" customHeight="1">
      <c r="B26" s="30"/>
      <c r="D26" s="25" t="s">
        <v>35</v>
      </c>
      <c r="L26" s="30"/>
    </row>
    <row r="27" spans="2:12" s="7" customFormat="1" ht="16.5" customHeight="1">
      <c r="B27" s="92"/>
      <c r="E27" s="205" t="s">
        <v>1</v>
      </c>
      <c r="F27" s="205"/>
      <c r="G27" s="205"/>
      <c r="H27" s="205"/>
      <c r="L27" s="92"/>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93" t="s">
        <v>37</v>
      </c>
      <c r="J30" s="64">
        <f>ROUND(J118, 2)</f>
        <v>0</v>
      </c>
      <c r="L30" s="30"/>
    </row>
    <row r="31" spans="2:12" s="1" customFormat="1" ht="6.95" customHeight="1">
      <c r="B31" s="30"/>
      <c r="D31" s="51"/>
      <c r="E31" s="51"/>
      <c r="F31" s="51"/>
      <c r="G31" s="51"/>
      <c r="H31" s="51"/>
      <c r="I31" s="51"/>
      <c r="J31" s="51"/>
      <c r="K31" s="51"/>
      <c r="L31" s="30"/>
    </row>
    <row r="32" spans="2:12" s="1" customFormat="1" ht="14.45" customHeight="1">
      <c r="B32" s="30"/>
      <c r="F32" s="33" t="s">
        <v>39</v>
      </c>
      <c r="I32" s="33" t="s">
        <v>38</v>
      </c>
      <c r="J32" s="33" t="s">
        <v>40</v>
      </c>
      <c r="L32" s="30"/>
    </row>
    <row r="33" spans="2:12" s="1" customFormat="1" ht="14.45" customHeight="1">
      <c r="B33" s="30"/>
      <c r="D33" s="53" t="s">
        <v>41</v>
      </c>
      <c r="E33" s="25" t="s">
        <v>42</v>
      </c>
      <c r="F33" s="84">
        <f>ROUND((SUM(BE118:BE159)),  2)</f>
        <v>0</v>
      </c>
      <c r="I33" s="94">
        <v>0.21</v>
      </c>
      <c r="J33" s="84">
        <f>ROUND(((SUM(BE118:BE159))*I33),  2)</f>
        <v>0</v>
      </c>
      <c r="L33" s="30"/>
    </row>
    <row r="34" spans="2:12" s="1" customFormat="1" ht="14.45" customHeight="1">
      <c r="B34" s="30"/>
      <c r="E34" s="25" t="s">
        <v>43</v>
      </c>
      <c r="F34" s="84">
        <f>ROUND((SUM(BF118:BF159)),  2)</f>
        <v>0</v>
      </c>
      <c r="I34" s="94">
        <v>0.12</v>
      </c>
      <c r="J34" s="84">
        <f>ROUND(((SUM(BF118:BF159))*I34),  2)</f>
        <v>0</v>
      </c>
      <c r="L34" s="30"/>
    </row>
    <row r="35" spans="2:12" s="1" customFormat="1" ht="14.45" hidden="1" customHeight="1">
      <c r="B35" s="30"/>
      <c r="E35" s="25" t="s">
        <v>44</v>
      </c>
      <c r="F35" s="84">
        <f>ROUND((SUM(BG118:BG159)),  2)</f>
        <v>0</v>
      </c>
      <c r="I35" s="94">
        <v>0.21</v>
      </c>
      <c r="J35" s="84">
        <f>0</f>
        <v>0</v>
      </c>
      <c r="L35" s="30"/>
    </row>
    <row r="36" spans="2:12" s="1" customFormat="1" ht="14.45" hidden="1" customHeight="1">
      <c r="B36" s="30"/>
      <c r="E36" s="25" t="s">
        <v>45</v>
      </c>
      <c r="F36" s="84">
        <f>ROUND((SUM(BH118:BH159)),  2)</f>
        <v>0</v>
      </c>
      <c r="I36" s="94">
        <v>0.12</v>
      </c>
      <c r="J36" s="84">
        <f>0</f>
        <v>0</v>
      </c>
      <c r="L36" s="30"/>
    </row>
    <row r="37" spans="2:12" s="1" customFormat="1" ht="14.45" hidden="1" customHeight="1">
      <c r="B37" s="30"/>
      <c r="E37" s="25" t="s">
        <v>46</v>
      </c>
      <c r="F37" s="84">
        <f>ROUND((SUM(BI118:BI159)),  2)</f>
        <v>0</v>
      </c>
      <c r="I37" s="94">
        <v>0</v>
      </c>
      <c r="J37" s="84">
        <f>0</f>
        <v>0</v>
      </c>
      <c r="L37" s="30"/>
    </row>
    <row r="38" spans="2:12" s="1" customFormat="1" ht="6.95" customHeight="1">
      <c r="B38" s="30"/>
      <c r="L38" s="30"/>
    </row>
    <row r="39" spans="2:12" s="1" customFormat="1" ht="25.35" customHeight="1">
      <c r="B39" s="30"/>
      <c r="C39" s="95"/>
      <c r="D39" s="96" t="s">
        <v>47</v>
      </c>
      <c r="E39" s="55"/>
      <c r="F39" s="55"/>
      <c r="G39" s="97" t="s">
        <v>48</v>
      </c>
      <c r="H39" s="98" t="s">
        <v>49</v>
      </c>
      <c r="I39" s="55"/>
      <c r="J39" s="99">
        <f>SUM(J30:J37)</f>
        <v>0</v>
      </c>
      <c r="K39" s="100"/>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138</v>
      </c>
      <c r="L82" s="30"/>
    </row>
    <row r="83" spans="2:47" s="1" customFormat="1" ht="6.95" customHeight="1">
      <c r="B83" s="30"/>
      <c r="L83" s="30"/>
    </row>
    <row r="84" spans="2:47" s="1" customFormat="1" ht="12" customHeight="1">
      <c r="B84" s="30"/>
      <c r="C84" s="25" t="s">
        <v>16</v>
      </c>
      <c r="L84" s="30"/>
    </row>
    <row r="85" spans="2:47" s="1" customFormat="1" ht="16.5" customHeight="1">
      <c r="B85" s="30"/>
      <c r="E85" s="233" t="str">
        <f>E7</f>
        <v>STAVEBNÍ ÚPRAVY OPTICKÝCH LABORATOŘÍ V ÚSTAVU TERMOMECHANIKY AV ČR, v.v.i.</v>
      </c>
      <c r="F85" s="234"/>
      <c r="G85" s="234"/>
      <c r="H85" s="234"/>
      <c r="L85" s="30"/>
    </row>
    <row r="86" spans="2:47" s="1" customFormat="1" ht="12" customHeight="1">
      <c r="B86" s="30"/>
      <c r="C86" s="25" t="s">
        <v>136</v>
      </c>
      <c r="L86" s="30"/>
    </row>
    <row r="87" spans="2:47" s="1" customFormat="1" ht="16.5" customHeight="1">
      <c r="B87" s="30"/>
      <c r="E87" s="194" t="str">
        <f>E9</f>
        <v>SO 01-D.2 - Technické plyny</v>
      </c>
      <c r="F87" s="235"/>
      <c r="G87" s="235"/>
      <c r="H87" s="235"/>
      <c r="L87" s="30"/>
    </row>
    <row r="88" spans="2:47" s="1" customFormat="1" ht="6.95" customHeight="1">
      <c r="B88" s="30"/>
      <c r="L88" s="30"/>
    </row>
    <row r="89" spans="2:47" s="1" customFormat="1" ht="12" customHeight="1">
      <c r="B89" s="30"/>
      <c r="C89" s="25" t="s">
        <v>20</v>
      </c>
      <c r="F89" s="23" t="str">
        <f>F12</f>
        <v xml:space="preserve"> </v>
      </c>
      <c r="I89" s="25" t="s">
        <v>22</v>
      </c>
      <c r="J89" s="50" t="str">
        <f>IF(J12="","",J12)</f>
        <v>27. 4. 2025</v>
      </c>
      <c r="L89" s="30"/>
    </row>
    <row r="90" spans="2:47" s="1" customFormat="1" ht="6.95" customHeight="1">
      <c r="B90" s="30"/>
      <c r="L90" s="30"/>
    </row>
    <row r="91" spans="2:47" s="1" customFormat="1" ht="15.2" customHeight="1">
      <c r="B91" s="30"/>
      <c r="C91" s="25" t="s">
        <v>24</v>
      </c>
      <c r="F91" s="23" t="str">
        <f>E15</f>
        <v>Ústav termomechaniky AV ČR, v.v.i.</v>
      </c>
      <c r="I91" s="25" t="s">
        <v>30</v>
      </c>
      <c r="J91" s="28" t="str">
        <f>E21</f>
        <v>Kania a.s.</v>
      </c>
      <c r="L91" s="30"/>
    </row>
    <row r="92" spans="2:47" s="1" customFormat="1" ht="15.2" customHeight="1">
      <c r="B92" s="30"/>
      <c r="C92" s="25" t="s">
        <v>28</v>
      </c>
      <c r="F92" s="23" t="str">
        <f>IF(E18="","",E18)</f>
        <v>Vyplň údaj</v>
      </c>
      <c r="I92" s="25" t="s">
        <v>33</v>
      </c>
      <c r="J92" s="28" t="str">
        <f>E24</f>
        <v xml:space="preserve"> </v>
      </c>
      <c r="L92" s="30"/>
    </row>
    <row r="93" spans="2:47" s="1" customFormat="1" ht="10.35" customHeight="1">
      <c r="B93" s="30"/>
      <c r="L93" s="30"/>
    </row>
    <row r="94" spans="2:47" s="1" customFormat="1" ht="29.25" customHeight="1">
      <c r="B94" s="30"/>
      <c r="C94" s="103" t="s">
        <v>139</v>
      </c>
      <c r="D94" s="95"/>
      <c r="E94" s="95"/>
      <c r="F94" s="95"/>
      <c r="G94" s="95"/>
      <c r="H94" s="95"/>
      <c r="I94" s="95"/>
      <c r="J94" s="104" t="s">
        <v>140</v>
      </c>
      <c r="K94" s="95"/>
      <c r="L94" s="30"/>
    </row>
    <row r="95" spans="2:47" s="1" customFormat="1" ht="10.35" customHeight="1">
      <c r="B95" s="30"/>
      <c r="L95" s="30"/>
    </row>
    <row r="96" spans="2:47" s="1" customFormat="1" ht="22.9" customHeight="1">
      <c r="B96" s="30"/>
      <c r="C96" s="105" t="s">
        <v>141</v>
      </c>
      <c r="J96" s="64">
        <f>J118</f>
        <v>0</v>
      </c>
      <c r="L96" s="30"/>
      <c r="AU96" s="15" t="s">
        <v>142</v>
      </c>
    </row>
    <row r="97" spans="2:12" s="8" customFormat="1" ht="24.95" customHeight="1">
      <c r="B97" s="106"/>
      <c r="D97" s="107" t="s">
        <v>1594</v>
      </c>
      <c r="E97" s="108"/>
      <c r="F97" s="108"/>
      <c r="G97" s="108"/>
      <c r="H97" s="108"/>
      <c r="I97" s="108"/>
      <c r="J97" s="109">
        <f>J119</f>
        <v>0</v>
      </c>
      <c r="L97" s="106"/>
    </row>
    <row r="98" spans="2:12" s="8" customFormat="1" ht="24.95" customHeight="1">
      <c r="B98" s="106"/>
      <c r="D98" s="107" t="s">
        <v>1595</v>
      </c>
      <c r="E98" s="108"/>
      <c r="F98" s="108"/>
      <c r="G98" s="108"/>
      <c r="H98" s="108"/>
      <c r="I98" s="108"/>
      <c r="J98" s="109">
        <f>J153</f>
        <v>0</v>
      </c>
      <c r="L98" s="106"/>
    </row>
    <row r="99" spans="2:12" s="1" customFormat="1" ht="21.75" customHeight="1">
      <c r="B99" s="30"/>
      <c r="L99" s="30"/>
    </row>
    <row r="100" spans="2:12" s="1" customFormat="1" ht="6.95" customHeight="1">
      <c r="B100" s="42"/>
      <c r="C100" s="43"/>
      <c r="D100" s="43"/>
      <c r="E100" s="43"/>
      <c r="F100" s="43"/>
      <c r="G100" s="43"/>
      <c r="H100" s="43"/>
      <c r="I100" s="43"/>
      <c r="J100" s="43"/>
      <c r="K100" s="43"/>
      <c r="L100" s="30"/>
    </row>
    <row r="104" spans="2:12" s="1" customFormat="1" ht="6.95" customHeight="1">
      <c r="B104" s="44"/>
      <c r="C104" s="45"/>
      <c r="D104" s="45"/>
      <c r="E104" s="45"/>
      <c r="F104" s="45"/>
      <c r="G104" s="45"/>
      <c r="H104" s="45"/>
      <c r="I104" s="45"/>
      <c r="J104" s="45"/>
      <c r="K104" s="45"/>
      <c r="L104" s="30"/>
    </row>
    <row r="105" spans="2:12" s="1" customFormat="1" ht="24.95" customHeight="1">
      <c r="B105" s="30"/>
      <c r="C105" s="19" t="s">
        <v>170</v>
      </c>
      <c r="L105" s="30"/>
    </row>
    <row r="106" spans="2:12" s="1" customFormat="1" ht="6.95" customHeight="1">
      <c r="B106" s="30"/>
      <c r="L106" s="30"/>
    </row>
    <row r="107" spans="2:12" s="1" customFormat="1" ht="12" customHeight="1">
      <c r="B107" s="30"/>
      <c r="C107" s="25" t="s">
        <v>16</v>
      </c>
      <c r="L107" s="30"/>
    </row>
    <row r="108" spans="2:12" s="1" customFormat="1" ht="16.5" customHeight="1">
      <c r="B108" s="30"/>
      <c r="E108" s="233" t="str">
        <f>E7</f>
        <v>STAVEBNÍ ÚPRAVY OPTICKÝCH LABORATOŘÍ V ÚSTAVU TERMOMECHANIKY AV ČR, v.v.i.</v>
      </c>
      <c r="F108" s="234"/>
      <c r="G108" s="234"/>
      <c r="H108" s="234"/>
      <c r="L108" s="30"/>
    </row>
    <row r="109" spans="2:12" s="1" customFormat="1" ht="12" customHeight="1">
      <c r="B109" s="30"/>
      <c r="C109" s="25" t="s">
        <v>136</v>
      </c>
      <c r="L109" s="30"/>
    </row>
    <row r="110" spans="2:12" s="1" customFormat="1" ht="16.5" customHeight="1">
      <c r="B110" s="30"/>
      <c r="E110" s="194" t="str">
        <f>E9</f>
        <v>SO 01-D.2 - Technické plyny</v>
      </c>
      <c r="F110" s="235"/>
      <c r="G110" s="235"/>
      <c r="H110" s="235"/>
      <c r="L110" s="30"/>
    </row>
    <row r="111" spans="2:12" s="1" customFormat="1" ht="6.95" customHeight="1">
      <c r="B111" s="30"/>
      <c r="L111" s="30"/>
    </row>
    <row r="112" spans="2:12" s="1" customFormat="1" ht="12" customHeight="1">
      <c r="B112" s="30"/>
      <c r="C112" s="25" t="s">
        <v>20</v>
      </c>
      <c r="F112" s="23" t="str">
        <f>F12</f>
        <v xml:space="preserve"> </v>
      </c>
      <c r="I112" s="25" t="s">
        <v>22</v>
      </c>
      <c r="J112" s="50" t="str">
        <f>IF(J12="","",J12)</f>
        <v>27. 4. 2025</v>
      </c>
      <c r="L112" s="30"/>
    </row>
    <row r="113" spans="2:65" s="1" customFormat="1" ht="6.95" customHeight="1">
      <c r="B113" s="30"/>
      <c r="L113" s="30"/>
    </row>
    <row r="114" spans="2:65" s="1" customFormat="1" ht="15.2" customHeight="1">
      <c r="B114" s="30"/>
      <c r="C114" s="25" t="s">
        <v>24</v>
      </c>
      <c r="F114" s="23" t="str">
        <f>E15</f>
        <v>Ústav termomechaniky AV ČR, v.v.i.</v>
      </c>
      <c r="I114" s="25" t="s">
        <v>30</v>
      </c>
      <c r="J114" s="28" t="str">
        <f>E21</f>
        <v>Kania a.s.</v>
      </c>
      <c r="L114" s="30"/>
    </row>
    <row r="115" spans="2:65" s="1" customFormat="1" ht="15.2" customHeight="1">
      <c r="B115" s="30"/>
      <c r="C115" s="25" t="s">
        <v>28</v>
      </c>
      <c r="F115" s="23" t="str">
        <f>IF(E18="","",E18)</f>
        <v>Vyplň údaj</v>
      </c>
      <c r="I115" s="25" t="s">
        <v>33</v>
      </c>
      <c r="J115" s="28" t="str">
        <f>E24</f>
        <v xml:space="preserve"> </v>
      </c>
      <c r="L115" s="30"/>
    </row>
    <row r="116" spans="2:65" s="1" customFormat="1" ht="10.35" customHeight="1">
      <c r="B116" s="30"/>
      <c r="L116" s="30"/>
    </row>
    <row r="117" spans="2:65" s="10" customFormat="1" ht="29.25" customHeight="1">
      <c r="B117" s="114"/>
      <c r="C117" s="115" t="s">
        <v>171</v>
      </c>
      <c r="D117" s="116" t="s">
        <v>62</v>
      </c>
      <c r="E117" s="116" t="s">
        <v>58</v>
      </c>
      <c r="F117" s="116" t="s">
        <v>59</v>
      </c>
      <c r="G117" s="116" t="s">
        <v>172</v>
      </c>
      <c r="H117" s="116" t="s">
        <v>173</v>
      </c>
      <c r="I117" s="116" t="s">
        <v>174</v>
      </c>
      <c r="J117" s="116" t="s">
        <v>140</v>
      </c>
      <c r="K117" s="117" t="s">
        <v>175</v>
      </c>
      <c r="L117" s="114"/>
      <c r="M117" s="57" t="s">
        <v>1</v>
      </c>
      <c r="N117" s="58" t="s">
        <v>41</v>
      </c>
      <c r="O117" s="58" t="s">
        <v>176</v>
      </c>
      <c r="P117" s="58" t="s">
        <v>177</v>
      </c>
      <c r="Q117" s="58" t="s">
        <v>178</v>
      </c>
      <c r="R117" s="58" t="s">
        <v>179</v>
      </c>
      <c r="S117" s="58" t="s">
        <v>180</v>
      </c>
      <c r="T117" s="59" t="s">
        <v>181</v>
      </c>
    </row>
    <row r="118" spans="2:65" s="1" customFormat="1" ht="22.9" customHeight="1">
      <c r="B118" s="30"/>
      <c r="C118" s="62" t="s">
        <v>182</v>
      </c>
      <c r="J118" s="118">
        <f>BK118</f>
        <v>0</v>
      </c>
      <c r="L118" s="30"/>
      <c r="M118" s="60"/>
      <c r="N118" s="51"/>
      <c r="O118" s="51"/>
      <c r="P118" s="119">
        <f>P119+P153</f>
        <v>0</v>
      </c>
      <c r="Q118" s="51"/>
      <c r="R118" s="119">
        <f>R119+R153</f>
        <v>0</v>
      </c>
      <c r="S118" s="51"/>
      <c r="T118" s="120">
        <f>T119+T153</f>
        <v>0</v>
      </c>
      <c r="AT118" s="15" t="s">
        <v>76</v>
      </c>
      <c r="AU118" s="15" t="s">
        <v>142</v>
      </c>
      <c r="BK118" s="121">
        <f>BK119+BK153</f>
        <v>0</v>
      </c>
    </row>
    <row r="119" spans="2:65" s="11" customFormat="1" ht="25.9" customHeight="1">
      <c r="B119" s="122"/>
      <c r="D119" s="123" t="s">
        <v>76</v>
      </c>
      <c r="E119" s="124" t="s">
        <v>1151</v>
      </c>
      <c r="F119" s="124" t="s">
        <v>1596</v>
      </c>
      <c r="I119" s="125"/>
      <c r="J119" s="126">
        <f>BK119</f>
        <v>0</v>
      </c>
      <c r="L119" s="122"/>
      <c r="M119" s="127"/>
      <c r="P119" s="128">
        <f>SUM(P120:P152)</f>
        <v>0</v>
      </c>
      <c r="R119" s="128">
        <f>SUM(R120:R152)</f>
        <v>0</v>
      </c>
      <c r="T119" s="129">
        <f>SUM(T120:T152)</f>
        <v>0</v>
      </c>
      <c r="AR119" s="123" t="s">
        <v>85</v>
      </c>
      <c r="AT119" s="130" t="s">
        <v>76</v>
      </c>
      <c r="AU119" s="130" t="s">
        <v>77</v>
      </c>
      <c r="AY119" s="123" t="s">
        <v>185</v>
      </c>
      <c r="BK119" s="131">
        <f>SUM(BK120:BK152)</f>
        <v>0</v>
      </c>
    </row>
    <row r="120" spans="2:65" s="1" customFormat="1" ht="16.5" customHeight="1">
      <c r="B120" s="134"/>
      <c r="C120" s="135" t="s">
        <v>77</v>
      </c>
      <c r="D120" s="135" t="s">
        <v>187</v>
      </c>
      <c r="E120" s="136" t="s">
        <v>1597</v>
      </c>
      <c r="F120" s="137" t="s">
        <v>1598</v>
      </c>
      <c r="G120" s="138" t="s">
        <v>328</v>
      </c>
      <c r="H120" s="139">
        <v>32</v>
      </c>
      <c r="I120" s="140"/>
      <c r="J120" s="141">
        <f t="shared" ref="J120:J152" si="0">ROUND(I120*H120,2)</f>
        <v>0</v>
      </c>
      <c r="K120" s="137" t="s">
        <v>203</v>
      </c>
      <c r="L120" s="30"/>
      <c r="M120" s="142" t="s">
        <v>1</v>
      </c>
      <c r="N120" s="143" t="s">
        <v>42</v>
      </c>
      <c r="P120" s="144">
        <f t="shared" ref="P120:P152" si="1">O120*H120</f>
        <v>0</v>
      </c>
      <c r="Q120" s="144">
        <v>0</v>
      </c>
      <c r="R120" s="144">
        <f t="shared" ref="R120:R152" si="2">Q120*H120</f>
        <v>0</v>
      </c>
      <c r="S120" s="144">
        <v>0</v>
      </c>
      <c r="T120" s="145">
        <f t="shared" ref="T120:T152" si="3">S120*H120</f>
        <v>0</v>
      </c>
      <c r="AR120" s="146" t="s">
        <v>108</v>
      </c>
      <c r="AT120" s="146" t="s">
        <v>187</v>
      </c>
      <c r="AU120" s="146" t="s">
        <v>85</v>
      </c>
      <c r="AY120" s="15" t="s">
        <v>185</v>
      </c>
      <c r="BE120" s="147">
        <f t="shared" ref="BE120:BE152" si="4">IF(N120="základní",J120,0)</f>
        <v>0</v>
      </c>
      <c r="BF120" s="147">
        <f t="shared" ref="BF120:BF152" si="5">IF(N120="snížená",J120,0)</f>
        <v>0</v>
      </c>
      <c r="BG120" s="147">
        <f t="shared" ref="BG120:BG152" si="6">IF(N120="zákl. přenesená",J120,0)</f>
        <v>0</v>
      </c>
      <c r="BH120" s="147">
        <f t="shared" ref="BH120:BH152" si="7">IF(N120="sníž. přenesená",J120,0)</f>
        <v>0</v>
      </c>
      <c r="BI120" s="147">
        <f t="shared" ref="BI120:BI152" si="8">IF(N120="nulová",J120,0)</f>
        <v>0</v>
      </c>
      <c r="BJ120" s="15" t="s">
        <v>85</v>
      </c>
      <c r="BK120" s="147">
        <f t="shared" ref="BK120:BK152" si="9">ROUND(I120*H120,2)</f>
        <v>0</v>
      </c>
      <c r="BL120" s="15" t="s">
        <v>108</v>
      </c>
      <c r="BM120" s="146" t="s">
        <v>87</v>
      </c>
    </row>
    <row r="121" spans="2:65" s="1" customFormat="1" ht="16.5" customHeight="1">
      <c r="B121" s="134"/>
      <c r="C121" s="135" t="s">
        <v>77</v>
      </c>
      <c r="D121" s="135" t="s">
        <v>187</v>
      </c>
      <c r="E121" s="136" t="s">
        <v>1599</v>
      </c>
      <c r="F121" s="137" t="s">
        <v>1600</v>
      </c>
      <c r="G121" s="138" t="s">
        <v>328</v>
      </c>
      <c r="H121" s="139">
        <v>135</v>
      </c>
      <c r="I121" s="140"/>
      <c r="J121" s="141">
        <f t="shared" si="0"/>
        <v>0</v>
      </c>
      <c r="K121" s="137" t="s">
        <v>203</v>
      </c>
      <c r="L121" s="30"/>
      <c r="M121" s="142" t="s">
        <v>1</v>
      </c>
      <c r="N121" s="143" t="s">
        <v>42</v>
      </c>
      <c r="P121" s="144">
        <f t="shared" si="1"/>
        <v>0</v>
      </c>
      <c r="Q121" s="144">
        <v>0</v>
      </c>
      <c r="R121" s="144">
        <f t="shared" si="2"/>
        <v>0</v>
      </c>
      <c r="S121" s="144">
        <v>0</v>
      </c>
      <c r="T121" s="145">
        <f t="shared" si="3"/>
        <v>0</v>
      </c>
      <c r="AR121" s="146" t="s">
        <v>108</v>
      </c>
      <c r="AT121" s="146" t="s">
        <v>187</v>
      </c>
      <c r="AU121" s="146" t="s">
        <v>85</v>
      </c>
      <c r="AY121" s="15" t="s">
        <v>185</v>
      </c>
      <c r="BE121" s="147">
        <f t="shared" si="4"/>
        <v>0</v>
      </c>
      <c r="BF121" s="147">
        <f t="shared" si="5"/>
        <v>0</v>
      </c>
      <c r="BG121" s="147">
        <f t="shared" si="6"/>
        <v>0</v>
      </c>
      <c r="BH121" s="147">
        <f t="shared" si="7"/>
        <v>0</v>
      </c>
      <c r="BI121" s="147">
        <f t="shared" si="8"/>
        <v>0</v>
      </c>
      <c r="BJ121" s="15" t="s">
        <v>85</v>
      </c>
      <c r="BK121" s="147">
        <f t="shared" si="9"/>
        <v>0</v>
      </c>
      <c r="BL121" s="15" t="s">
        <v>108</v>
      </c>
      <c r="BM121" s="146" t="s">
        <v>108</v>
      </c>
    </row>
    <row r="122" spans="2:65" s="1" customFormat="1" ht="16.5" customHeight="1">
      <c r="B122" s="134"/>
      <c r="C122" s="135" t="s">
        <v>77</v>
      </c>
      <c r="D122" s="135" t="s">
        <v>187</v>
      </c>
      <c r="E122" s="136" t="s">
        <v>1601</v>
      </c>
      <c r="F122" s="137" t="s">
        <v>1602</v>
      </c>
      <c r="G122" s="138" t="s">
        <v>734</v>
      </c>
      <c r="H122" s="139">
        <v>1</v>
      </c>
      <c r="I122" s="140"/>
      <c r="J122" s="141">
        <f t="shared" si="0"/>
        <v>0</v>
      </c>
      <c r="K122" s="137" t="s">
        <v>203</v>
      </c>
      <c r="L122" s="30"/>
      <c r="M122" s="142" t="s">
        <v>1</v>
      </c>
      <c r="N122" s="143" t="s">
        <v>42</v>
      </c>
      <c r="P122" s="144">
        <f t="shared" si="1"/>
        <v>0</v>
      </c>
      <c r="Q122" s="144">
        <v>0</v>
      </c>
      <c r="R122" s="144">
        <f t="shared" si="2"/>
        <v>0</v>
      </c>
      <c r="S122" s="144">
        <v>0</v>
      </c>
      <c r="T122" s="145">
        <f t="shared" si="3"/>
        <v>0</v>
      </c>
      <c r="AR122" s="146" t="s">
        <v>108</v>
      </c>
      <c r="AT122" s="146" t="s">
        <v>187</v>
      </c>
      <c r="AU122" s="146" t="s">
        <v>85</v>
      </c>
      <c r="AY122" s="15" t="s">
        <v>185</v>
      </c>
      <c r="BE122" s="147">
        <f t="shared" si="4"/>
        <v>0</v>
      </c>
      <c r="BF122" s="147">
        <f t="shared" si="5"/>
        <v>0</v>
      </c>
      <c r="BG122" s="147">
        <f t="shared" si="6"/>
        <v>0</v>
      </c>
      <c r="BH122" s="147">
        <f t="shared" si="7"/>
        <v>0</v>
      </c>
      <c r="BI122" s="147">
        <f t="shared" si="8"/>
        <v>0</v>
      </c>
      <c r="BJ122" s="15" t="s">
        <v>85</v>
      </c>
      <c r="BK122" s="147">
        <f t="shared" si="9"/>
        <v>0</v>
      </c>
      <c r="BL122" s="15" t="s">
        <v>108</v>
      </c>
      <c r="BM122" s="146" t="s">
        <v>114</v>
      </c>
    </row>
    <row r="123" spans="2:65" s="1" customFormat="1" ht="16.5" customHeight="1">
      <c r="B123" s="134"/>
      <c r="C123" s="135" t="s">
        <v>77</v>
      </c>
      <c r="D123" s="135" t="s">
        <v>187</v>
      </c>
      <c r="E123" s="136" t="s">
        <v>1603</v>
      </c>
      <c r="F123" s="137" t="s">
        <v>1604</v>
      </c>
      <c r="G123" s="138" t="s">
        <v>734</v>
      </c>
      <c r="H123" s="139">
        <v>15</v>
      </c>
      <c r="I123" s="140"/>
      <c r="J123" s="141">
        <f t="shared" si="0"/>
        <v>0</v>
      </c>
      <c r="K123" s="137" t="s">
        <v>203</v>
      </c>
      <c r="L123" s="30"/>
      <c r="M123" s="142" t="s">
        <v>1</v>
      </c>
      <c r="N123" s="143" t="s">
        <v>42</v>
      </c>
      <c r="P123" s="144">
        <f t="shared" si="1"/>
        <v>0</v>
      </c>
      <c r="Q123" s="144">
        <v>0</v>
      </c>
      <c r="R123" s="144">
        <f t="shared" si="2"/>
        <v>0</v>
      </c>
      <c r="S123" s="144">
        <v>0</v>
      </c>
      <c r="T123" s="145">
        <f t="shared" si="3"/>
        <v>0</v>
      </c>
      <c r="AR123" s="146" t="s">
        <v>108</v>
      </c>
      <c r="AT123" s="146" t="s">
        <v>187</v>
      </c>
      <c r="AU123" s="146" t="s">
        <v>85</v>
      </c>
      <c r="AY123" s="15" t="s">
        <v>185</v>
      </c>
      <c r="BE123" s="147">
        <f t="shared" si="4"/>
        <v>0</v>
      </c>
      <c r="BF123" s="147">
        <f t="shared" si="5"/>
        <v>0</v>
      </c>
      <c r="BG123" s="147">
        <f t="shared" si="6"/>
        <v>0</v>
      </c>
      <c r="BH123" s="147">
        <f t="shared" si="7"/>
        <v>0</v>
      </c>
      <c r="BI123" s="147">
        <f t="shared" si="8"/>
        <v>0</v>
      </c>
      <c r="BJ123" s="15" t="s">
        <v>85</v>
      </c>
      <c r="BK123" s="147">
        <f t="shared" si="9"/>
        <v>0</v>
      </c>
      <c r="BL123" s="15" t="s">
        <v>108</v>
      </c>
      <c r="BM123" s="146" t="s">
        <v>222</v>
      </c>
    </row>
    <row r="124" spans="2:65" s="1" customFormat="1" ht="16.5" customHeight="1">
      <c r="B124" s="134"/>
      <c r="C124" s="135" t="s">
        <v>77</v>
      </c>
      <c r="D124" s="135" t="s">
        <v>187</v>
      </c>
      <c r="E124" s="136" t="s">
        <v>1605</v>
      </c>
      <c r="F124" s="137" t="s">
        <v>1606</v>
      </c>
      <c r="G124" s="138" t="s">
        <v>734</v>
      </c>
      <c r="H124" s="139">
        <v>5</v>
      </c>
      <c r="I124" s="140"/>
      <c r="J124" s="141">
        <f t="shared" si="0"/>
        <v>0</v>
      </c>
      <c r="K124" s="137" t="s">
        <v>203</v>
      </c>
      <c r="L124" s="30"/>
      <c r="M124" s="142" t="s">
        <v>1</v>
      </c>
      <c r="N124" s="143" t="s">
        <v>42</v>
      </c>
      <c r="P124" s="144">
        <f t="shared" si="1"/>
        <v>0</v>
      </c>
      <c r="Q124" s="144">
        <v>0</v>
      </c>
      <c r="R124" s="144">
        <f t="shared" si="2"/>
        <v>0</v>
      </c>
      <c r="S124" s="144">
        <v>0</v>
      </c>
      <c r="T124" s="145">
        <f t="shared" si="3"/>
        <v>0</v>
      </c>
      <c r="AR124" s="146" t="s">
        <v>108</v>
      </c>
      <c r="AT124" s="146" t="s">
        <v>187</v>
      </c>
      <c r="AU124" s="146" t="s">
        <v>85</v>
      </c>
      <c r="AY124" s="15" t="s">
        <v>185</v>
      </c>
      <c r="BE124" s="147">
        <f t="shared" si="4"/>
        <v>0</v>
      </c>
      <c r="BF124" s="147">
        <f t="shared" si="5"/>
        <v>0</v>
      </c>
      <c r="BG124" s="147">
        <f t="shared" si="6"/>
        <v>0</v>
      </c>
      <c r="BH124" s="147">
        <f t="shared" si="7"/>
        <v>0</v>
      </c>
      <c r="BI124" s="147">
        <f t="shared" si="8"/>
        <v>0</v>
      </c>
      <c r="BJ124" s="15" t="s">
        <v>85</v>
      </c>
      <c r="BK124" s="147">
        <f t="shared" si="9"/>
        <v>0</v>
      </c>
      <c r="BL124" s="15" t="s">
        <v>108</v>
      </c>
      <c r="BM124" s="146" t="s">
        <v>230</v>
      </c>
    </row>
    <row r="125" spans="2:65" s="1" customFormat="1" ht="16.5" customHeight="1">
      <c r="B125" s="134"/>
      <c r="C125" s="135" t="s">
        <v>77</v>
      </c>
      <c r="D125" s="135" t="s">
        <v>187</v>
      </c>
      <c r="E125" s="136" t="s">
        <v>1607</v>
      </c>
      <c r="F125" s="137" t="s">
        <v>1608</v>
      </c>
      <c r="G125" s="138" t="s">
        <v>734</v>
      </c>
      <c r="H125" s="139">
        <v>95</v>
      </c>
      <c r="I125" s="140"/>
      <c r="J125" s="141">
        <f t="shared" si="0"/>
        <v>0</v>
      </c>
      <c r="K125" s="137" t="s">
        <v>203</v>
      </c>
      <c r="L125" s="30"/>
      <c r="M125" s="142" t="s">
        <v>1</v>
      </c>
      <c r="N125" s="143" t="s">
        <v>42</v>
      </c>
      <c r="P125" s="144">
        <f t="shared" si="1"/>
        <v>0</v>
      </c>
      <c r="Q125" s="144">
        <v>0</v>
      </c>
      <c r="R125" s="144">
        <f t="shared" si="2"/>
        <v>0</v>
      </c>
      <c r="S125" s="144">
        <v>0</v>
      </c>
      <c r="T125" s="145">
        <f t="shared" si="3"/>
        <v>0</v>
      </c>
      <c r="AR125" s="146" t="s">
        <v>108</v>
      </c>
      <c r="AT125" s="146" t="s">
        <v>187</v>
      </c>
      <c r="AU125" s="146" t="s">
        <v>85</v>
      </c>
      <c r="AY125" s="15" t="s">
        <v>185</v>
      </c>
      <c r="BE125" s="147">
        <f t="shared" si="4"/>
        <v>0</v>
      </c>
      <c r="BF125" s="147">
        <f t="shared" si="5"/>
        <v>0</v>
      </c>
      <c r="BG125" s="147">
        <f t="shared" si="6"/>
        <v>0</v>
      </c>
      <c r="BH125" s="147">
        <f t="shared" si="7"/>
        <v>0</v>
      </c>
      <c r="BI125" s="147">
        <f t="shared" si="8"/>
        <v>0</v>
      </c>
      <c r="BJ125" s="15" t="s">
        <v>85</v>
      </c>
      <c r="BK125" s="147">
        <f t="shared" si="9"/>
        <v>0</v>
      </c>
      <c r="BL125" s="15" t="s">
        <v>108</v>
      </c>
      <c r="BM125" s="146" t="s">
        <v>8</v>
      </c>
    </row>
    <row r="126" spans="2:65" s="1" customFormat="1" ht="16.5" customHeight="1">
      <c r="B126" s="134"/>
      <c r="C126" s="135" t="s">
        <v>77</v>
      </c>
      <c r="D126" s="135" t="s">
        <v>187</v>
      </c>
      <c r="E126" s="136" t="s">
        <v>1609</v>
      </c>
      <c r="F126" s="137" t="s">
        <v>1610</v>
      </c>
      <c r="G126" s="138" t="s">
        <v>734</v>
      </c>
      <c r="H126" s="139">
        <v>12</v>
      </c>
      <c r="I126" s="140"/>
      <c r="J126" s="141">
        <f t="shared" si="0"/>
        <v>0</v>
      </c>
      <c r="K126" s="137" t="s">
        <v>203</v>
      </c>
      <c r="L126" s="30"/>
      <c r="M126" s="142" t="s">
        <v>1</v>
      </c>
      <c r="N126" s="143" t="s">
        <v>42</v>
      </c>
      <c r="P126" s="144">
        <f t="shared" si="1"/>
        <v>0</v>
      </c>
      <c r="Q126" s="144">
        <v>0</v>
      </c>
      <c r="R126" s="144">
        <f t="shared" si="2"/>
        <v>0</v>
      </c>
      <c r="S126" s="144">
        <v>0</v>
      </c>
      <c r="T126" s="145">
        <f t="shared" si="3"/>
        <v>0</v>
      </c>
      <c r="AR126" s="146" t="s">
        <v>108</v>
      </c>
      <c r="AT126" s="146" t="s">
        <v>187</v>
      </c>
      <c r="AU126" s="146" t="s">
        <v>85</v>
      </c>
      <c r="AY126" s="15" t="s">
        <v>185</v>
      </c>
      <c r="BE126" s="147">
        <f t="shared" si="4"/>
        <v>0</v>
      </c>
      <c r="BF126" s="147">
        <f t="shared" si="5"/>
        <v>0</v>
      </c>
      <c r="BG126" s="147">
        <f t="shared" si="6"/>
        <v>0</v>
      </c>
      <c r="BH126" s="147">
        <f t="shared" si="7"/>
        <v>0</v>
      </c>
      <c r="BI126" s="147">
        <f t="shared" si="8"/>
        <v>0</v>
      </c>
      <c r="BJ126" s="15" t="s">
        <v>85</v>
      </c>
      <c r="BK126" s="147">
        <f t="shared" si="9"/>
        <v>0</v>
      </c>
      <c r="BL126" s="15" t="s">
        <v>108</v>
      </c>
      <c r="BM126" s="146" t="s">
        <v>251</v>
      </c>
    </row>
    <row r="127" spans="2:65" s="1" customFormat="1" ht="16.5" customHeight="1">
      <c r="B127" s="134"/>
      <c r="C127" s="135" t="s">
        <v>77</v>
      </c>
      <c r="D127" s="135" t="s">
        <v>187</v>
      </c>
      <c r="E127" s="136" t="s">
        <v>1611</v>
      </c>
      <c r="F127" s="137" t="s">
        <v>1612</v>
      </c>
      <c r="G127" s="138" t="s">
        <v>734</v>
      </c>
      <c r="H127" s="139">
        <v>15</v>
      </c>
      <c r="I127" s="140"/>
      <c r="J127" s="141">
        <f t="shared" si="0"/>
        <v>0</v>
      </c>
      <c r="K127" s="137" t="s">
        <v>203</v>
      </c>
      <c r="L127" s="30"/>
      <c r="M127" s="142" t="s">
        <v>1</v>
      </c>
      <c r="N127" s="143" t="s">
        <v>42</v>
      </c>
      <c r="P127" s="144">
        <f t="shared" si="1"/>
        <v>0</v>
      </c>
      <c r="Q127" s="144">
        <v>0</v>
      </c>
      <c r="R127" s="144">
        <f t="shared" si="2"/>
        <v>0</v>
      </c>
      <c r="S127" s="144">
        <v>0</v>
      </c>
      <c r="T127" s="145">
        <f t="shared" si="3"/>
        <v>0</v>
      </c>
      <c r="AR127" s="146" t="s">
        <v>108</v>
      </c>
      <c r="AT127" s="146" t="s">
        <v>187</v>
      </c>
      <c r="AU127" s="146" t="s">
        <v>85</v>
      </c>
      <c r="AY127" s="15" t="s">
        <v>185</v>
      </c>
      <c r="BE127" s="147">
        <f t="shared" si="4"/>
        <v>0</v>
      </c>
      <c r="BF127" s="147">
        <f t="shared" si="5"/>
        <v>0</v>
      </c>
      <c r="BG127" s="147">
        <f t="shared" si="6"/>
        <v>0</v>
      </c>
      <c r="BH127" s="147">
        <f t="shared" si="7"/>
        <v>0</v>
      </c>
      <c r="BI127" s="147">
        <f t="shared" si="8"/>
        <v>0</v>
      </c>
      <c r="BJ127" s="15" t="s">
        <v>85</v>
      </c>
      <c r="BK127" s="147">
        <f t="shared" si="9"/>
        <v>0</v>
      </c>
      <c r="BL127" s="15" t="s">
        <v>108</v>
      </c>
      <c r="BM127" s="146" t="s">
        <v>261</v>
      </c>
    </row>
    <row r="128" spans="2:65" s="1" customFormat="1" ht="16.5" customHeight="1">
      <c r="B128" s="134"/>
      <c r="C128" s="135" t="s">
        <v>77</v>
      </c>
      <c r="D128" s="135" t="s">
        <v>187</v>
      </c>
      <c r="E128" s="136" t="s">
        <v>1613</v>
      </c>
      <c r="F128" s="137" t="s">
        <v>1614</v>
      </c>
      <c r="G128" s="138" t="s">
        <v>734</v>
      </c>
      <c r="H128" s="139">
        <v>6</v>
      </c>
      <c r="I128" s="140"/>
      <c r="J128" s="141">
        <f t="shared" si="0"/>
        <v>0</v>
      </c>
      <c r="K128" s="137" t="s">
        <v>203</v>
      </c>
      <c r="L128" s="30"/>
      <c r="M128" s="142" t="s">
        <v>1</v>
      </c>
      <c r="N128" s="143" t="s">
        <v>42</v>
      </c>
      <c r="P128" s="144">
        <f t="shared" si="1"/>
        <v>0</v>
      </c>
      <c r="Q128" s="144">
        <v>0</v>
      </c>
      <c r="R128" s="144">
        <f t="shared" si="2"/>
        <v>0</v>
      </c>
      <c r="S128" s="144">
        <v>0</v>
      </c>
      <c r="T128" s="145">
        <f t="shared" si="3"/>
        <v>0</v>
      </c>
      <c r="AR128" s="146" t="s">
        <v>108</v>
      </c>
      <c r="AT128" s="146" t="s">
        <v>187</v>
      </c>
      <c r="AU128" s="146" t="s">
        <v>85</v>
      </c>
      <c r="AY128" s="15" t="s">
        <v>185</v>
      </c>
      <c r="BE128" s="147">
        <f t="shared" si="4"/>
        <v>0</v>
      </c>
      <c r="BF128" s="147">
        <f t="shared" si="5"/>
        <v>0</v>
      </c>
      <c r="BG128" s="147">
        <f t="shared" si="6"/>
        <v>0</v>
      </c>
      <c r="BH128" s="147">
        <f t="shared" si="7"/>
        <v>0</v>
      </c>
      <c r="BI128" s="147">
        <f t="shared" si="8"/>
        <v>0</v>
      </c>
      <c r="BJ128" s="15" t="s">
        <v>85</v>
      </c>
      <c r="BK128" s="147">
        <f t="shared" si="9"/>
        <v>0</v>
      </c>
      <c r="BL128" s="15" t="s">
        <v>108</v>
      </c>
      <c r="BM128" s="146" t="s">
        <v>273</v>
      </c>
    </row>
    <row r="129" spans="2:65" s="1" customFormat="1" ht="16.5" customHeight="1">
      <c r="B129" s="134"/>
      <c r="C129" s="135" t="s">
        <v>77</v>
      </c>
      <c r="D129" s="135" t="s">
        <v>187</v>
      </c>
      <c r="E129" s="136" t="s">
        <v>1615</v>
      </c>
      <c r="F129" s="137" t="s">
        <v>1616</v>
      </c>
      <c r="G129" s="138" t="s">
        <v>734</v>
      </c>
      <c r="H129" s="139">
        <v>8</v>
      </c>
      <c r="I129" s="140"/>
      <c r="J129" s="141">
        <f t="shared" si="0"/>
        <v>0</v>
      </c>
      <c r="K129" s="137" t="s">
        <v>203</v>
      </c>
      <c r="L129" s="30"/>
      <c r="M129" s="142" t="s">
        <v>1</v>
      </c>
      <c r="N129" s="143" t="s">
        <v>42</v>
      </c>
      <c r="P129" s="144">
        <f t="shared" si="1"/>
        <v>0</v>
      </c>
      <c r="Q129" s="144">
        <v>0</v>
      </c>
      <c r="R129" s="144">
        <f t="shared" si="2"/>
        <v>0</v>
      </c>
      <c r="S129" s="144">
        <v>0</v>
      </c>
      <c r="T129" s="145">
        <f t="shared" si="3"/>
        <v>0</v>
      </c>
      <c r="AR129" s="146" t="s">
        <v>108</v>
      </c>
      <c r="AT129" s="146" t="s">
        <v>187</v>
      </c>
      <c r="AU129" s="146" t="s">
        <v>85</v>
      </c>
      <c r="AY129" s="15" t="s">
        <v>185</v>
      </c>
      <c r="BE129" s="147">
        <f t="shared" si="4"/>
        <v>0</v>
      </c>
      <c r="BF129" s="147">
        <f t="shared" si="5"/>
        <v>0</v>
      </c>
      <c r="BG129" s="147">
        <f t="shared" si="6"/>
        <v>0</v>
      </c>
      <c r="BH129" s="147">
        <f t="shared" si="7"/>
        <v>0</v>
      </c>
      <c r="BI129" s="147">
        <f t="shared" si="8"/>
        <v>0</v>
      </c>
      <c r="BJ129" s="15" t="s">
        <v>85</v>
      </c>
      <c r="BK129" s="147">
        <f t="shared" si="9"/>
        <v>0</v>
      </c>
      <c r="BL129" s="15" t="s">
        <v>108</v>
      </c>
      <c r="BM129" s="146" t="s">
        <v>282</v>
      </c>
    </row>
    <row r="130" spans="2:65" s="1" customFormat="1" ht="16.5" customHeight="1">
      <c r="B130" s="134"/>
      <c r="C130" s="135" t="s">
        <v>77</v>
      </c>
      <c r="D130" s="135" t="s">
        <v>187</v>
      </c>
      <c r="E130" s="136" t="s">
        <v>1617</v>
      </c>
      <c r="F130" s="137" t="s">
        <v>1618</v>
      </c>
      <c r="G130" s="138" t="s">
        <v>734</v>
      </c>
      <c r="H130" s="139">
        <v>8</v>
      </c>
      <c r="I130" s="140"/>
      <c r="J130" s="141">
        <f t="shared" si="0"/>
        <v>0</v>
      </c>
      <c r="K130" s="137" t="s">
        <v>203</v>
      </c>
      <c r="L130" s="30"/>
      <c r="M130" s="142" t="s">
        <v>1</v>
      </c>
      <c r="N130" s="143" t="s">
        <v>42</v>
      </c>
      <c r="P130" s="144">
        <f t="shared" si="1"/>
        <v>0</v>
      </c>
      <c r="Q130" s="144">
        <v>0</v>
      </c>
      <c r="R130" s="144">
        <f t="shared" si="2"/>
        <v>0</v>
      </c>
      <c r="S130" s="144">
        <v>0</v>
      </c>
      <c r="T130" s="145">
        <f t="shared" si="3"/>
        <v>0</v>
      </c>
      <c r="AR130" s="146" t="s">
        <v>108</v>
      </c>
      <c r="AT130" s="146" t="s">
        <v>187</v>
      </c>
      <c r="AU130" s="146" t="s">
        <v>85</v>
      </c>
      <c r="AY130" s="15" t="s">
        <v>185</v>
      </c>
      <c r="BE130" s="147">
        <f t="shared" si="4"/>
        <v>0</v>
      </c>
      <c r="BF130" s="147">
        <f t="shared" si="5"/>
        <v>0</v>
      </c>
      <c r="BG130" s="147">
        <f t="shared" si="6"/>
        <v>0</v>
      </c>
      <c r="BH130" s="147">
        <f t="shared" si="7"/>
        <v>0</v>
      </c>
      <c r="BI130" s="147">
        <f t="shared" si="8"/>
        <v>0</v>
      </c>
      <c r="BJ130" s="15" t="s">
        <v>85</v>
      </c>
      <c r="BK130" s="147">
        <f t="shared" si="9"/>
        <v>0</v>
      </c>
      <c r="BL130" s="15" t="s">
        <v>108</v>
      </c>
      <c r="BM130" s="146" t="s">
        <v>291</v>
      </c>
    </row>
    <row r="131" spans="2:65" s="1" customFormat="1" ht="16.5" customHeight="1">
      <c r="B131" s="134"/>
      <c r="C131" s="135" t="s">
        <v>77</v>
      </c>
      <c r="D131" s="135" t="s">
        <v>187</v>
      </c>
      <c r="E131" s="136" t="s">
        <v>1619</v>
      </c>
      <c r="F131" s="137" t="s">
        <v>1620</v>
      </c>
      <c r="G131" s="138" t="s">
        <v>734</v>
      </c>
      <c r="H131" s="139">
        <v>6</v>
      </c>
      <c r="I131" s="140"/>
      <c r="J131" s="141">
        <f t="shared" si="0"/>
        <v>0</v>
      </c>
      <c r="K131" s="137" t="s">
        <v>203</v>
      </c>
      <c r="L131" s="30"/>
      <c r="M131" s="142" t="s">
        <v>1</v>
      </c>
      <c r="N131" s="143" t="s">
        <v>42</v>
      </c>
      <c r="P131" s="144">
        <f t="shared" si="1"/>
        <v>0</v>
      </c>
      <c r="Q131" s="144">
        <v>0</v>
      </c>
      <c r="R131" s="144">
        <f t="shared" si="2"/>
        <v>0</v>
      </c>
      <c r="S131" s="144">
        <v>0</v>
      </c>
      <c r="T131" s="145">
        <f t="shared" si="3"/>
        <v>0</v>
      </c>
      <c r="AR131" s="146" t="s">
        <v>108</v>
      </c>
      <c r="AT131" s="146" t="s">
        <v>187</v>
      </c>
      <c r="AU131" s="146" t="s">
        <v>85</v>
      </c>
      <c r="AY131" s="15" t="s">
        <v>185</v>
      </c>
      <c r="BE131" s="147">
        <f t="shared" si="4"/>
        <v>0</v>
      </c>
      <c r="BF131" s="147">
        <f t="shared" si="5"/>
        <v>0</v>
      </c>
      <c r="BG131" s="147">
        <f t="shared" si="6"/>
        <v>0</v>
      </c>
      <c r="BH131" s="147">
        <f t="shared" si="7"/>
        <v>0</v>
      </c>
      <c r="BI131" s="147">
        <f t="shared" si="8"/>
        <v>0</v>
      </c>
      <c r="BJ131" s="15" t="s">
        <v>85</v>
      </c>
      <c r="BK131" s="147">
        <f t="shared" si="9"/>
        <v>0</v>
      </c>
      <c r="BL131" s="15" t="s">
        <v>108</v>
      </c>
      <c r="BM131" s="146" t="s">
        <v>303</v>
      </c>
    </row>
    <row r="132" spans="2:65" s="1" customFormat="1" ht="16.5" customHeight="1">
      <c r="B132" s="134"/>
      <c r="C132" s="135" t="s">
        <v>77</v>
      </c>
      <c r="D132" s="135" t="s">
        <v>187</v>
      </c>
      <c r="E132" s="136" t="s">
        <v>1621</v>
      </c>
      <c r="F132" s="137" t="s">
        <v>1622</v>
      </c>
      <c r="G132" s="138" t="s">
        <v>734</v>
      </c>
      <c r="H132" s="139">
        <v>3</v>
      </c>
      <c r="I132" s="140"/>
      <c r="J132" s="141">
        <f t="shared" si="0"/>
        <v>0</v>
      </c>
      <c r="K132" s="137" t="s">
        <v>203</v>
      </c>
      <c r="L132" s="30"/>
      <c r="M132" s="142" t="s">
        <v>1</v>
      </c>
      <c r="N132" s="143" t="s">
        <v>42</v>
      </c>
      <c r="P132" s="144">
        <f t="shared" si="1"/>
        <v>0</v>
      </c>
      <c r="Q132" s="144">
        <v>0</v>
      </c>
      <c r="R132" s="144">
        <f t="shared" si="2"/>
        <v>0</v>
      </c>
      <c r="S132" s="144">
        <v>0</v>
      </c>
      <c r="T132" s="145">
        <f t="shared" si="3"/>
        <v>0</v>
      </c>
      <c r="AR132" s="146" t="s">
        <v>108</v>
      </c>
      <c r="AT132" s="146" t="s">
        <v>187</v>
      </c>
      <c r="AU132" s="146" t="s">
        <v>85</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312</v>
      </c>
    </row>
    <row r="133" spans="2:65" s="1" customFormat="1" ht="24.2" customHeight="1">
      <c r="B133" s="134"/>
      <c r="C133" s="135" t="s">
        <v>77</v>
      </c>
      <c r="D133" s="135" t="s">
        <v>187</v>
      </c>
      <c r="E133" s="136" t="s">
        <v>1623</v>
      </c>
      <c r="F133" s="137" t="s">
        <v>1624</v>
      </c>
      <c r="G133" s="138" t="s">
        <v>734</v>
      </c>
      <c r="H133" s="139">
        <v>2</v>
      </c>
      <c r="I133" s="140"/>
      <c r="J133" s="141">
        <f t="shared" si="0"/>
        <v>0</v>
      </c>
      <c r="K133" s="137" t="s">
        <v>203</v>
      </c>
      <c r="L133" s="30"/>
      <c r="M133" s="142" t="s">
        <v>1</v>
      </c>
      <c r="N133" s="143" t="s">
        <v>42</v>
      </c>
      <c r="P133" s="144">
        <f t="shared" si="1"/>
        <v>0</v>
      </c>
      <c r="Q133" s="144">
        <v>0</v>
      </c>
      <c r="R133" s="144">
        <f t="shared" si="2"/>
        <v>0</v>
      </c>
      <c r="S133" s="144">
        <v>0</v>
      </c>
      <c r="T133" s="145">
        <f t="shared" si="3"/>
        <v>0</v>
      </c>
      <c r="AR133" s="146" t="s">
        <v>108</v>
      </c>
      <c r="AT133" s="146" t="s">
        <v>187</v>
      </c>
      <c r="AU133" s="146" t="s">
        <v>85</v>
      </c>
      <c r="AY133" s="15" t="s">
        <v>185</v>
      </c>
      <c r="BE133" s="147">
        <f t="shared" si="4"/>
        <v>0</v>
      </c>
      <c r="BF133" s="147">
        <f t="shared" si="5"/>
        <v>0</v>
      </c>
      <c r="BG133" s="147">
        <f t="shared" si="6"/>
        <v>0</v>
      </c>
      <c r="BH133" s="147">
        <f t="shared" si="7"/>
        <v>0</v>
      </c>
      <c r="BI133" s="147">
        <f t="shared" si="8"/>
        <v>0</v>
      </c>
      <c r="BJ133" s="15" t="s">
        <v>85</v>
      </c>
      <c r="BK133" s="147">
        <f t="shared" si="9"/>
        <v>0</v>
      </c>
      <c r="BL133" s="15" t="s">
        <v>108</v>
      </c>
      <c r="BM133" s="146" t="s">
        <v>320</v>
      </c>
    </row>
    <row r="134" spans="2:65" s="1" customFormat="1" ht="16.5" customHeight="1">
      <c r="B134" s="134"/>
      <c r="C134" s="135" t="s">
        <v>77</v>
      </c>
      <c r="D134" s="135" t="s">
        <v>187</v>
      </c>
      <c r="E134" s="136" t="s">
        <v>1625</v>
      </c>
      <c r="F134" s="137" t="s">
        <v>1626</v>
      </c>
      <c r="G134" s="138" t="s">
        <v>734</v>
      </c>
      <c r="H134" s="139">
        <v>2</v>
      </c>
      <c r="I134" s="140"/>
      <c r="J134" s="141">
        <f t="shared" si="0"/>
        <v>0</v>
      </c>
      <c r="K134" s="137" t="s">
        <v>203</v>
      </c>
      <c r="L134" s="30"/>
      <c r="M134" s="142" t="s">
        <v>1</v>
      </c>
      <c r="N134" s="143" t="s">
        <v>42</v>
      </c>
      <c r="P134" s="144">
        <f t="shared" si="1"/>
        <v>0</v>
      </c>
      <c r="Q134" s="144">
        <v>0</v>
      </c>
      <c r="R134" s="144">
        <f t="shared" si="2"/>
        <v>0</v>
      </c>
      <c r="S134" s="144">
        <v>0</v>
      </c>
      <c r="T134" s="145">
        <f t="shared" si="3"/>
        <v>0</v>
      </c>
      <c r="AR134" s="146" t="s">
        <v>108</v>
      </c>
      <c r="AT134" s="146" t="s">
        <v>187</v>
      </c>
      <c r="AU134" s="146" t="s">
        <v>85</v>
      </c>
      <c r="AY134" s="15" t="s">
        <v>185</v>
      </c>
      <c r="BE134" s="147">
        <f t="shared" si="4"/>
        <v>0</v>
      </c>
      <c r="BF134" s="147">
        <f t="shared" si="5"/>
        <v>0</v>
      </c>
      <c r="BG134" s="147">
        <f t="shared" si="6"/>
        <v>0</v>
      </c>
      <c r="BH134" s="147">
        <f t="shared" si="7"/>
        <v>0</v>
      </c>
      <c r="BI134" s="147">
        <f t="shared" si="8"/>
        <v>0</v>
      </c>
      <c r="BJ134" s="15" t="s">
        <v>85</v>
      </c>
      <c r="BK134" s="147">
        <f t="shared" si="9"/>
        <v>0</v>
      </c>
      <c r="BL134" s="15" t="s">
        <v>108</v>
      </c>
      <c r="BM134" s="146" t="s">
        <v>330</v>
      </c>
    </row>
    <row r="135" spans="2:65" s="1" customFormat="1" ht="16.5" customHeight="1">
      <c r="B135" s="134"/>
      <c r="C135" s="135" t="s">
        <v>77</v>
      </c>
      <c r="D135" s="135" t="s">
        <v>187</v>
      </c>
      <c r="E135" s="136" t="s">
        <v>1627</v>
      </c>
      <c r="F135" s="137" t="s">
        <v>1628</v>
      </c>
      <c r="G135" s="138" t="s">
        <v>734</v>
      </c>
      <c r="H135" s="139">
        <v>1</v>
      </c>
      <c r="I135" s="140"/>
      <c r="J135" s="141">
        <f t="shared" si="0"/>
        <v>0</v>
      </c>
      <c r="K135" s="137" t="s">
        <v>203</v>
      </c>
      <c r="L135" s="30"/>
      <c r="M135" s="142" t="s">
        <v>1</v>
      </c>
      <c r="N135" s="143" t="s">
        <v>42</v>
      </c>
      <c r="P135" s="144">
        <f t="shared" si="1"/>
        <v>0</v>
      </c>
      <c r="Q135" s="144">
        <v>0</v>
      </c>
      <c r="R135" s="144">
        <f t="shared" si="2"/>
        <v>0</v>
      </c>
      <c r="S135" s="144">
        <v>0</v>
      </c>
      <c r="T135" s="145">
        <f t="shared" si="3"/>
        <v>0</v>
      </c>
      <c r="AR135" s="146" t="s">
        <v>108</v>
      </c>
      <c r="AT135" s="146" t="s">
        <v>187</v>
      </c>
      <c r="AU135" s="146" t="s">
        <v>85</v>
      </c>
      <c r="AY135" s="15" t="s">
        <v>185</v>
      </c>
      <c r="BE135" s="147">
        <f t="shared" si="4"/>
        <v>0</v>
      </c>
      <c r="BF135" s="147">
        <f t="shared" si="5"/>
        <v>0</v>
      </c>
      <c r="BG135" s="147">
        <f t="shared" si="6"/>
        <v>0</v>
      </c>
      <c r="BH135" s="147">
        <f t="shared" si="7"/>
        <v>0</v>
      </c>
      <c r="BI135" s="147">
        <f t="shared" si="8"/>
        <v>0</v>
      </c>
      <c r="BJ135" s="15" t="s">
        <v>85</v>
      </c>
      <c r="BK135" s="147">
        <f t="shared" si="9"/>
        <v>0</v>
      </c>
      <c r="BL135" s="15" t="s">
        <v>108</v>
      </c>
      <c r="BM135" s="146" t="s">
        <v>340</v>
      </c>
    </row>
    <row r="136" spans="2:65" s="1" customFormat="1" ht="16.5" customHeight="1">
      <c r="B136" s="134"/>
      <c r="C136" s="135" t="s">
        <v>77</v>
      </c>
      <c r="D136" s="135" t="s">
        <v>187</v>
      </c>
      <c r="E136" s="136" t="s">
        <v>1629</v>
      </c>
      <c r="F136" s="137" t="s">
        <v>1630</v>
      </c>
      <c r="G136" s="138" t="s">
        <v>734</v>
      </c>
      <c r="H136" s="139">
        <v>1</v>
      </c>
      <c r="I136" s="140"/>
      <c r="J136" s="141">
        <f t="shared" si="0"/>
        <v>0</v>
      </c>
      <c r="K136" s="137" t="s">
        <v>203</v>
      </c>
      <c r="L136" s="30"/>
      <c r="M136" s="142" t="s">
        <v>1</v>
      </c>
      <c r="N136" s="143" t="s">
        <v>42</v>
      </c>
      <c r="P136" s="144">
        <f t="shared" si="1"/>
        <v>0</v>
      </c>
      <c r="Q136" s="144">
        <v>0</v>
      </c>
      <c r="R136" s="144">
        <f t="shared" si="2"/>
        <v>0</v>
      </c>
      <c r="S136" s="144">
        <v>0</v>
      </c>
      <c r="T136" s="145">
        <f t="shared" si="3"/>
        <v>0</v>
      </c>
      <c r="AR136" s="146" t="s">
        <v>108</v>
      </c>
      <c r="AT136" s="146" t="s">
        <v>187</v>
      </c>
      <c r="AU136" s="146" t="s">
        <v>85</v>
      </c>
      <c r="AY136" s="15" t="s">
        <v>185</v>
      </c>
      <c r="BE136" s="147">
        <f t="shared" si="4"/>
        <v>0</v>
      </c>
      <c r="BF136" s="147">
        <f t="shared" si="5"/>
        <v>0</v>
      </c>
      <c r="BG136" s="147">
        <f t="shared" si="6"/>
        <v>0</v>
      </c>
      <c r="BH136" s="147">
        <f t="shared" si="7"/>
        <v>0</v>
      </c>
      <c r="BI136" s="147">
        <f t="shared" si="8"/>
        <v>0</v>
      </c>
      <c r="BJ136" s="15" t="s">
        <v>85</v>
      </c>
      <c r="BK136" s="147">
        <f t="shared" si="9"/>
        <v>0</v>
      </c>
      <c r="BL136" s="15" t="s">
        <v>108</v>
      </c>
      <c r="BM136" s="146" t="s">
        <v>349</v>
      </c>
    </row>
    <row r="137" spans="2:65" s="1" customFormat="1" ht="16.5" customHeight="1">
      <c r="B137" s="134"/>
      <c r="C137" s="135" t="s">
        <v>77</v>
      </c>
      <c r="D137" s="135" t="s">
        <v>187</v>
      </c>
      <c r="E137" s="136" t="s">
        <v>1631</v>
      </c>
      <c r="F137" s="137" t="s">
        <v>1632</v>
      </c>
      <c r="G137" s="138" t="s">
        <v>734</v>
      </c>
      <c r="H137" s="139">
        <v>2</v>
      </c>
      <c r="I137" s="140"/>
      <c r="J137" s="141">
        <f t="shared" si="0"/>
        <v>0</v>
      </c>
      <c r="K137" s="137" t="s">
        <v>203</v>
      </c>
      <c r="L137" s="30"/>
      <c r="M137" s="142" t="s">
        <v>1</v>
      </c>
      <c r="N137" s="143" t="s">
        <v>42</v>
      </c>
      <c r="P137" s="144">
        <f t="shared" si="1"/>
        <v>0</v>
      </c>
      <c r="Q137" s="144">
        <v>0</v>
      </c>
      <c r="R137" s="144">
        <f t="shared" si="2"/>
        <v>0</v>
      </c>
      <c r="S137" s="144">
        <v>0</v>
      </c>
      <c r="T137" s="145">
        <f t="shared" si="3"/>
        <v>0</v>
      </c>
      <c r="AR137" s="146" t="s">
        <v>108</v>
      </c>
      <c r="AT137" s="146" t="s">
        <v>187</v>
      </c>
      <c r="AU137" s="146" t="s">
        <v>85</v>
      </c>
      <c r="AY137" s="15" t="s">
        <v>185</v>
      </c>
      <c r="BE137" s="147">
        <f t="shared" si="4"/>
        <v>0</v>
      </c>
      <c r="BF137" s="147">
        <f t="shared" si="5"/>
        <v>0</v>
      </c>
      <c r="BG137" s="147">
        <f t="shared" si="6"/>
        <v>0</v>
      </c>
      <c r="BH137" s="147">
        <f t="shared" si="7"/>
        <v>0</v>
      </c>
      <c r="BI137" s="147">
        <f t="shared" si="8"/>
        <v>0</v>
      </c>
      <c r="BJ137" s="15" t="s">
        <v>85</v>
      </c>
      <c r="BK137" s="147">
        <f t="shared" si="9"/>
        <v>0</v>
      </c>
      <c r="BL137" s="15" t="s">
        <v>108</v>
      </c>
      <c r="BM137" s="146" t="s">
        <v>358</v>
      </c>
    </row>
    <row r="138" spans="2:65" s="1" customFormat="1" ht="16.5" customHeight="1">
      <c r="B138" s="134"/>
      <c r="C138" s="135" t="s">
        <v>77</v>
      </c>
      <c r="D138" s="135" t="s">
        <v>187</v>
      </c>
      <c r="E138" s="136" t="s">
        <v>1633</v>
      </c>
      <c r="F138" s="137" t="s">
        <v>1634</v>
      </c>
      <c r="G138" s="138" t="s">
        <v>734</v>
      </c>
      <c r="H138" s="139">
        <v>2</v>
      </c>
      <c r="I138" s="140"/>
      <c r="J138" s="141">
        <f t="shared" si="0"/>
        <v>0</v>
      </c>
      <c r="K138" s="137" t="s">
        <v>203</v>
      </c>
      <c r="L138" s="30"/>
      <c r="M138" s="142" t="s">
        <v>1</v>
      </c>
      <c r="N138" s="143" t="s">
        <v>42</v>
      </c>
      <c r="P138" s="144">
        <f t="shared" si="1"/>
        <v>0</v>
      </c>
      <c r="Q138" s="144">
        <v>0</v>
      </c>
      <c r="R138" s="144">
        <f t="shared" si="2"/>
        <v>0</v>
      </c>
      <c r="S138" s="144">
        <v>0</v>
      </c>
      <c r="T138" s="145">
        <f t="shared" si="3"/>
        <v>0</v>
      </c>
      <c r="AR138" s="146" t="s">
        <v>108</v>
      </c>
      <c r="AT138" s="146" t="s">
        <v>187</v>
      </c>
      <c r="AU138" s="146" t="s">
        <v>85</v>
      </c>
      <c r="AY138" s="15" t="s">
        <v>185</v>
      </c>
      <c r="BE138" s="147">
        <f t="shared" si="4"/>
        <v>0</v>
      </c>
      <c r="BF138" s="147">
        <f t="shared" si="5"/>
        <v>0</v>
      </c>
      <c r="BG138" s="147">
        <f t="shared" si="6"/>
        <v>0</v>
      </c>
      <c r="BH138" s="147">
        <f t="shared" si="7"/>
        <v>0</v>
      </c>
      <c r="BI138" s="147">
        <f t="shared" si="8"/>
        <v>0</v>
      </c>
      <c r="BJ138" s="15" t="s">
        <v>85</v>
      </c>
      <c r="BK138" s="147">
        <f t="shared" si="9"/>
        <v>0</v>
      </c>
      <c r="BL138" s="15" t="s">
        <v>108</v>
      </c>
      <c r="BM138" s="146" t="s">
        <v>367</v>
      </c>
    </row>
    <row r="139" spans="2:65" s="1" customFormat="1" ht="16.5" customHeight="1">
      <c r="B139" s="134"/>
      <c r="C139" s="135" t="s">
        <v>77</v>
      </c>
      <c r="D139" s="135" t="s">
        <v>187</v>
      </c>
      <c r="E139" s="136" t="s">
        <v>1635</v>
      </c>
      <c r="F139" s="137" t="s">
        <v>1636</v>
      </c>
      <c r="G139" s="138" t="s">
        <v>734</v>
      </c>
      <c r="H139" s="139">
        <v>16</v>
      </c>
      <c r="I139" s="140"/>
      <c r="J139" s="141">
        <f t="shared" si="0"/>
        <v>0</v>
      </c>
      <c r="K139" s="137" t="s">
        <v>203</v>
      </c>
      <c r="L139" s="30"/>
      <c r="M139" s="142" t="s">
        <v>1</v>
      </c>
      <c r="N139" s="143" t="s">
        <v>42</v>
      </c>
      <c r="P139" s="144">
        <f t="shared" si="1"/>
        <v>0</v>
      </c>
      <c r="Q139" s="144">
        <v>0</v>
      </c>
      <c r="R139" s="144">
        <f t="shared" si="2"/>
        <v>0</v>
      </c>
      <c r="S139" s="144">
        <v>0</v>
      </c>
      <c r="T139" s="145">
        <f t="shared" si="3"/>
        <v>0</v>
      </c>
      <c r="AR139" s="146" t="s">
        <v>108</v>
      </c>
      <c r="AT139" s="146" t="s">
        <v>187</v>
      </c>
      <c r="AU139" s="146" t="s">
        <v>85</v>
      </c>
      <c r="AY139" s="15" t="s">
        <v>185</v>
      </c>
      <c r="BE139" s="147">
        <f t="shared" si="4"/>
        <v>0</v>
      </c>
      <c r="BF139" s="147">
        <f t="shared" si="5"/>
        <v>0</v>
      </c>
      <c r="BG139" s="147">
        <f t="shared" si="6"/>
        <v>0</v>
      </c>
      <c r="BH139" s="147">
        <f t="shared" si="7"/>
        <v>0</v>
      </c>
      <c r="BI139" s="147">
        <f t="shared" si="8"/>
        <v>0</v>
      </c>
      <c r="BJ139" s="15" t="s">
        <v>85</v>
      </c>
      <c r="BK139" s="147">
        <f t="shared" si="9"/>
        <v>0</v>
      </c>
      <c r="BL139" s="15" t="s">
        <v>108</v>
      </c>
      <c r="BM139" s="146" t="s">
        <v>375</v>
      </c>
    </row>
    <row r="140" spans="2:65" s="1" customFormat="1" ht="16.5" customHeight="1">
      <c r="B140" s="134"/>
      <c r="C140" s="135" t="s">
        <v>77</v>
      </c>
      <c r="D140" s="135" t="s">
        <v>187</v>
      </c>
      <c r="E140" s="136" t="s">
        <v>1637</v>
      </c>
      <c r="F140" s="137" t="s">
        <v>1638</v>
      </c>
      <c r="G140" s="138" t="s">
        <v>734</v>
      </c>
      <c r="H140" s="139">
        <v>15</v>
      </c>
      <c r="I140" s="140"/>
      <c r="J140" s="141">
        <f t="shared" si="0"/>
        <v>0</v>
      </c>
      <c r="K140" s="137" t="s">
        <v>203</v>
      </c>
      <c r="L140" s="30"/>
      <c r="M140" s="142" t="s">
        <v>1</v>
      </c>
      <c r="N140" s="143" t="s">
        <v>42</v>
      </c>
      <c r="P140" s="144">
        <f t="shared" si="1"/>
        <v>0</v>
      </c>
      <c r="Q140" s="144">
        <v>0</v>
      </c>
      <c r="R140" s="144">
        <f t="shared" si="2"/>
        <v>0</v>
      </c>
      <c r="S140" s="144">
        <v>0</v>
      </c>
      <c r="T140" s="145">
        <f t="shared" si="3"/>
        <v>0</v>
      </c>
      <c r="AR140" s="146" t="s">
        <v>108</v>
      </c>
      <c r="AT140" s="146" t="s">
        <v>187</v>
      </c>
      <c r="AU140" s="146" t="s">
        <v>85</v>
      </c>
      <c r="AY140" s="15" t="s">
        <v>185</v>
      </c>
      <c r="BE140" s="147">
        <f t="shared" si="4"/>
        <v>0</v>
      </c>
      <c r="BF140" s="147">
        <f t="shared" si="5"/>
        <v>0</v>
      </c>
      <c r="BG140" s="147">
        <f t="shared" si="6"/>
        <v>0</v>
      </c>
      <c r="BH140" s="147">
        <f t="shared" si="7"/>
        <v>0</v>
      </c>
      <c r="BI140" s="147">
        <f t="shared" si="8"/>
        <v>0</v>
      </c>
      <c r="BJ140" s="15" t="s">
        <v>85</v>
      </c>
      <c r="BK140" s="147">
        <f t="shared" si="9"/>
        <v>0</v>
      </c>
      <c r="BL140" s="15" t="s">
        <v>108</v>
      </c>
      <c r="BM140" s="146" t="s">
        <v>381</v>
      </c>
    </row>
    <row r="141" spans="2:65" s="1" customFormat="1" ht="16.5" customHeight="1">
      <c r="B141" s="134"/>
      <c r="C141" s="135" t="s">
        <v>77</v>
      </c>
      <c r="D141" s="135" t="s">
        <v>187</v>
      </c>
      <c r="E141" s="136" t="s">
        <v>1639</v>
      </c>
      <c r="F141" s="137" t="s">
        <v>1640</v>
      </c>
      <c r="G141" s="138" t="s">
        <v>734</v>
      </c>
      <c r="H141" s="139">
        <v>5</v>
      </c>
      <c r="I141" s="140"/>
      <c r="J141" s="141">
        <f t="shared" si="0"/>
        <v>0</v>
      </c>
      <c r="K141" s="137" t="s">
        <v>203</v>
      </c>
      <c r="L141" s="30"/>
      <c r="M141" s="142" t="s">
        <v>1</v>
      </c>
      <c r="N141" s="143" t="s">
        <v>42</v>
      </c>
      <c r="P141" s="144">
        <f t="shared" si="1"/>
        <v>0</v>
      </c>
      <c r="Q141" s="144">
        <v>0</v>
      </c>
      <c r="R141" s="144">
        <f t="shared" si="2"/>
        <v>0</v>
      </c>
      <c r="S141" s="144">
        <v>0</v>
      </c>
      <c r="T141" s="145">
        <f t="shared" si="3"/>
        <v>0</v>
      </c>
      <c r="AR141" s="146" t="s">
        <v>108</v>
      </c>
      <c r="AT141" s="146" t="s">
        <v>187</v>
      </c>
      <c r="AU141" s="146" t="s">
        <v>85</v>
      </c>
      <c r="AY141" s="15" t="s">
        <v>185</v>
      </c>
      <c r="BE141" s="147">
        <f t="shared" si="4"/>
        <v>0</v>
      </c>
      <c r="BF141" s="147">
        <f t="shared" si="5"/>
        <v>0</v>
      </c>
      <c r="BG141" s="147">
        <f t="shared" si="6"/>
        <v>0</v>
      </c>
      <c r="BH141" s="147">
        <f t="shared" si="7"/>
        <v>0</v>
      </c>
      <c r="BI141" s="147">
        <f t="shared" si="8"/>
        <v>0</v>
      </c>
      <c r="BJ141" s="15" t="s">
        <v>85</v>
      </c>
      <c r="BK141" s="147">
        <f t="shared" si="9"/>
        <v>0</v>
      </c>
      <c r="BL141" s="15" t="s">
        <v>108</v>
      </c>
      <c r="BM141" s="146" t="s">
        <v>390</v>
      </c>
    </row>
    <row r="142" spans="2:65" s="1" customFormat="1" ht="16.5" customHeight="1">
      <c r="B142" s="134"/>
      <c r="C142" s="135" t="s">
        <v>77</v>
      </c>
      <c r="D142" s="135" t="s">
        <v>187</v>
      </c>
      <c r="E142" s="136" t="s">
        <v>1641</v>
      </c>
      <c r="F142" s="137" t="s">
        <v>1642</v>
      </c>
      <c r="G142" s="138" t="s">
        <v>734</v>
      </c>
      <c r="H142" s="139">
        <v>24</v>
      </c>
      <c r="I142" s="140"/>
      <c r="J142" s="141">
        <f t="shared" si="0"/>
        <v>0</v>
      </c>
      <c r="K142" s="137" t="s">
        <v>203</v>
      </c>
      <c r="L142" s="30"/>
      <c r="M142" s="142" t="s">
        <v>1</v>
      </c>
      <c r="N142" s="143" t="s">
        <v>42</v>
      </c>
      <c r="P142" s="144">
        <f t="shared" si="1"/>
        <v>0</v>
      </c>
      <c r="Q142" s="144">
        <v>0</v>
      </c>
      <c r="R142" s="144">
        <f t="shared" si="2"/>
        <v>0</v>
      </c>
      <c r="S142" s="144">
        <v>0</v>
      </c>
      <c r="T142" s="145">
        <f t="shared" si="3"/>
        <v>0</v>
      </c>
      <c r="AR142" s="146" t="s">
        <v>108</v>
      </c>
      <c r="AT142" s="146" t="s">
        <v>187</v>
      </c>
      <c r="AU142" s="146" t="s">
        <v>85</v>
      </c>
      <c r="AY142" s="15" t="s">
        <v>185</v>
      </c>
      <c r="BE142" s="147">
        <f t="shared" si="4"/>
        <v>0</v>
      </c>
      <c r="BF142" s="147">
        <f t="shared" si="5"/>
        <v>0</v>
      </c>
      <c r="BG142" s="147">
        <f t="shared" si="6"/>
        <v>0</v>
      </c>
      <c r="BH142" s="147">
        <f t="shared" si="7"/>
        <v>0</v>
      </c>
      <c r="BI142" s="147">
        <f t="shared" si="8"/>
        <v>0</v>
      </c>
      <c r="BJ142" s="15" t="s">
        <v>85</v>
      </c>
      <c r="BK142" s="147">
        <f t="shared" si="9"/>
        <v>0</v>
      </c>
      <c r="BL142" s="15" t="s">
        <v>108</v>
      </c>
      <c r="BM142" s="146" t="s">
        <v>400</v>
      </c>
    </row>
    <row r="143" spans="2:65" s="1" customFormat="1" ht="16.5" customHeight="1">
      <c r="B143" s="134"/>
      <c r="C143" s="135" t="s">
        <v>77</v>
      </c>
      <c r="D143" s="135" t="s">
        <v>187</v>
      </c>
      <c r="E143" s="136" t="s">
        <v>1643</v>
      </c>
      <c r="F143" s="137" t="s">
        <v>1644</v>
      </c>
      <c r="G143" s="138" t="s">
        <v>1135</v>
      </c>
      <c r="H143" s="139">
        <v>1</v>
      </c>
      <c r="I143" s="140"/>
      <c r="J143" s="141">
        <f t="shared" si="0"/>
        <v>0</v>
      </c>
      <c r="K143" s="137" t="s">
        <v>203</v>
      </c>
      <c r="L143" s="30"/>
      <c r="M143" s="142" t="s">
        <v>1</v>
      </c>
      <c r="N143" s="143" t="s">
        <v>42</v>
      </c>
      <c r="P143" s="144">
        <f t="shared" si="1"/>
        <v>0</v>
      </c>
      <c r="Q143" s="144">
        <v>0</v>
      </c>
      <c r="R143" s="144">
        <f t="shared" si="2"/>
        <v>0</v>
      </c>
      <c r="S143" s="144">
        <v>0</v>
      </c>
      <c r="T143" s="145">
        <f t="shared" si="3"/>
        <v>0</v>
      </c>
      <c r="AR143" s="146" t="s">
        <v>108</v>
      </c>
      <c r="AT143" s="146" t="s">
        <v>187</v>
      </c>
      <c r="AU143" s="146" t="s">
        <v>85</v>
      </c>
      <c r="AY143" s="15" t="s">
        <v>185</v>
      </c>
      <c r="BE143" s="147">
        <f t="shared" si="4"/>
        <v>0</v>
      </c>
      <c r="BF143" s="147">
        <f t="shared" si="5"/>
        <v>0</v>
      </c>
      <c r="BG143" s="147">
        <f t="shared" si="6"/>
        <v>0</v>
      </c>
      <c r="BH143" s="147">
        <f t="shared" si="7"/>
        <v>0</v>
      </c>
      <c r="BI143" s="147">
        <f t="shared" si="8"/>
        <v>0</v>
      </c>
      <c r="BJ143" s="15" t="s">
        <v>85</v>
      </c>
      <c r="BK143" s="147">
        <f t="shared" si="9"/>
        <v>0</v>
      </c>
      <c r="BL143" s="15" t="s">
        <v>108</v>
      </c>
      <c r="BM143" s="146" t="s">
        <v>410</v>
      </c>
    </row>
    <row r="144" spans="2:65" s="1" customFormat="1" ht="16.5" customHeight="1">
      <c r="B144" s="134"/>
      <c r="C144" s="135" t="s">
        <v>77</v>
      </c>
      <c r="D144" s="135" t="s">
        <v>187</v>
      </c>
      <c r="E144" s="136" t="s">
        <v>1645</v>
      </c>
      <c r="F144" s="137" t="s">
        <v>1646</v>
      </c>
      <c r="G144" s="138" t="s">
        <v>734</v>
      </c>
      <c r="H144" s="139">
        <v>1</v>
      </c>
      <c r="I144" s="140"/>
      <c r="J144" s="141">
        <f t="shared" si="0"/>
        <v>0</v>
      </c>
      <c r="K144" s="137" t="s">
        <v>203</v>
      </c>
      <c r="L144" s="30"/>
      <c r="M144" s="142" t="s">
        <v>1</v>
      </c>
      <c r="N144" s="143" t="s">
        <v>42</v>
      </c>
      <c r="P144" s="144">
        <f t="shared" si="1"/>
        <v>0</v>
      </c>
      <c r="Q144" s="144">
        <v>0</v>
      </c>
      <c r="R144" s="144">
        <f t="shared" si="2"/>
        <v>0</v>
      </c>
      <c r="S144" s="144">
        <v>0</v>
      </c>
      <c r="T144" s="145">
        <f t="shared" si="3"/>
        <v>0</v>
      </c>
      <c r="AR144" s="146" t="s">
        <v>108</v>
      </c>
      <c r="AT144" s="146" t="s">
        <v>187</v>
      </c>
      <c r="AU144" s="146" t="s">
        <v>85</v>
      </c>
      <c r="AY144" s="15" t="s">
        <v>185</v>
      </c>
      <c r="BE144" s="147">
        <f t="shared" si="4"/>
        <v>0</v>
      </c>
      <c r="BF144" s="147">
        <f t="shared" si="5"/>
        <v>0</v>
      </c>
      <c r="BG144" s="147">
        <f t="shared" si="6"/>
        <v>0</v>
      </c>
      <c r="BH144" s="147">
        <f t="shared" si="7"/>
        <v>0</v>
      </c>
      <c r="BI144" s="147">
        <f t="shared" si="8"/>
        <v>0</v>
      </c>
      <c r="BJ144" s="15" t="s">
        <v>85</v>
      </c>
      <c r="BK144" s="147">
        <f t="shared" si="9"/>
        <v>0</v>
      </c>
      <c r="BL144" s="15" t="s">
        <v>108</v>
      </c>
      <c r="BM144" s="146" t="s">
        <v>421</v>
      </c>
    </row>
    <row r="145" spans="2:65" s="1" customFormat="1" ht="33" customHeight="1">
      <c r="B145" s="134"/>
      <c r="C145" s="135" t="s">
        <v>77</v>
      </c>
      <c r="D145" s="135" t="s">
        <v>187</v>
      </c>
      <c r="E145" s="136" t="s">
        <v>1647</v>
      </c>
      <c r="F145" s="137" t="s">
        <v>1648</v>
      </c>
      <c r="G145" s="138" t="s">
        <v>734</v>
      </c>
      <c r="H145" s="139">
        <v>1</v>
      </c>
      <c r="I145" s="140"/>
      <c r="J145" s="141">
        <f t="shared" si="0"/>
        <v>0</v>
      </c>
      <c r="K145" s="137" t="s">
        <v>203</v>
      </c>
      <c r="L145" s="30"/>
      <c r="M145" s="142" t="s">
        <v>1</v>
      </c>
      <c r="N145" s="143" t="s">
        <v>42</v>
      </c>
      <c r="P145" s="144">
        <f t="shared" si="1"/>
        <v>0</v>
      </c>
      <c r="Q145" s="144">
        <v>0</v>
      </c>
      <c r="R145" s="144">
        <f t="shared" si="2"/>
        <v>0</v>
      </c>
      <c r="S145" s="144">
        <v>0</v>
      </c>
      <c r="T145" s="145">
        <f t="shared" si="3"/>
        <v>0</v>
      </c>
      <c r="AR145" s="146" t="s">
        <v>108</v>
      </c>
      <c r="AT145" s="146" t="s">
        <v>187</v>
      </c>
      <c r="AU145" s="146" t="s">
        <v>85</v>
      </c>
      <c r="AY145" s="15" t="s">
        <v>185</v>
      </c>
      <c r="BE145" s="147">
        <f t="shared" si="4"/>
        <v>0</v>
      </c>
      <c r="BF145" s="147">
        <f t="shared" si="5"/>
        <v>0</v>
      </c>
      <c r="BG145" s="147">
        <f t="shared" si="6"/>
        <v>0</v>
      </c>
      <c r="BH145" s="147">
        <f t="shared" si="7"/>
        <v>0</v>
      </c>
      <c r="BI145" s="147">
        <f t="shared" si="8"/>
        <v>0</v>
      </c>
      <c r="BJ145" s="15" t="s">
        <v>85</v>
      </c>
      <c r="BK145" s="147">
        <f t="shared" si="9"/>
        <v>0</v>
      </c>
      <c r="BL145" s="15" t="s">
        <v>108</v>
      </c>
      <c r="BM145" s="146" t="s">
        <v>432</v>
      </c>
    </row>
    <row r="146" spans="2:65" s="1" customFormat="1" ht="16.5" customHeight="1">
      <c r="B146" s="134"/>
      <c r="C146" s="135" t="s">
        <v>77</v>
      </c>
      <c r="D146" s="135" t="s">
        <v>187</v>
      </c>
      <c r="E146" s="136" t="s">
        <v>1649</v>
      </c>
      <c r="F146" s="137" t="s">
        <v>1650</v>
      </c>
      <c r="G146" s="138" t="s">
        <v>328</v>
      </c>
      <c r="H146" s="139">
        <v>35</v>
      </c>
      <c r="I146" s="140"/>
      <c r="J146" s="141">
        <f t="shared" si="0"/>
        <v>0</v>
      </c>
      <c r="K146" s="137" t="s">
        <v>203</v>
      </c>
      <c r="L146" s="30"/>
      <c r="M146" s="142" t="s">
        <v>1</v>
      </c>
      <c r="N146" s="143" t="s">
        <v>42</v>
      </c>
      <c r="P146" s="144">
        <f t="shared" si="1"/>
        <v>0</v>
      </c>
      <c r="Q146" s="144">
        <v>0</v>
      </c>
      <c r="R146" s="144">
        <f t="shared" si="2"/>
        <v>0</v>
      </c>
      <c r="S146" s="144">
        <v>0</v>
      </c>
      <c r="T146" s="145">
        <f t="shared" si="3"/>
        <v>0</v>
      </c>
      <c r="AR146" s="146" t="s">
        <v>108</v>
      </c>
      <c r="AT146" s="146" t="s">
        <v>187</v>
      </c>
      <c r="AU146" s="146" t="s">
        <v>85</v>
      </c>
      <c r="AY146" s="15" t="s">
        <v>185</v>
      </c>
      <c r="BE146" s="147">
        <f t="shared" si="4"/>
        <v>0</v>
      </c>
      <c r="BF146" s="147">
        <f t="shared" si="5"/>
        <v>0</v>
      </c>
      <c r="BG146" s="147">
        <f t="shared" si="6"/>
        <v>0</v>
      </c>
      <c r="BH146" s="147">
        <f t="shared" si="7"/>
        <v>0</v>
      </c>
      <c r="BI146" s="147">
        <f t="shared" si="8"/>
        <v>0</v>
      </c>
      <c r="BJ146" s="15" t="s">
        <v>85</v>
      </c>
      <c r="BK146" s="147">
        <f t="shared" si="9"/>
        <v>0</v>
      </c>
      <c r="BL146" s="15" t="s">
        <v>108</v>
      </c>
      <c r="BM146" s="146" t="s">
        <v>440</v>
      </c>
    </row>
    <row r="147" spans="2:65" s="1" customFormat="1" ht="16.5" customHeight="1">
      <c r="B147" s="134"/>
      <c r="C147" s="135" t="s">
        <v>77</v>
      </c>
      <c r="D147" s="135" t="s">
        <v>187</v>
      </c>
      <c r="E147" s="136" t="s">
        <v>1651</v>
      </c>
      <c r="F147" s="137" t="s">
        <v>1652</v>
      </c>
      <c r="G147" s="138" t="s">
        <v>734</v>
      </c>
      <c r="H147" s="139">
        <v>1</v>
      </c>
      <c r="I147" s="140"/>
      <c r="J147" s="141">
        <f t="shared" si="0"/>
        <v>0</v>
      </c>
      <c r="K147" s="137" t="s">
        <v>203</v>
      </c>
      <c r="L147" s="30"/>
      <c r="M147" s="142" t="s">
        <v>1</v>
      </c>
      <c r="N147" s="143" t="s">
        <v>42</v>
      </c>
      <c r="P147" s="144">
        <f t="shared" si="1"/>
        <v>0</v>
      </c>
      <c r="Q147" s="144">
        <v>0</v>
      </c>
      <c r="R147" s="144">
        <f t="shared" si="2"/>
        <v>0</v>
      </c>
      <c r="S147" s="144">
        <v>0</v>
      </c>
      <c r="T147" s="145">
        <f t="shared" si="3"/>
        <v>0</v>
      </c>
      <c r="AR147" s="146" t="s">
        <v>108</v>
      </c>
      <c r="AT147" s="146" t="s">
        <v>187</v>
      </c>
      <c r="AU147" s="146" t="s">
        <v>85</v>
      </c>
      <c r="AY147" s="15" t="s">
        <v>185</v>
      </c>
      <c r="BE147" s="147">
        <f t="shared" si="4"/>
        <v>0</v>
      </c>
      <c r="BF147" s="147">
        <f t="shared" si="5"/>
        <v>0</v>
      </c>
      <c r="BG147" s="147">
        <f t="shared" si="6"/>
        <v>0</v>
      </c>
      <c r="BH147" s="147">
        <f t="shared" si="7"/>
        <v>0</v>
      </c>
      <c r="BI147" s="147">
        <f t="shared" si="8"/>
        <v>0</v>
      </c>
      <c r="BJ147" s="15" t="s">
        <v>85</v>
      </c>
      <c r="BK147" s="147">
        <f t="shared" si="9"/>
        <v>0</v>
      </c>
      <c r="BL147" s="15" t="s">
        <v>108</v>
      </c>
      <c r="BM147" s="146" t="s">
        <v>450</v>
      </c>
    </row>
    <row r="148" spans="2:65" s="1" customFormat="1" ht="16.5" customHeight="1">
      <c r="B148" s="134"/>
      <c r="C148" s="135" t="s">
        <v>77</v>
      </c>
      <c r="D148" s="135" t="s">
        <v>187</v>
      </c>
      <c r="E148" s="136" t="s">
        <v>1653</v>
      </c>
      <c r="F148" s="137" t="s">
        <v>1654</v>
      </c>
      <c r="G148" s="138" t="s">
        <v>734</v>
      </c>
      <c r="H148" s="139">
        <v>3</v>
      </c>
      <c r="I148" s="140"/>
      <c r="J148" s="141">
        <f t="shared" si="0"/>
        <v>0</v>
      </c>
      <c r="K148" s="137" t="s">
        <v>203</v>
      </c>
      <c r="L148" s="30"/>
      <c r="M148" s="142" t="s">
        <v>1</v>
      </c>
      <c r="N148" s="143" t="s">
        <v>42</v>
      </c>
      <c r="P148" s="144">
        <f t="shared" si="1"/>
        <v>0</v>
      </c>
      <c r="Q148" s="144">
        <v>0</v>
      </c>
      <c r="R148" s="144">
        <f t="shared" si="2"/>
        <v>0</v>
      </c>
      <c r="S148" s="144">
        <v>0</v>
      </c>
      <c r="T148" s="145">
        <f t="shared" si="3"/>
        <v>0</v>
      </c>
      <c r="AR148" s="146" t="s">
        <v>108</v>
      </c>
      <c r="AT148" s="146" t="s">
        <v>187</v>
      </c>
      <c r="AU148" s="146" t="s">
        <v>85</v>
      </c>
      <c r="AY148" s="15" t="s">
        <v>185</v>
      </c>
      <c r="BE148" s="147">
        <f t="shared" si="4"/>
        <v>0</v>
      </c>
      <c r="BF148" s="147">
        <f t="shared" si="5"/>
        <v>0</v>
      </c>
      <c r="BG148" s="147">
        <f t="shared" si="6"/>
        <v>0</v>
      </c>
      <c r="BH148" s="147">
        <f t="shared" si="7"/>
        <v>0</v>
      </c>
      <c r="BI148" s="147">
        <f t="shared" si="8"/>
        <v>0</v>
      </c>
      <c r="BJ148" s="15" t="s">
        <v>85</v>
      </c>
      <c r="BK148" s="147">
        <f t="shared" si="9"/>
        <v>0</v>
      </c>
      <c r="BL148" s="15" t="s">
        <v>108</v>
      </c>
      <c r="BM148" s="146" t="s">
        <v>459</v>
      </c>
    </row>
    <row r="149" spans="2:65" s="1" customFormat="1" ht="16.5" customHeight="1">
      <c r="B149" s="134"/>
      <c r="C149" s="135" t="s">
        <v>77</v>
      </c>
      <c r="D149" s="135" t="s">
        <v>187</v>
      </c>
      <c r="E149" s="136" t="s">
        <v>1655</v>
      </c>
      <c r="F149" s="137" t="s">
        <v>1656</v>
      </c>
      <c r="G149" s="138" t="s">
        <v>328</v>
      </c>
      <c r="H149" s="139">
        <v>167</v>
      </c>
      <c r="I149" s="140"/>
      <c r="J149" s="141">
        <f t="shared" si="0"/>
        <v>0</v>
      </c>
      <c r="K149" s="137" t="s">
        <v>203</v>
      </c>
      <c r="L149" s="30"/>
      <c r="M149" s="142" t="s">
        <v>1</v>
      </c>
      <c r="N149" s="143" t="s">
        <v>42</v>
      </c>
      <c r="P149" s="144">
        <f t="shared" si="1"/>
        <v>0</v>
      </c>
      <c r="Q149" s="144">
        <v>0</v>
      </c>
      <c r="R149" s="144">
        <f t="shared" si="2"/>
        <v>0</v>
      </c>
      <c r="S149" s="144">
        <v>0</v>
      </c>
      <c r="T149" s="145">
        <f t="shared" si="3"/>
        <v>0</v>
      </c>
      <c r="AR149" s="146" t="s">
        <v>108</v>
      </c>
      <c r="AT149" s="146" t="s">
        <v>187</v>
      </c>
      <c r="AU149" s="146" t="s">
        <v>85</v>
      </c>
      <c r="AY149" s="15" t="s">
        <v>185</v>
      </c>
      <c r="BE149" s="147">
        <f t="shared" si="4"/>
        <v>0</v>
      </c>
      <c r="BF149" s="147">
        <f t="shared" si="5"/>
        <v>0</v>
      </c>
      <c r="BG149" s="147">
        <f t="shared" si="6"/>
        <v>0</v>
      </c>
      <c r="BH149" s="147">
        <f t="shared" si="7"/>
        <v>0</v>
      </c>
      <c r="BI149" s="147">
        <f t="shared" si="8"/>
        <v>0</v>
      </c>
      <c r="BJ149" s="15" t="s">
        <v>85</v>
      </c>
      <c r="BK149" s="147">
        <f t="shared" si="9"/>
        <v>0</v>
      </c>
      <c r="BL149" s="15" t="s">
        <v>108</v>
      </c>
      <c r="BM149" s="146" t="s">
        <v>468</v>
      </c>
    </row>
    <row r="150" spans="2:65" s="1" customFormat="1" ht="16.5" customHeight="1">
      <c r="B150" s="134"/>
      <c r="C150" s="135" t="s">
        <v>77</v>
      </c>
      <c r="D150" s="135" t="s">
        <v>187</v>
      </c>
      <c r="E150" s="136" t="s">
        <v>1657</v>
      </c>
      <c r="F150" s="137" t="s">
        <v>1658</v>
      </c>
      <c r="G150" s="138" t="s">
        <v>328</v>
      </c>
      <c r="H150" s="139">
        <v>167</v>
      </c>
      <c r="I150" s="140"/>
      <c r="J150" s="141">
        <f t="shared" si="0"/>
        <v>0</v>
      </c>
      <c r="K150" s="137" t="s">
        <v>203</v>
      </c>
      <c r="L150" s="30"/>
      <c r="M150" s="142" t="s">
        <v>1</v>
      </c>
      <c r="N150" s="143" t="s">
        <v>42</v>
      </c>
      <c r="P150" s="144">
        <f t="shared" si="1"/>
        <v>0</v>
      </c>
      <c r="Q150" s="144">
        <v>0</v>
      </c>
      <c r="R150" s="144">
        <f t="shared" si="2"/>
        <v>0</v>
      </c>
      <c r="S150" s="144">
        <v>0</v>
      </c>
      <c r="T150" s="145">
        <f t="shared" si="3"/>
        <v>0</v>
      </c>
      <c r="AR150" s="146" t="s">
        <v>108</v>
      </c>
      <c r="AT150" s="146" t="s">
        <v>187</v>
      </c>
      <c r="AU150" s="146" t="s">
        <v>85</v>
      </c>
      <c r="AY150" s="15" t="s">
        <v>185</v>
      </c>
      <c r="BE150" s="147">
        <f t="shared" si="4"/>
        <v>0</v>
      </c>
      <c r="BF150" s="147">
        <f t="shared" si="5"/>
        <v>0</v>
      </c>
      <c r="BG150" s="147">
        <f t="shared" si="6"/>
        <v>0</v>
      </c>
      <c r="BH150" s="147">
        <f t="shared" si="7"/>
        <v>0</v>
      </c>
      <c r="BI150" s="147">
        <f t="shared" si="8"/>
        <v>0</v>
      </c>
      <c r="BJ150" s="15" t="s">
        <v>85</v>
      </c>
      <c r="BK150" s="147">
        <f t="shared" si="9"/>
        <v>0</v>
      </c>
      <c r="BL150" s="15" t="s">
        <v>108</v>
      </c>
      <c r="BM150" s="146" t="s">
        <v>479</v>
      </c>
    </row>
    <row r="151" spans="2:65" s="1" customFormat="1" ht="16.5" customHeight="1">
      <c r="B151" s="134"/>
      <c r="C151" s="135" t="s">
        <v>77</v>
      </c>
      <c r="D151" s="135" t="s">
        <v>187</v>
      </c>
      <c r="E151" s="136" t="s">
        <v>1659</v>
      </c>
      <c r="F151" s="137" t="s">
        <v>1660</v>
      </c>
      <c r="G151" s="138" t="s">
        <v>734</v>
      </c>
      <c r="H151" s="139">
        <v>1</v>
      </c>
      <c r="I151" s="140"/>
      <c r="J151" s="141">
        <f t="shared" si="0"/>
        <v>0</v>
      </c>
      <c r="K151" s="137" t="s">
        <v>203</v>
      </c>
      <c r="L151" s="30"/>
      <c r="M151" s="142" t="s">
        <v>1</v>
      </c>
      <c r="N151" s="143" t="s">
        <v>42</v>
      </c>
      <c r="P151" s="144">
        <f t="shared" si="1"/>
        <v>0</v>
      </c>
      <c r="Q151" s="144">
        <v>0</v>
      </c>
      <c r="R151" s="144">
        <f t="shared" si="2"/>
        <v>0</v>
      </c>
      <c r="S151" s="144">
        <v>0</v>
      </c>
      <c r="T151" s="145">
        <f t="shared" si="3"/>
        <v>0</v>
      </c>
      <c r="AR151" s="146" t="s">
        <v>108</v>
      </c>
      <c r="AT151" s="146" t="s">
        <v>187</v>
      </c>
      <c r="AU151" s="146" t="s">
        <v>85</v>
      </c>
      <c r="AY151" s="15" t="s">
        <v>185</v>
      </c>
      <c r="BE151" s="147">
        <f t="shared" si="4"/>
        <v>0</v>
      </c>
      <c r="BF151" s="147">
        <f t="shared" si="5"/>
        <v>0</v>
      </c>
      <c r="BG151" s="147">
        <f t="shared" si="6"/>
        <v>0</v>
      </c>
      <c r="BH151" s="147">
        <f t="shared" si="7"/>
        <v>0</v>
      </c>
      <c r="BI151" s="147">
        <f t="shared" si="8"/>
        <v>0</v>
      </c>
      <c r="BJ151" s="15" t="s">
        <v>85</v>
      </c>
      <c r="BK151" s="147">
        <f t="shared" si="9"/>
        <v>0</v>
      </c>
      <c r="BL151" s="15" t="s">
        <v>108</v>
      </c>
      <c r="BM151" s="146" t="s">
        <v>489</v>
      </c>
    </row>
    <row r="152" spans="2:65" s="1" customFormat="1" ht="16.5" customHeight="1">
      <c r="B152" s="134"/>
      <c r="C152" s="135" t="s">
        <v>77</v>
      </c>
      <c r="D152" s="135" t="s">
        <v>187</v>
      </c>
      <c r="E152" s="136" t="s">
        <v>1661</v>
      </c>
      <c r="F152" s="137" t="s">
        <v>1662</v>
      </c>
      <c r="G152" s="138" t="s">
        <v>734</v>
      </c>
      <c r="H152" s="139">
        <v>5</v>
      </c>
      <c r="I152" s="140"/>
      <c r="J152" s="141">
        <f t="shared" si="0"/>
        <v>0</v>
      </c>
      <c r="K152" s="137" t="s">
        <v>203</v>
      </c>
      <c r="L152" s="30"/>
      <c r="M152" s="142" t="s">
        <v>1</v>
      </c>
      <c r="N152" s="143" t="s">
        <v>42</v>
      </c>
      <c r="P152" s="144">
        <f t="shared" si="1"/>
        <v>0</v>
      </c>
      <c r="Q152" s="144">
        <v>0</v>
      </c>
      <c r="R152" s="144">
        <f t="shared" si="2"/>
        <v>0</v>
      </c>
      <c r="S152" s="144">
        <v>0</v>
      </c>
      <c r="T152" s="145">
        <f t="shared" si="3"/>
        <v>0</v>
      </c>
      <c r="AR152" s="146" t="s">
        <v>108</v>
      </c>
      <c r="AT152" s="146" t="s">
        <v>187</v>
      </c>
      <c r="AU152" s="146" t="s">
        <v>85</v>
      </c>
      <c r="AY152" s="15" t="s">
        <v>185</v>
      </c>
      <c r="BE152" s="147">
        <f t="shared" si="4"/>
        <v>0</v>
      </c>
      <c r="BF152" s="147">
        <f t="shared" si="5"/>
        <v>0</v>
      </c>
      <c r="BG152" s="147">
        <f t="shared" si="6"/>
        <v>0</v>
      </c>
      <c r="BH152" s="147">
        <f t="shared" si="7"/>
        <v>0</v>
      </c>
      <c r="BI152" s="147">
        <f t="shared" si="8"/>
        <v>0</v>
      </c>
      <c r="BJ152" s="15" t="s">
        <v>85</v>
      </c>
      <c r="BK152" s="147">
        <f t="shared" si="9"/>
        <v>0</v>
      </c>
      <c r="BL152" s="15" t="s">
        <v>108</v>
      </c>
      <c r="BM152" s="146" t="s">
        <v>500</v>
      </c>
    </row>
    <row r="153" spans="2:65" s="11" customFormat="1" ht="25.9" customHeight="1">
      <c r="B153" s="122"/>
      <c r="D153" s="123" t="s">
        <v>76</v>
      </c>
      <c r="E153" s="124" t="s">
        <v>1495</v>
      </c>
      <c r="F153" s="124" t="s">
        <v>1663</v>
      </c>
      <c r="I153" s="125"/>
      <c r="J153" s="126">
        <f>BK153</f>
        <v>0</v>
      </c>
      <c r="L153" s="122"/>
      <c r="M153" s="127"/>
      <c r="P153" s="128">
        <f>SUM(P154:P159)</f>
        <v>0</v>
      </c>
      <c r="R153" s="128">
        <f>SUM(R154:R159)</f>
        <v>0</v>
      </c>
      <c r="T153" s="129">
        <f>SUM(T154:T159)</f>
        <v>0</v>
      </c>
      <c r="AR153" s="123" t="s">
        <v>85</v>
      </c>
      <c r="AT153" s="130" t="s">
        <v>76</v>
      </c>
      <c r="AU153" s="130" t="s">
        <v>77</v>
      </c>
      <c r="AY153" s="123" t="s">
        <v>185</v>
      </c>
      <c r="BK153" s="131">
        <f>SUM(BK154:BK159)</f>
        <v>0</v>
      </c>
    </row>
    <row r="154" spans="2:65" s="1" customFormat="1" ht="16.5" customHeight="1">
      <c r="B154" s="134"/>
      <c r="C154" s="135" t="s">
        <v>77</v>
      </c>
      <c r="D154" s="135" t="s">
        <v>187</v>
      </c>
      <c r="E154" s="136" t="s">
        <v>1664</v>
      </c>
      <c r="F154" s="137" t="s">
        <v>1665</v>
      </c>
      <c r="G154" s="138" t="s">
        <v>734</v>
      </c>
      <c r="H154" s="139">
        <v>1</v>
      </c>
      <c r="I154" s="140"/>
      <c r="J154" s="141">
        <f t="shared" ref="J154:J159" si="10">ROUND(I154*H154,2)</f>
        <v>0</v>
      </c>
      <c r="K154" s="137" t="s">
        <v>203</v>
      </c>
      <c r="L154" s="30"/>
      <c r="M154" s="142" t="s">
        <v>1</v>
      </c>
      <c r="N154" s="143" t="s">
        <v>42</v>
      </c>
      <c r="P154" s="144">
        <f t="shared" ref="P154:P159" si="11">O154*H154</f>
        <v>0</v>
      </c>
      <c r="Q154" s="144">
        <v>0</v>
      </c>
      <c r="R154" s="144">
        <f t="shared" ref="R154:R159" si="12">Q154*H154</f>
        <v>0</v>
      </c>
      <c r="S154" s="144">
        <v>0</v>
      </c>
      <c r="T154" s="145">
        <f t="shared" ref="T154:T159" si="13">S154*H154</f>
        <v>0</v>
      </c>
      <c r="AR154" s="146" t="s">
        <v>108</v>
      </c>
      <c r="AT154" s="146" t="s">
        <v>187</v>
      </c>
      <c r="AU154" s="146" t="s">
        <v>85</v>
      </c>
      <c r="AY154" s="15" t="s">
        <v>185</v>
      </c>
      <c r="BE154" s="147">
        <f t="shared" ref="BE154:BE159" si="14">IF(N154="základní",J154,0)</f>
        <v>0</v>
      </c>
      <c r="BF154" s="147">
        <f t="shared" ref="BF154:BF159" si="15">IF(N154="snížená",J154,0)</f>
        <v>0</v>
      </c>
      <c r="BG154" s="147">
        <f t="shared" ref="BG154:BG159" si="16">IF(N154="zákl. přenesená",J154,0)</f>
        <v>0</v>
      </c>
      <c r="BH154" s="147">
        <f t="shared" ref="BH154:BH159" si="17">IF(N154="sníž. přenesená",J154,0)</f>
        <v>0</v>
      </c>
      <c r="BI154" s="147">
        <f t="shared" ref="BI154:BI159" si="18">IF(N154="nulová",J154,0)</f>
        <v>0</v>
      </c>
      <c r="BJ154" s="15" t="s">
        <v>85</v>
      </c>
      <c r="BK154" s="147">
        <f t="shared" ref="BK154:BK159" si="19">ROUND(I154*H154,2)</f>
        <v>0</v>
      </c>
      <c r="BL154" s="15" t="s">
        <v>108</v>
      </c>
      <c r="BM154" s="146" t="s">
        <v>510</v>
      </c>
    </row>
    <row r="155" spans="2:65" s="1" customFormat="1" ht="16.5" customHeight="1">
      <c r="B155" s="134"/>
      <c r="C155" s="135" t="s">
        <v>77</v>
      </c>
      <c r="D155" s="135" t="s">
        <v>187</v>
      </c>
      <c r="E155" s="136" t="s">
        <v>1666</v>
      </c>
      <c r="F155" s="137" t="s">
        <v>1667</v>
      </c>
      <c r="G155" s="138" t="s">
        <v>734</v>
      </c>
      <c r="H155" s="139">
        <v>1</v>
      </c>
      <c r="I155" s="140"/>
      <c r="J155" s="141">
        <f t="shared" si="10"/>
        <v>0</v>
      </c>
      <c r="K155" s="137" t="s">
        <v>203</v>
      </c>
      <c r="L155" s="30"/>
      <c r="M155" s="142" t="s">
        <v>1</v>
      </c>
      <c r="N155" s="143" t="s">
        <v>42</v>
      </c>
      <c r="P155" s="144">
        <f t="shared" si="11"/>
        <v>0</v>
      </c>
      <c r="Q155" s="144">
        <v>0</v>
      </c>
      <c r="R155" s="144">
        <f t="shared" si="12"/>
        <v>0</v>
      </c>
      <c r="S155" s="144">
        <v>0</v>
      </c>
      <c r="T155" s="145">
        <f t="shared" si="13"/>
        <v>0</v>
      </c>
      <c r="AR155" s="146" t="s">
        <v>108</v>
      </c>
      <c r="AT155" s="146" t="s">
        <v>187</v>
      </c>
      <c r="AU155" s="146" t="s">
        <v>85</v>
      </c>
      <c r="AY155" s="15" t="s">
        <v>185</v>
      </c>
      <c r="BE155" s="147">
        <f t="shared" si="14"/>
        <v>0</v>
      </c>
      <c r="BF155" s="147">
        <f t="shared" si="15"/>
        <v>0</v>
      </c>
      <c r="BG155" s="147">
        <f t="shared" si="16"/>
        <v>0</v>
      </c>
      <c r="BH155" s="147">
        <f t="shared" si="17"/>
        <v>0</v>
      </c>
      <c r="BI155" s="147">
        <f t="shared" si="18"/>
        <v>0</v>
      </c>
      <c r="BJ155" s="15" t="s">
        <v>85</v>
      </c>
      <c r="BK155" s="147">
        <f t="shared" si="19"/>
        <v>0</v>
      </c>
      <c r="BL155" s="15" t="s">
        <v>108</v>
      </c>
      <c r="BM155" s="146" t="s">
        <v>522</v>
      </c>
    </row>
    <row r="156" spans="2:65" s="1" customFormat="1" ht="16.5" customHeight="1">
      <c r="B156" s="134"/>
      <c r="C156" s="135" t="s">
        <v>77</v>
      </c>
      <c r="D156" s="135" t="s">
        <v>187</v>
      </c>
      <c r="E156" s="136" t="s">
        <v>1668</v>
      </c>
      <c r="F156" s="137" t="s">
        <v>1669</v>
      </c>
      <c r="G156" s="138" t="s">
        <v>734</v>
      </c>
      <c r="H156" s="139">
        <v>1</v>
      </c>
      <c r="I156" s="140"/>
      <c r="J156" s="141">
        <f t="shared" si="10"/>
        <v>0</v>
      </c>
      <c r="K156" s="137" t="s">
        <v>203</v>
      </c>
      <c r="L156" s="30"/>
      <c r="M156" s="142" t="s">
        <v>1</v>
      </c>
      <c r="N156" s="143" t="s">
        <v>42</v>
      </c>
      <c r="P156" s="144">
        <f t="shared" si="11"/>
        <v>0</v>
      </c>
      <c r="Q156" s="144">
        <v>0</v>
      </c>
      <c r="R156" s="144">
        <f t="shared" si="12"/>
        <v>0</v>
      </c>
      <c r="S156" s="144">
        <v>0</v>
      </c>
      <c r="T156" s="145">
        <f t="shared" si="13"/>
        <v>0</v>
      </c>
      <c r="AR156" s="146" t="s">
        <v>108</v>
      </c>
      <c r="AT156" s="146" t="s">
        <v>187</v>
      </c>
      <c r="AU156" s="146" t="s">
        <v>85</v>
      </c>
      <c r="AY156" s="15" t="s">
        <v>185</v>
      </c>
      <c r="BE156" s="147">
        <f t="shared" si="14"/>
        <v>0</v>
      </c>
      <c r="BF156" s="147">
        <f t="shared" si="15"/>
        <v>0</v>
      </c>
      <c r="BG156" s="147">
        <f t="shared" si="16"/>
        <v>0</v>
      </c>
      <c r="BH156" s="147">
        <f t="shared" si="17"/>
        <v>0</v>
      </c>
      <c r="BI156" s="147">
        <f t="shared" si="18"/>
        <v>0</v>
      </c>
      <c r="BJ156" s="15" t="s">
        <v>85</v>
      </c>
      <c r="BK156" s="147">
        <f t="shared" si="19"/>
        <v>0</v>
      </c>
      <c r="BL156" s="15" t="s">
        <v>108</v>
      </c>
      <c r="BM156" s="146" t="s">
        <v>531</v>
      </c>
    </row>
    <row r="157" spans="2:65" s="1" customFormat="1" ht="16.5" customHeight="1">
      <c r="B157" s="134"/>
      <c r="C157" s="135" t="s">
        <v>77</v>
      </c>
      <c r="D157" s="135" t="s">
        <v>187</v>
      </c>
      <c r="E157" s="136" t="s">
        <v>1670</v>
      </c>
      <c r="F157" s="137" t="s">
        <v>1671</v>
      </c>
      <c r="G157" s="138" t="s">
        <v>734</v>
      </c>
      <c r="H157" s="139">
        <v>1</v>
      </c>
      <c r="I157" s="140"/>
      <c r="J157" s="141">
        <f t="shared" si="10"/>
        <v>0</v>
      </c>
      <c r="K157" s="137" t="s">
        <v>203</v>
      </c>
      <c r="L157" s="30"/>
      <c r="M157" s="142" t="s">
        <v>1</v>
      </c>
      <c r="N157" s="143" t="s">
        <v>42</v>
      </c>
      <c r="P157" s="144">
        <f t="shared" si="11"/>
        <v>0</v>
      </c>
      <c r="Q157" s="144">
        <v>0</v>
      </c>
      <c r="R157" s="144">
        <f t="shared" si="12"/>
        <v>0</v>
      </c>
      <c r="S157" s="144">
        <v>0</v>
      </c>
      <c r="T157" s="145">
        <f t="shared" si="13"/>
        <v>0</v>
      </c>
      <c r="AR157" s="146" t="s">
        <v>108</v>
      </c>
      <c r="AT157" s="146" t="s">
        <v>187</v>
      </c>
      <c r="AU157" s="146" t="s">
        <v>85</v>
      </c>
      <c r="AY157" s="15" t="s">
        <v>185</v>
      </c>
      <c r="BE157" s="147">
        <f t="shared" si="14"/>
        <v>0</v>
      </c>
      <c r="BF157" s="147">
        <f t="shared" si="15"/>
        <v>0</v>
      </c>
      <c r="BG157" s="147">
        <f t="shared" si="16"/>
        <v>0</v>
      </c>
      <c r="BH157" s="147">
        <f t="shared" si="17"/>
        <v>0</v>
      </c>
      <c r="BI157" s="147">
        <f t="shared" si="18"/>
        <v>0</v>
      </c>
      <c r="BJ157" s="15" t="s">
        <v>85</v>
      </c>
      <c r="BK157" s="147">
        <f t="shared" si="19"/>
        <v>0</v>
      </c>
      <c r="BL157" s="15" t="s">
        <v>108</v>
      </c>
      <c r="BM157" s="146" t="s">
        <v>544</v>
      </c>
    </row>
    <row r="158" spans="2:65" s="1" customFormat="1" ht="16.5" customHeight="1">
      <c r="B158" s="134"/>
      <c r="C158" s="135" t="s">
        <v>77</v>
      </c>
      <c r="D158" s="135" t="s">
        <v>187</v>
      </c>
      <c r="E158" s="136" t="s">
        <v>1672</v>
      </c>
      <c r="F158" s="137" t="s">
        <v>1673</v>
      </c>
      <c r="G158" s="138" t="s">
        <v>734</v>
      </c>
      <c r="H158" s="139">
        <v>16</v>
      </c>
      <c r="I158" s="140"/>
      <c r="J158" s="141">
        <f t="shared" si="10"/>
        <v>0</v>
      </c>
      <c r="K158" s="137" t="s">
        <v>203</v>
      </c>
      <c r="L158" s="30"/>
      <c r="M158" s="142" t="s">
        <v>1</v>
      </c>
      <c r="N158" s="143" t="s">
        <v>42</v>
      </c>
      <c r="P158" s="144">
        <f t="shared" si="11"/>
        <v>0</v>
      </c>
      <c r="Q158" s="144">
        <v>0</v>
      </c>
      <c r="R158" s="144">
        <f t="shared" si="12"/>
        <v>0</v>
      </c>
      <c r="S158" s="144">
        <v>0</v>
      </c>
      <c r="T158" s="145">
        <f t="shared" si="13"/>
        <v>0</v>
      </c>
      <c r="AR158" s="146" t="s">
        <v>108</v>
      </c>
      <c r="AT158" s="146" t="s">
        <v>187</v>
      </c>
      <c r="AU158" s="146" t="s">
        <v>85</v>
      </c>
      <c r="AY158" s="15" t="s">
        <v>185</v>
      </c>
      <c r="BE158" s="147">
        <f t="shared" si="14"/>
        <v>0</v>
      </c>
      <c r="BF158" s="147">
        <f t="shared" si="15"/>
        <v>0</v>
      </c>
      <c r="BG158" s="147">
        <f t="shared" si="16"/>
        <v>0</v>
      </c>
      <c r="BH158" s="147">
        <f t="shared" si="17"/>
        <v>0</v>
      </c>
      <c r="BI158" s="147">
        <f t="shared" si="18"/>
        <v>0</v>
      </c>
      <c r="BJ158" s="15" t="s">
        <v>85</v>
      </c>
      <c r="BK158" s="147">
        <f t="shared" si="19"/>
        <v>0</v>
      </c>
      <c r="BL158" s="15" t="s">
        <v>108</v>
      </c>
      <c r="BM158" s="146" t="s">
        <v>554</v>
      </c>
    </row>
    <row r="159" spans="2:65" s="1" customFormat="1" ht="16.5" customHeight="1">
      <c r="B159" s="134"/>
      <c r="C159" s="135" t="s">
        <v>85</v>
      </c>
      <c r="D159" s="135" t="s">
        <v>187</v>
      </c>
      <c r="E159" s="136" t="s">
        <v>1674</v>
      </c>
      <c r="F159" s="137" t="s">
        <v>1675</v>
      </c>
      <c r="G159" s="138" t="s">
        <v>734</v>
      </c>
      <c r="H159" s="139">
        <v>1</v>
      </c>
      <c r="I159" s="140"/>
      <c r="J159" s="141">
        <f t="shared" si="10"/>
        <v>0</v>
      </c>
      <c r="K159" s="137" t="s">
        <v>203</v>
      </c>
      <c r="L159" s="30"/>
      <c r="M159" s="180" t="s">
        <v>1</v>
      </c>
      <c r="N159" s="181" t="s">
        <v>42</v>
      </c>
      <c r="O159" s="178"/>
      <c r="P159" s="182">
        <f t="shared" si="11"/>
        <v>0</v>
      </c>
      <c r="Q159" s="182">
        <v>0</v>
      </c>
      <c r="R159" s="182">
        <f t="shared" si="12"/>
        <v>0</v>
      </c>
      <c r="S159" s="182">
        <v>0</v>
      </c>
      <c r="T159" s="183">
        <f t="shared" si="13"/>
        <v>0</v>
      </c>
      <c r="AR159" s="146" t="s">
        <v>108</v>
      </c>
      <c r="AT159" s="146" t="s">
        <v>187</v>
      </c>
      <c r="AU159" s="146" t="s">
        <v>85</v>
      </c>
      <c r="AY159" s="15" t="s">
        <v>185</v>
      </c>
      <c r="BE159" s="147">
        <f t="shared" si="14"/>
        <v>0</v>
      </c>
      <c r="BF159" s="147">
        <f t="shared" si="15"/>
        <v>0</v>
      </c>
      <c r="BG159" s="147">
        <f t="shared" si="16"/>
        <v>0</v>
      </c>
      <c r="BH159" s="147">
        <f t="shared" si="17"/>
        <v>0</v>
      </c>
      <c r="BI159" s="147">
        <f t="shared" si="18"/>
        <v>0</v>
      </c>
      <c r="BJ159" s="15" t="s">
        <v>85</v>
      </c>
      <c r="BK159" s="147">
        <f t="shared" si="19"/>
        <v>0</v>
      </c>
      <c r="BL159" s="15" t="s">
        <v>108</v>
      </c>
      <c r="BM159" s="146" t="s">
        <v>1676</v>
      </c>
    </row>
    <row r="160" spans="2:65" s="1" customFormat="1" ht="6.95" customHeight="1">
      <c r="B160" s="42"/>
      <c r="C160" s="43"/>
      <c r="D160" s="43"/>
      <c r="E160" s="43"/>
      <c r="F160" s="43"/>
      <c r="G160" s="43"/>
      <c r="H160" s="43"/>
      <c r="I160" s="43"/>
      <c r="J160" s="43"/>
      <c r="K160" s="43"/>
      <c r="L160" s="30"/>
    </row>
  </sheetData>
  <autoFilter ref="C117:K159" xr:uid="{00000000-0009-0000-0000-00000C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2:BM124"/>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128</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s="1" customFormat="1" ht="12" customHeight="1">
      <c r="B8" s="30"/>
      <c r="D8" s="25" t="s">
        <v>136</v>
      </c>
      <c r="L8" s="30"/>
    </row>
    <row r="9" spans="2:46" s="1" customFormat="1" ht="16.5" customHeight="1">
      <c r="B9" s="30"/>
      <c r="E9" s="194" t="s">
        <v>1677</v>
      </c>
      <c r="F9" s="235"/>
      <c r="G9" s="235"/>
      <c r="H9" s="235"/>
      <c r="L9" s="30"/>
    </row>
    <row r="10" spans="2:46" s="1" customFormat="1" ht="11.25">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21</v>
      </c>
      <c r="I12" s="25" t="s">
        <v>22</v>
      </c>
      <c r="J12" s="50" t="str">
        <f>'Rekapitulace stavby'!AN8</f>
        <v>27. 4. 2025</v>
      </c>
      <c r="L12" s="30"/>
    </row>
    <row r="13" spans="2:46" s="1" customFormat="1" ht="10.9" customHeight="1">
      <c r="B13" s="30"/>
      <c r="L13" s="30"/>
    </row>
    <row r="14" spans="2:46" s="1" customFormat="1" ht="12" customHeight="1">
      <c r="B14" s="30"/>
      <c r="D14" s="25" t="s">
        <v>24</v>
      </c>
      <c r="I14" s="25" t="s">
        <v>25</v>
      </c>
      <c r="J14" s="23" t="s">
        <v>1</v>
      </c>
      <c r="L14" s="30"/>
    </row>
    <row r="15" spans="2:46" s="1" customFormat="1" ht="18" customHeight="1">
      <c r="B15" s="30"/>
      <c r="E15" s="23" t="s">
        <v>26</v>
      </c>
      <c r="I15" s="25" t="s">
        <v>27</v>
      </c>
      <c r="J15" s="23" t="s">
        <v>1</v>
      </c>
      <c r="L15" s="30"/>
    </row>
    <row r="16" spans="2:46" s="1" customFormat="1" ht="6.95" customHeight="1">
      <c r="B16" s="30"/>
      <c r="L16" s="30"/>
    </row>
    <row r="17" spans="2:12" s="1" customFormat="1" ht="12" customHeight="1">
      <c r="B17" s="30"/>
      <c r="D17" s="25" t="s">
        <v>28</v>
      </c>
      <c r="I17" s="25" t="s">
        <v>25</v>
      </c>
      <c r="J17" s="26" t="str">
        <f>'Rekapitulace stavby'!AN13</f>
        <v>Vyplň údaj</v>
      </c>
      <c r="L17" s="30"/>
    </row>
    <row r="18" spans="2:12" s="1" customFormat="1" ht="18" customHeight="1">
      <c r="B18" s="30"/>
      <c r="E18" s="236" t="str">
        <f>'Rekapitulace stavby'!E14</f>
        <v>Vyplň údaj</v>
      </c>
      <c r="F18" s="200"/>
      <c r="G18" s="200"/>
      <c r="H18" s="200"/>
      <c r="I18" s="25" t="s">
        <v>27</v>
      </c>
      <c r="J18" s="26" t="str">
        <f>'Rekapitulace stavby'!AN14</f>
        <v>Vyplň údaj</v>
      </c>
      <c r="L18" s="30"/>
    </row>
    <row r="19" spans="2:12" s="1" customFormat="1" ht="6.95" customHeight="1">
      <c r="B19" s="30"/>
      <c r="L19" s="30"/>
    </row>
    <row r="20" spans="2:12" s="1" customFormat="1" ht="12" customHeight="1">
      <c r="B20" s="30"/>
      <c r="D20" s="25" t="s">
        <v>30</v>
      </c>
      <c r="I20" s="25" t="s">
        <v>25</v>
      </c>
      <c r="J20" s="23" t="s">
        <v>1</v>
      </c>
      <c r="L20" s="30"/>
    </row>
    <row r="21" spans="2:12" s="1" customFormat="1" ht="18" customHeight="1">
      <c r="B21" s="30"/>
      <c r="E21" s="23" t="s">
        <v>31</v>
      </c>
      <c r="I21" s="25" t="s">
        <v>27</v>
      </c>
      <c r="J21" s="23" t="s">
        <v>1</v>
      </c>
      <c r="L21" s="30"/>
    </row>
    <row r="22" spans="2:12" s="1" customFormat="1" ht="6.95" customHeight="1">
      <c r="B22" s="30"/>
      <c r="L22" s="30"/>
    </row>
    <row r="23" spans="2:12" s="1" customFormat="1" ht="12" customHeight="1">
      <c r="B23" s="30"/>
      <c r="D23" s="25" t="s">
        <v>33</v>
      </c>
      <c r="I23" s="25" t="s">
        <v>25</v>
      </c>
      <c r="J23" s="23" t="str">
        <f>IF('Rekapitulace stavby'!AN19="","",'Rekapitulace stavby'!AN19)</f>
        <v/>
      </c>
      <c r="L23" s="30"/>
    </row>
    <row r="24" spans="2:12" s="1" customFormat="1" ht="18" customHeight="1">
      <c r="B24" s="30"/>
      <c r="E24" s="23" t="str">
        <f>IF('Rekapitulace stavby'!E20="","",'Rekapitulace stavby'!E20)</f>
        <v xml:space="preserve"> </v>
      </c>
      <c r="I24" s="25" t="s">
        <v>27</v>
      </c>
      <c r="J24" s="23" t="str">
        <f>IF('Rekapitulace stavby'!AN20="","",'Rekapitulace stavby'!AN20)</f>
        <v/>
      </c>
      <c r="L24" s="30"/>
    </row>
    <row r="25" spans="2:12" s="1" customFormat="1" ht="6.95" customHeight="1">
      <c r="B25" s="30"/>
      <c r="L25" s="30"/>
    </row>
    <row r="26" spans="2:12" s="1" customFormat="1" ht="12" customHeight="1">
      <c r="B26" s="30"/>
      <c r="D26" s="25" t="s">
        <v>35</v>
      </c>
      <c r="L26" s="30"/>
    </row>
    <row r="27" spans="2:12" s="7" customFormat="1" ht="119.25" customHeight="1">
      <c r="B27" s="92"/>
      <c r="E27" s="205" t="s">
        <v>36</v>
      </c>
      <c r="F27" s="205"/>
      <c r="G27" s="205"/>
      <c r="H27" s="205"/>
      <c r="L27" s="92"/>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93" t="s">
        <v>37</v>
      </c>
      <c r="J30" s="64">
        <f>ROUND(J118, 2)</f>
        <v>0</v>
      </c>
      <c r="L30" s="30"/>
    </row>
    <row r="31" spans="2:12" s="1" customFormat="1" ht="6.95" customHeight="1">
      <c r="B31" s="30"/>
      <c r="D31" s="51"/>
      <c r="E31" s="51"/>
      <c r="F31" s="51"/>
      <c r="G31" s="51"/>
      <c r="H31" s="51"/>
      <c r="I31" s="51"/>
      <c r="J31" s="51"/>
      <c r="K31" s="51"/>
      <c r="L31" s="30"/>
    </row>
    <row r="32" spans="2:12" s="1" customFormat="1" ht="14.45" customHeight="1">
      <c r="B32" s="30"/>
      <c r="F32" s="33" t="s">
        <v>39</v>
      </c>
      <c r="I32" s="33" t="s">
        <v>38</v>
      </c>
      <c r="J32" s="33" t="s">
        <v>40</v>
      </c>
      <c r="L32" s="30"/>
    </row>
    <row r="33" spans="2:12" s="1" customFormat="1" ht="14.45" customHeight="1">
      <c r="B33" s="30"/>
      <c r="D33" s="53" t="s">
        <v>41</v>
      </c>
      <c r="E33" s="25" t="s">
        <v>42</v>
      </c>
      <c r="F33" s="84">
        <f>ROUND((SUM(BE118:BE123)),  2)</f>
        <v>0</v>
      </c>
      <c r="I33" s="94">
        <v>0.21</v>
      </c>
      <c r="J33" s="84">
        <f>ROUND(((SUM(BE118:BE123))*I33),  2)</f>
        <v>0</v>
      </c>
      <c r="L33" s="30"/>
    </row>
    <row r="34" spans="2:12" s="1" customFormat="1" ht="14.45" customHeight="1">
      <c r="B34" s="30"/>
      <c r="E34" s="25" t="s">
        <v>43</v>
      </c>
      <c r="F34" s="84">
        <f>ROUND((SUM(BF118:BF123)),  2)</f>
        <v>0</v>
      </c>
      <c r="I34" s="94">
        <v>0.12</v>
      </c>
      <c r="J34" s="84">
        <f>ROUND(((SUM(BF118:BF123))*I34),  2)</f>
        <v>0</v>
      </c>
      <c r="L34" s="30"/>
    </row>
    <row r="35" spans="2:12" s="1" customFormat="1" ht="14.45" hidden="1" customHeight="1">
      <c r="B35" s="30"/>
      <c r="E35" s="25" t="s">
        <v>44</v>
      </c>
      <c r="F35" s="84">
        <f>ROUND((SUM(BG118:BG123)),  2)</f>
        <v>0</v>
      </c>
      <c r="I35" s="94">
        <v>0.21</v>
      </c>
      <c r="J35" s="84">
        <f>0</f>
        <v>0</v>
      </c>
      <c r="L35" s="30"/>
    </row>
    <row r="36" spans="2:12" s="1" customFormat="1" ht="14.45" hidden="1" customHeight="1">
      <c r="B36" s="30"/>
      <c r="E36" s="25" t="s">
        <v>45</v>
      </c>
      <c r="F36" s="84">
        <f>ROUND((SUM(BH118:BH123)),  2)</f>
        <v>0</v>
      </c>
      <c r="I36" s="94">
        <v>0.12</v>
      </c>
      <c r="J36" s="84">
        <f>0</f>
        <v>0</v>
      </c>
      <c r="L36" s="30"/>
    </row>
    <row r="37" spans="2:12" s="1" customFormat="1" ht="14.45" hidden="1" customHeight="1">
      <c r="B37" s="30"/>
      <c r="E37" s="25" t="s">
        <v>46</v>
      </c>
      <c r="F37" s="84">
        <f>ROUND((SUM(BI118:BI123)),  2)</f>
        <v>0</v>
      </c>
      <c r="I37" s="94">
        <v>0</v>
      </c>
      <c r="J37" s="84">
        <f>0</f>
        <v>0</v>
      </c>
      <c r="L37" s="30"/>
    </row>
    <row r="38" spans="2:12" s="1" customFormat="1" ht="6.95" customHeight="1">
      <c r="B38" s="30"/>
      <c r="L38" s="30"/>
    </row>
    <row r="39" spans="2:12" s="1" customFormat="1" ht="25.35" customHeight="1">
      <c r="B39" s="30"/>
      <c r="C39" s="95"/>
      <c r="D39" s="96" t="s">
        <v>47</v>
      </c>
      <c r="E39" s="55"/>
      <c r="F39" s="55"/>
      <c r="G39" s="97" t="s">
        <v>48</v>
      </c>
      <c r="H39" s="98" t="s">
        <v>49</v>
      </c>
      <c r="I39" s="55"/>
      <c r="J39" s="99">
        <f>SUM(J30:J37)</f>
        <v>0</v>
      </c>
      <c r="K39" s="100"/>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138</v>
      </c>
      <c r="L82" s="30"/>
    </row>
    <row r="83" spans="2:47" s="1" customFormat="1" ht="6.95" customHeight="1">
      <c r="B83" s="30"/>
      <c r="L83" s="30"/>
    </row>
    <row r="84" spans="2:47" s="1" customFormat="1" ht="12" customHeight="1">
      <c r="B84" s="30"/>
      <c r="C84" s="25" t="s">
        <v>16</v>
      </c>
      <c r="L84" s="30"/>
    </row>
    <row r="85" spans="2:47" s="1" customFormat="1" ht="16.5" customHeight="1">
      <c r="B85" s="30"/>
      <c r="E85" s="233" t="str">
        <f>E7</f>
        <v>STAVEBNÍ ÚPRAVY OPTICKÝCH LABORATOŘÍ V ÚSTAVU TERMOMECHANIKY AV ČR, v.v.i.</v>
      </c>
      <c r="F85" s="234"/>
      <c r="G85" s="234"/>
      <c r="H85" s="234"/>
      <c r="L85" s="30"/>
    </row>
    <row r="86" spans="2:47" s="1" customFormat="1" ht="12" customHeight="1">
      <c r="B86" s="30"/>
      <c r="C86" s="25" t="s">
        <v>136</v>
      </c>
      <c r="L86" s="30"/>
    </row>
    <row r="87" spans="2:47" s="1" customFormat="1" ht="16.5" customHeight="1">
      <c r="B87" s="30"/>
      <c r="E87" s="194" t="str">
        <f>E9</f>
        <v>SO 01-D.3 - Stavebně technické řešení-ocelové kce</v>
      </c>
      <c r="F87" s="235"/>
      <c r="G87" s="235"/>
      <c r="H87" s="235"/>
      <c r="L87" s="30"/>
    </row>
    <row r="88" spans="2:47" s="1" customFormat="1" ht="6.95" customHeight="1">
      <c r="B88" s="30"/>
      <c r="L88" s="30"/>
    </row>
    <row r="89" spans="2:47" s="1" customFormat="1" ht="12" customHeight="1">
      <c r="B89" s="30"/>
      <c r="C89" s="25" t="s">
        <v>20</v>
      </c>
      <c r="F89" s="23" t="str">
        <f>F12</f>
        <v>Ústav termomechaniky AV ČR</v>
      </c>
      <c r="I89" s="25" t="s">
        <v>22</v>
      </c>
      <c r="J89" s="50" t="str">
        <f>IF(J12="","",J12)</f>
        <v>27. 4. 2025</v>
      </c>
      <c r="L89" s="30"/>
    </row>
    <row r="90" spans="2:47" s="1" customFormat="1" ht="6.95" customHeight="1">
      <c r="B90" s="30"/>
      <c r="L90" s="30"/>
    </row>
    <row r="91" spans="2:47" s="1" customFormat="1" ht="15.2" customHeight="1">
      <c r="B91" s="30"/>
      <c r="C91" s="25" t="s">
        <v>24</v>
      </c>
      <c r="F91" s="23" t="str">
        <f>E15</f>
        <v>Ústav termomechaniky AV ČR, v.v.i.</v>
      </c>
      <c r="I91" s="25" t="s">
        <v>30</v>
      </c>
      <c r="J91" s="28" t="str">
        <f>E21</f>
        <v>Kania a.s.</v>
      </c>
      <c r="L91" s="30"/>
    </row>
    <row r="92" spans="2:47" s="1" customFormat="1" ht="15.2" customHeight="1">
      <c r="B92" s="30"/>
      <c r="C92" s="25" t="s">
        <v>28</v>
      </c>
      <c r="F92" s="23" t="str">
        <f>IF(E18="","",E18)</f>
        <v>Vyplň údaj</v>
      </c>
      <c r="I92" s="25" t="s">
        <v>33</v>
      </c>
      <c r="J92" s="28" t="str">
        <f>E24</f>
        <v xml:space="preserve"> </v>
      </c>
      <c r="L92" s="30"/>
    </row>
    <row r="93" spans="2:47" s="1" customFormat="1" ht="10.35" customHeight="1">
      <c r="B93" s="30"/>
      <c r="L93" s="30"/>
    </row>
    <row r="94" spans="2:47" s="1" customFormat="1" ht="29.25" customHeight="1">
      <c r="B94" s="30"/>
      <c r="C94" s="103" t="s">
        <v>139</v>
      </c>
      <c r="D94" s="95"/>
      <c r="E94" s="95"/>
      <c r="F94" s="95"/>
      <c r="G94" s="95"/>
      <c r="H94" s="95"/>
      <c r="I94" s="95"/>
      <c r="J94" s="104" t="s">
        <v>140</v>
      </c>
      <c r="K94" s="95"/>
      <c r="L94" s="30"/>
    </row>
    <row r="95" spans="2:47" s="1" customFormat="1" ht="10.35" customHeight="1">
      <c r="B95" s="30"/>
      <c r="L95" s="30"/>
    </row>
    <row r="96" spans="2:47" s="1" customFormat="1" ht="22.9" customHeight="1">
      <c r="B96" s="30"/>
      <c r="C96" s="105" t="s">
        <v>141</v>
      </c>
      <c r="J96" s="64">
        <f>J118</f>
        <v>0</v>
      </c>
      <c r="L96" s="30"/>
      <c r="AU96" s="15" t="s">
        <v>142</v>
      </c>
    </row>
    <row r="97" spans="2:12" s="8" customFormat="1" ht="24.95" customHeight="1">
      <c r="B97" s="106"/>
      <c r="D97" s="107" t="s">
        <v>153</v>
      </c>
      <c r="E97" s="108"/>
      <c r="F97" s="108"/>
      <c r="G97" s="108"/>
      <c r="H97" s="108"/>
      <c r="I97" s="108"/>
      <c r="J97" s="109">
        <f>J119</f>
        <v>0</v>
      </c>
      <c r="L97" s="106"/>
    </row>
    <row r="98" spans="2:12" s="9" customFormat="1" ht="19.899999999999999" customHeight="1">
      <c r="B98" s="110"/>
      <c r="D98" s="111" t="s">
        <v>160</v>
      </c>
      <c r="E98" s="112"/>
      <c r="F98" s="112"/>
      <c r="G98" s="112"/>
      <c r="H98" s="112"/>
      <c r="I98" s="112"/>
      <c r="J98" s="113">
        <f>J120</f>
        <v>0</v>
      </c>
      <c r="L98" s="110"/>
    </row>
    <row r="99" spans="2:12" s="1" customFormat="1" ht="21.75" customHeight="1">
      <c r="B99" s="30"/>
      <c r="L99" s="30"/>
    </row>
    <row r="100" spans="2:12" s="1" customFormat="1" ht="6.95" customHeight="1">
      <c r="B100" s="42"/>
      <c r="C100" s="43"/>
      <c r="D100" s="43"/>
      <c r="E100" s="43"/>
      <c r="F100" s="43"/>
      <c r="G100" s="43"/>
      <c r="H100" s="43"/>
      <c r="I100" s="43"/>
      <c r="J100" s="43"/>
      <c r="K100" s="43"/>
      <c r="L100" s="30"/>
    </row>
    <row r="104" spans="2:12" s="1" customFormat="1" ht="6.95" customHeight="1">
      <c r="B104" s="44"/>
      <c r="C104" s="45"/>
      <c r="D104" s="45"/>
      <c r="E104" s="45"/>
      <c r="F104" s="45"/>
      <c r="G104" s="45"/>
      <c r="H104" s="45"/>
      <c r="I104" s="45"/>
      <c r="J104" s="45"/>
      <c r="K104" s="45"/>
      <c r="L104" s="30"/>
    </row>
    <row r="105" spans="2:12" s="1" customFormat="1" ht="24.95" customHeight="1">
      <c r="B105" s="30"/>
      <c r="C105" s="19" t="s">
        <v>170</v>
      </c>
      <c r="L105" s="30"/>
    </row>
    <row r="106" spans="2:12" s="1" customFormat="1" ht="6.95" customHeight="1">
      <c r="B106" s="30"/>
      <c r="L106" s="30"/>
    </row>
    <row r="107" spans="2:12" s="1" customFormat="1" ht="12" customHeight="1">
      <c r="B107" s="30"/>
      <c r="C107" s="25" t="s">
        <v>16</v>
      </c>
      <c r="L107" s="30"/>
    </row>
    <row r="108" spans="2:12" s="1" customFormat="1" ht="16.5" customHeight="1">
      <c r="B108" s="30"/>
      <c r="E108" s="233" t="str">
        <f>E7</f>
        <v>STAVEBNÍ ÚPRAVY OPTICKÝCH LABORATOŘÍ V ÚSTAVU TERMOMECHANIKY AV ČR, v.v.i.</v>
      </c>
      <c r="F108" s="234"/>
      <c r="G108" s="234"/>
      <c r="H108" s="234"/>
      <c r="L108" s="30"/>
    </row>
    <row r="109" spans="2:12" s="1" customFormat="1" ht="12" customHeight="1">
      <c r="B109" s="30"/>
      <c r="C109" s="25" t="s">
        <v>136</v>
      </c>
      <c r="L109" s="30"/>
    </row>
    <row r="110" spans="2:12" s="1" customFormat="1" ht="16.5" customHeight="1">
      <c r="B110" s="30"/>
      <c r="E110" s="194" t="str">
        <f>E9</f>
        <v>SO 01-D.3 - Stavebně technické řešení-ocelové kce</v>
      </c>
      <c r="F110" s="235"/>
      <c r="G110" s="235"/>
      <c r="H110" s="235"/>
      <c r="L110" s="30"/>
    </row>
    <row r="111" spans="2:12" s="1" customFormat="1" ht="6.95" customHeight="1">
      <c r="B111" s="30"/>
      <c r="L111" s="30"/>
    </row>
    <row r="112" spans="2:12" s="1" customFormat="1" ht="12" customHeight="1">
      <c r="B112" s="30"/>
      <c r="C112" s="25" t="s">
        <v>20</v>
      </c>
      <c r="F112" s="23" t="str">
        <f>F12</f>
        <v>Ústav termomechaniky AV ČR</v>
      </c>
      <c r="I112" s="25" t="s">
        <v>22</v>
      </c>
      <c r="J112" s="50" t="str">
        <f>IF(J12="","",J12)</f>
        <v>27. 4. 2025</v>
      </c>
      <c r="L112" s="30"/>
    </row>
    <row r="113" spans="2:65" s="1" customFormat="1" ht="6.95" customHeight="1">
      <c r="B113" s="30"/>
      <c r="L113" s="30"/>
    </row>
    <row r="114" spans="2:65" s="1" customFormat="1" ht="15.2" customHeight="1">
      <c r="B114" s="30"/>
      <c r="C114" s="25" t="s">
        <v>24</v>
      </c>
      <c r="F114" s="23" t="str">
        <f>E15</f>
        <v>Ústav termomechaniky AV ČR, v.v.i.</v>
      </c>
      <c r="I114" s="25" t="s">
        <v>30</v>
      </c>
      <c r="J114" s="28" t="str">
        <f>E21</f>
        <v>Kania a.s.</v>
      </c>
      <c r="L114" s="30"/>
    </row>
    <row r="115" spans="2:65" s="1" customFormat="1" ht="15.2" customHeight="1">
      <c r="B115" s="30"/>
      <c r="C115" s="25" t="s">
        <v>28</v>
      </c>
      <c r="F115" s="23" t="str">
        <f>IF(E18="","",E18)</f>
        <v>Vyplň údaj</v>
      </c>
      <c r="I115" s="25" t="s">
        <v>33</v>
      </c>
      <c r="J115" s="28" t="str">
        <f>E24</f>
        <v xml:space="preserve"> </v>
      </c>
      <c r="L115" s="30"/>
    </row>
    <row r="116" spans="2:65" s="1" customFormat="1" ht="10.35" customHeight="1">
      <c r="B116" s="30"/>
      <c r="L116" s="30"/>
    </row>
    <row r="117" spans="2:65" s="10" customFormat="1" ht="29.25" customHeight="1">
      <c r="B117" s="114"/>
      <c r="C117" s="115" t="s">
        <v>171</v>
      </c>
      <c r="D117" s="116" t="s">
        <v>62</v>
      </c>
      <c r="E117" s="116" t="s">
        <v>58</v>
      </c>
      <c r="F117" s="116" t="s">
        <v>59</v>
      </c>
      <c r="G117" s="116" t="s">
        <v>172</v>
      </c>
      <c r="H117" s="116" t="s">
        <v>173</v>
      </c>
      <c r="I117" s="116" t="s">
        <v>174</v>
      </c>
      <c r="J117" s="116" t="s">
        <v>140</v>
      </c>
      <c r="K117" s="117" t="s">
        <v>175</v>
      </c>
      <c r="L117" s="114"/>
      <c r="M117" s="57" t="s">
        <v>1</v>
      </c>
      <c r="N117" s="58" t="s">
        <v>41</v>
      </c>
      <c r="O117" s="58" t="s">
        <v>176</v>
      </c>
      <c r="P117" s="58" t="s">
        <v>177</v>
      </c>
      <c r="Q117" s="58" t="s">
        <v>178</v>
      </c>
      <c r="R117" s="58" t="s">
        <v>179</v>
      </c>
      <c r="S117" s="58" t="s">
        <v>180</v>
      </c>
      <c r="T117" s="59" t="s">
        <v>181</v>
      </c>
    </row>
    <row r="118" spans="2:65" s="1" customFormat="1" ht="22.9" customHeight="1">
      <c r="B118" s="30"/>
      <c r="C118" s="62" t="s">
        <v>182</v>
      </c>
      <c r="J118" s="118">
        <f>BK118</f>
        <v>0</v>
      </c>
      <c r="L118" s="30"/>
      <c r="M118" s="60"/>
      <c r="N118" s="51"/>
      <c r="O118" s="51"/>
      <c r="P118" s="119">
        <f>P119</f>
        <v>0</v>
      </c>
      <c r="Q118" s="51"/>
      <c r="R118" s="119">
        <f>R119</f>
        <v>1.1000000000000001</v>
      </c>
      <c r="S118" s="51"/>
      <c r="T118" s="120">
        <f>T119</f>
        <v>0</v>
      </c>
      <c r="AT118" s="15" t="s">
        <v>76</v>
      </c>
      <c r="AU118" s="15" t="s">
        <v>142</v>
      </c>
      <c r="BK118" s="121">
        <f>BK119</f>
        <v>0</v>
      </c>
    </row>
    <row r="119" spans="2:65" s="11" customFormat="1" ht="25.9" customHeight="1">
      <c r="B119" s="122"/>
      <c r="D119" s="123" t="s">
        <v>76</v>
      </c>
      <c r="E119" s="124" t="s">
        <v>582</v>
      </c>
      <c r="F119" s="124" t="s">
        <v>583</v>
      </c>
      <c r="I119" s="125"/>
      <c r="J119" s="126">
        <f>BK119</f>
        <v>0</v>
      </c>
      <c r="L119" s="122"/>
      <c r="M119" s="127"/>
      <c r="P119" s="128">
        <f>P120</f>
        <v>0</v>
      </c>
      <c r="R119" s="128">
        <f>R120</f>
        <v>1.1000000000000001</v>
      </c>
      <c r="T119" s="129">
        <f>T120</f>
        <v>0</v>
      </c>
      <c r="AR119" s="123" t="s">
        <v>87</v>
      </c>
      <c r="AT119" s="130" t="s">
        <v>76</v>
      </c>
      <c r="AU119" s="130" t="s">
        <v>77</v>
      </c>
      <c r="AY119" s="123" t="s">
        <v>185</v>
      </c>
      <c r="BK119" s="131">
        <f>BK120</f>
        <v>0</v>
      </c>
    </row>
    <row r="120" spans="2:65" s="11" customFormat="1" ht="22.9" customHeight="1">
      <c r="B120" s="122"/>
      <c r="D120" s="123" t="s">
        <v>76</v>
      </c>
      <c r="E120" s="132" t="s">
        <v>766</v>
      </c>
      <c r="F120" s="132" t="s">
        <v>767</v>
      </c>
      <c r="I120" s="125"/>
      <c r="J120" s="133">
        <f>BK120</f>
        <v>0</v>
      </c>
      <c r="L120" s="122"/>
      <c r="M120" s="127"/>
      <c r="P120" s="128">
        <f>SUM(P121:P123)</f>
        <v>0</v>
      </c>
      <c r="R120" s="128">
        <f>SUM(R121:R123)</f>
        <v>1.1000000000000001</v>
      </c>
      <c r="T120" s="129">
        <f>SUM(T121:T123)</f>
        <v>0</v>
      </c>
      <c r="AR120" s="123" t="s">
        <v>87</v>
      </c>
      <c r="AT120" s="130" t="s">
        <v>76</v>
      </c>
      <c r="AU120" s="130" t="s">
        <v>85</v>
      </c>
      <c r="AY120" s="123" t="s">
        <v>185</v>
      </c>
      <c r="BK120" s="131">
        <f>SUM(BK121:BK123)</f>
        <v>0</v>
      </c>
    </row>
    <row r="121" spans="2:65" s="1" customFormat="1" ht="16.5" customHeight="1">
      <c r="B121" s="134"/>
      <c r="C121" s="135" t="s">
        <v>85</v>
      </c>
      <c r="D121" s="135" t="s">
        <v>187</v>
      </c>
      <c r="E121" s="136" t="s">
        <v>1678</v>
      </c>
      <c r="F121" s="137" t="s">
        <v>774</v>
      </c>
      <c r="G121" s="138" t="s">
        <v>775</v>
      </c>
      <c r="H121" s="139">
        <v>1100</v>
      </c>
      <c r="I121" s="140"/>
      <c r="J121" s="141">
        <f>ROUND(I121*H121,2)</f>
        <v>0</v>
      </c>
      <c r="K121" s="137" t="s">
        <v>203</v>
      </c>
      <c r="L121" s="30"/>
      <c r="M121" s="142" t="s">
        <v>1</v>
      </c>
      <c r="N121" s="143" t="s">
        <v>42</v>
      </c>
      <c r="P121" s="144">
        <f>O121*H121</f>
        <v>0</v>
      </c>
      <c r="Q121" s="144">
        <v>1E-3</v>
      </c>
      <c r="R121" s="144">
        <f>Q121*H121</f>
        <v>1.1000000000000001</v>
      </c>
      <c r="S121" s="144">
        <v>0</v>
      </c>
      <c r="T121" s="145">
        <f>S121*H121</f>
        <v>0</v>
      </c>
      <c r="AR121" s="146" t="s">
        <v>261</v>
      </c>
      <c r="AT121" s="146" t="s">
        <v>187</v>
      </c>
      <c r="AU121" s="146" t="s">
        <v>87</v>
      </c>
      <c r="AY121" s="15" t="s">
        <v>185</v>
      </c>
      <c r="BE121" s="147">
        <f>IF(N121="základní",J121,0)</f>
        <v>0</v>
      </c>
      <c r="BF121" s="147">
        <f>IF(N121="snížená",J121,0)</f>
        <v>0</v>
      </c>
      <c r="BG121" s="147">
        <f>IF(N121="zákl. přenesená",J121,0)</f>
        <v>0</v>
      </c>
      <c r="BH121" s="147">
        <f>IF(N121="sníž. přenesená",J121,0)</f>
        <v>0</v>
      </c>
      <c r="BI121" s="147">
        <f>IF(N121="nulová",J121,0)</f>
        <v>0</v>
      </c>
      <c r="BJ121" s="15" t="s">
        <v>85</v>
      </c>
      <c r="BK121" s="147">
        <f>ROUND(I121*H121,2)</f>
        <v>0</v>
      </c>
      <c r="BL121" s="15" t="s">
        <v>261</v>
      </c>
      <c r="BM121" s="146" t="s">
        <v>1679</v>
      </c>
    </row>
    <row r="122" spans="2:65" s="1" customFormat="1" ht="321.75">
      <c r="B122" s="30"/>
      <c r="D122" s="149" t="s">
        <v>301</v>
      </c>
      <c r="F122" s="173" t="s">
        <v>1680</v>
      </c>
      <c r="I122" s="174"/>
      <c r="L122" s="30"/>
      <c r="M122" s="175"/>
      <c r="T122" s="54"/>
      <c r="AT122" s="15" t="s">
        <v>301</v>
      </c>
      <c r="AU122" s="15" t="s">
        <v>87</v>
      </c>
    </row>
    <row r="123" spans="2:65" s="12" customFormat="1" ht="11.25">
      <c r="B123" s="148"/>
      <c r="D123" s="149" t="s">
        <v>193</v>
      </c>
      <c r="E123" s="150" t="s">
        <v>1</v>
      </c>
      <c r="F123" s="151" t="s">
        <v>1681</v>
      </c>
      <c r="H123" s="152">
        <v>1100</v>
      </c>
      <c r="I123" s="153"/>
      <c r="L123" s="148"/>
      <c r="M123" s="184"/>
      <c r="N123" s="185"/>
      <c r="O123" s="185"/>
      <c r="P123" s="185"/>
      <c r="Q123" s="185"/>
      <c r="R123" s="185"/>
      <c r="S123" s="185"/>
      <c r="T123" s="186"/>
      <c r="AT123" s="150" t="s">
        <v>193</v>
      </c>
      <c r="AU123" s="150" t="s">
        <v>87</v>
      </c>
      <c r="AV123" s="12" t="s">
        <v>87</v>
      </c>
      <c r="AW123" s="12" t="s">
        <v>32</v>
      </c>
      <c r="AX123" s="12" t="s">
        <v>85</v>
      </c>
      <c r="AY123" s="150" t="s">
        <v>185</v>
      </c>
    </row>
    <row r="124" spans="2:65" s="1" customFormat="1" ht="6.95" customHeight="1">
      <c r="B124" s="42"/>
      <c r="C124" s="43"/>
      <c r="D124" s="43"/>
      <c r="E124" s="43"/>
      <c r="F124" s="43"/>
      <c r="G124" s="43"/>
      <c r="H124" s="43"/>
      <c r="I124" s="43"/>
      <c r="J124" s="43"/>
      <c r="K124" s="43"/>
      <c r="L124" s="30"/>
    </row>
  </sheetData>
  <autoFilter ref="C117:K123" xr:uid="{00000000-0009-0000-0000-00000D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2:BM12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131</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s="1" customFormat="1" ht="12" customHeight="1">
      <c r="B8" s="30"/>
      <c r="D8" s="25" t="s">
        <v>136</v>
      </c>
      <c r="L8" s="30"/>
    </row>
    <row r="9" spans="2:46" s="1" customFormat="1" ht="16.5" customHeight="1">
      <c r="B9" s="30"/>
      <c r="E9" s="194" t="s">
        <v>1682</v>
      </c>
      <c r="F9" s="235"/>
      <c r="G9" s="235"/>
      <c r="H9" s="235"/>
      <c r="L9" s="30"/>
    </row>
    <row r="10" spans="2:46" s="1" customFormat="1" ht="11.25">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21</v>
      </c>
      <c r="I12" s="25" t="s">
        <v>22</v>
      </c>
      <c r="J12" s="50" t="str">
        <f>'Rekapitulace stavby'!AN8</f>
        <v>27. 4. 2025</v>
      </c>
      <c r="L12" s="30"/>
    </row>
    <row r="13" spans="2:46" s="1" customFormat="1" ht="10.9" customHeight="1">
      <c r="B13" s="30"/>
      <c r="L13" s="30"/>
    </row>
    <row r="14" spans="2:46" s="1" customFormat="1" ht="12" customHeight="1">
      <c r="B14" s="30"/>
      <c r="D14" s="25" t="s">
        <v>24</v>
      </c>
      <c r="I14" s="25" t="s">
        <v>25</v>
      </c>
      <c r="J14" s="23" t="s">
        <v>1</v>
      </c>
      <c r="L14" s="30"/>
    </row>
    <row r="15" spans="2:46" s="1" customFormat="1" ht="18" customHeight="1">
      <c r="B15" s="30"/>
      <c r="E15" s="23" t="s">
        <v>26</v>
      </c>
      <c r="I15" s="25" t="s">
        <v>27</v>
      </c>
      <c r="J15" s="23" t="s">
        <v>1</v>
      </c>
      <c r="L15" s="30"/>
    </row>
    <row r="16" spans="2:46" s="1" customFormat="1" ht="6.95" customHeight="1">
      <c r="B16" s="30"/>
      <c r="L16" s="30"/>
    </row>
    <row r="17" spans="2:12" s="1" customFormat="1" ht="12" customHeight="1">
      <c r="B17" s="30"/>
      <c r="D17" s="25" t="s">
        <v>28</v>
      </c>
      <c r="I17" s="25" t="s">
        <v>25</v>
      </c>
      <c r="J17" s="26" t="str">
        <f>'Rekapitulace stavby'!AN13</f>
        <v>Vyplň údaj</v>
      </c>
      <c r="L17" s="30"/>
    </row>
    <row r="18" spans="2:12" s="1" customFormat="1" ht="18" customHeight="1">
      <c r="B18" s="30"/>
      <c r="E18" s="236" t="str">
        <f>'Rekapitulace stavby'!E14</f>
        <v>Vyplň údaj</v>
      </c>
      <c r="F18" s="200"/>
      <c r="G18" s="200"/>
      <c r="H18" s="200"/>
      <c r="I18" s="25" t="s">
        <v>27</v>
      </c>
      <c r="J18" s="26" t="str">
        <f>'Rekapitulace stavby'!AN14</f>
        <v>Vyplň údaj</v>
      </c>
      <c r="L18" s="30"/>
    </row>
    <row r="19" spans="2:12" s="1" customFormat="1" ht="6.95" customHeight="1">
      <c r="B19" s="30"/>
      <c r="L19" s="30"/>
    </row>
    <row r="20" spans="2:12" s="1" customFormat="1" ht="12" customHeight="1">
      <c r="B20" s="30"/>
      <c r="D20" s="25" t="s">
        <v>30</v>
      </c>
      <c r="I20" s="25" t="s">
        <v>25</v>
      </c>
      <c r="J20" s="23" t="s">
        <v>1</v>
      </c>
      <c r="L20" s="30"/>
    </row>
    <row r="21" spans="2:12" s="1" customFormat="1" ht="18" customHeight="1">
      <c r="B21" s="30"/>
      <c r="E21" s="23" t="s">
        <v>31</v>
      </c>
      <c r="I21" s="25" t="s">
        <v>27</v>
      </c>
      <c r="J21" s="23" t="s">
        <v>1</v>
      </c>
      <c r="L21" s="30"/>
    </row>
    <row r="22" spans="2:12" s="1" customFormat="1" ht="6.95" customHeight="1">
      <c r="B22" s="30"/>
      <c r="L22" s="30"/>
    </row>
    <row r="23" spans="2:12" s="1" customFormat="1" ht="12" customHeight="1">
      <c r="B23" s="30"/>
      <c r="D23" s="25" t="s">
        <v>33</v>
      </c>
      <c r="I23" s="25" t="s">
        <v>25</v>
      </c>
      <c r="J23" s="23" t="str">
        <f>IF('Rekapitulace stavby'!AN19="","",'Rekapitulace stavby'!AN19)</f>
        <v/>
      </c>
      <c r="L23" s="30"/>
    </row>
    <row r="24" spans="2:12" s="1" customFormat="1" ht="18" customHeight="1">
      <c r="B24" s="30"/>
      <c r="E24" s="23" t="str">
        <f>IF('Rekapitulace stavby'!E20="","",'Rekapitulace stavby'!E20)</f>
        <v xml:space="preserve"> </v>
      </c>
      <c r="I24" s="25" t="s">
        <v>27</v>
      </c>
      <c r="J24" s="23" t="str">
        <f>IF('Rekapitulace stavby'!AN20="","",'Rekapitulace stavby'!AN20)</f>
        <v/>
      </c>
      <c r="L24" s="30"/>
    </row>
    <row r="25" spans="2:12" s="1" customFormat="1" ht="6.95" customHeight="1">
      <c r="B25" s="30"/>
      <c r="L25" s="30"/>
    </row>
    <row r="26" spans="2:12" s="1" customFormat="1" ht="12" customHeight="1">
      <c r="B26" s="30"/>
      <c r="D26" s="25" t="s">
        <v>35</v>
      </c>
      <c r="L26" s="30"/>
    </row>
    <row r="27" spans="2:12" s="7" customFormat="1" ht="119.25" customHeight="1">
      <c r="B27" s="92"/>
      <c r="E27" s="205" t="s">
        <v>36</v>
      </c>
      <c r="F27" s="205"/>
      <c r="G27" s="205"/>
      <c r="H27" s="205"/>
      <c r="L27" s="92"/>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93" t="s">
        <v>37</v>
      </c>
      <c r="J30" s="64">
        <f>ROUND(J118, 2)</f>
        <v>0</v>
      </c>
      <c r="L30" s="30"/>
    </row>
    <row r="31" spans="2:12" s="1" customFormat="1" ht="6.95" customHeight="1">
      <c r="B31" s="30"/>
      <c r="D31" s="51"/>
      <c r="E31" s="51"/>
      <c r="F31" s="51"/>
      <c r="G31" s="51"/>
      <c r="H31" s="51"/>
      <c r="I31" s="51"/>
      <c r="J31" s="51"/>
      <c r="K31" s="51"/>
      <c r="L31" s="30"/>
    </row>
    <row r="32" spans="2:12" s="1" customFormat="1" ht="14.45" customHeight="1">
      <c r="B32" s="30"/>
      <c r="F32" s="33" t="s">
        <v>39</v>
      </c>
      <c r="I32" s="33" t="s">
        <v>38</v>
      </c>
      <c r="J32" s="33" t="s">
        <v>40</v>
      </c>
      <c r="L32" s="30"/>
    </row>
    <row r="33" spans="2:12" s="1" customFormat="1" ht="14.45" customHeight="1">
      <c r="B33" s="30"/>
      <c r="D33" s="53" t="s">
        <v>41</v>
      </c>
      <c r="E33" s="25" t="s">
        <v>42</v>
      </c>
      <c r="F33" s="84">
        <f>ROUND((SUM(BE118:BE124)),  2)</f>
        <v>0</v>
      </c>
      <c r="I33" s="94">
        <v>0.21</v>
      </c>
      <c r="J33" s="84">
        <f>ROUND(((SUM(BE118:BE124))*I33),  2)</f>
        <v>0</v>
      </c>
      <c r="L33" s="30"/>
    </row>
    <row r="34" spans="2:12" s="1" customFormat="1" ht="14.45" customHeight="1">
      <c r="B34" s="30"/>
      <c r="E34" s="25" t="s">
        <v>43</v>
      </c>
      <c r="F34" s="84">
        <f>ROUND((SUM(BF118:BF124)),  2)</f>
        <v>0</v>
      </c>
      <c r="I34" s="94">
        <v>0.12</v>
      </c>
      <c r="J34" s="84">
        <f>ROUND(((SUM(BF118:BF124))*I34),  2)</f>
        <v>0</v>
      </c>
      <c r="L34" s="30"/>
    </row>
    <row r="35" spans="2:12" s="1" customFormat="1" ht="14.45" hidden="1" customHeight="1">
      <c r="B35" s="30"/>
      <c r="E35" s="25" t="s">
        <v>44</v>
      </c>
      <c r="F35" s="84">
        <f>ROUND((SUM(BG118:BG124)),  2)</f>
        <v>0</v>
      </c>
      <c r="I35" s="94">
        <v>0.21</v>
      </c>
      <c r="J35" s="84">
        <f>0</f>
        <v>0</v>
      </c>
      <c r="L35" s="30"/>
    </row>
    <row r="36" spans="2:12" s="1" customFormat="1" ht="14.45" hidden="1" customHeight="1">
      <c r="B36" s="30"/>
      <c r="E36" s="25" t="s">
        <v>45</v>
      </c>
      <c r="F36" s="84">
        <f>ROUND((SUM(BH118:BH124)),  2)</f>
        <v>0</v>
      </c>
      <c r="I36" s="94">
        <v>0.12</v>
      </c>
      <c r="J36" s="84">
        <f>0</f>
        <v>0</v>
      </c>
      <c r="L36" s="30"/>
    </row>
    <row r="37" spans="2:12" s="1" customFormat="1" ht="14.45" hidden="1" customHeight="1">
      <c r="B37" s="30"/>
      <c r="E37" s="25" t="s">
        <v>46</v>
      </c>
      <c r="F37" s="84">
        <f>ROUND((SUM(BI118:BI124)),  2)</f>
        <v>0</v>
      </c>
      <c r="I37" s="94">
        <v>0</v>
      </c>
      <c r="J37" s="84">
        <f>0</f>
        <v>0</v>
      </c>
      <c r="L37" s="30"/>
    </row>
    <row r="38" spans="2:12" s="1" customFormat="1" ht="6.95" customHeight="1">
      <c r="B38" s="30"/>
      <c r="L38" s="30"/>
    </row>
    <row r="39" spans="2:12" s="1" customFormat="1" ht="25.35" customHeight="1">
      <c r="B39" s="30"/>
      <c r="C39" s="95"/>
      <c r="D39" s="96" t="s">
        <v>47</v>
      </c>
      <c r="E39" s="55"/>
      <c r="F39" s="55"/>
      <c r="G39" s="97" t="s">
        <v>48</v>
      </c>
      <c r="H39" s="98" t="s">
        <v>49</v>
      </c>
      <c r="I39" s="55"/>
      <c r="J39" s="99">
        <f>SUM(J30:J37)</f>
        <v>0</v>
      </c>
      <c r="K39" s="100"/>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138</v>
      </c>
      <c r="L82" s="30"/>
    </row>
    <row r="83" spans="2:47" s="1" customFormat="1" ht="6.95" customHeight="1">
      <c r="B83" s="30"/>
      <c r="L83" s="30"/>
    </row>
    <row r="84" spans="2:47" s="1" customFormat="1" ht="12" customHeight="1">
      <c r="B84" s="30"/>
      <c r="C84" s="25" t="s">
        <v>16</v>
      </c>
      <c r="L84" s="30"/>
    </row>
    <row r="85" spans="2:47" s="1" customFormat="1" ht="16.5" customHeight="1">
      <c r="B85" s="30"/>
      <c r="E85" s="233" t="str">
        <f>E7</f>
        <v>STAVEBNÍ ÚPRAVY OPTICKÝCH LABORATOŘÍ V ÚSTAVU TERMOMECHANIKY AV ČR, v.v.i.</v>
      </c>
      <c r="F85" s="234"/>
      <c r="G85" s="234"/>
      <c r="H85" s="234"/>
      <c r="L85" s="30"/>
    </row>
    <row r="86" spans="2:47" s="1" customFormat="1" ht="12" customHeight="1">
      <c r="B86" s="30"/>
      <c r="C86" s="25" t="s">
        <v>136</v>
      </c>
      <c r="L86" s="30"/>
    </row>
    <row r="87" spans="2:47" s="1" customFormat="1" ht="16.5" customHeight="1">
      <c r="B87" s="30"/>
      <c r="E87" s="194" t="str">
        <f>E9</f>
        <v>SO 01-D.4 - Požárně bezpečnostní řešení</v>
      </c>
      <c r="F87" s="235"/>
      <c r="G87" s="235"/>
      <c r="H87" s="235"/>
      <c r="L87" s="30"/>
    </row>
    <row r="88" spans="2:47" s="1" customFormat="1" ht="6.95" customHeight="1">
      <c r="B88" s="30"/>
      <c r="L88" s="30"/>
    </row>
    <row r="89" spans="2:47" s="1" customFormat="1" ht="12" customHeight="1">
      <c r="B89" s="30"/>
      <c r="C89" s="25" t="s">
        <v>20</v>
      </c>
      <c r="F89" s="23" t="str">
        <f>F12</f>
        <v>Ústav termomechaniky AV ČR</v>
      </c>
      <c r="I89" s="25" t="s">
        <v>22</v>
      </c>
      <c r="J89" s="50" t="str">
        <f>IF(J12="","",J12)</f>
        <v>27. 4. 2025</v>
      </c>
      <c r="L89" s="30"/>
    </row>
    <row r="90" spans="2:47" s="1" customFormat="1" ht="6.95" customHeight="1">
      <c r="B90" s="30"/>
      <c r="L90" s="30"/>
    </row>
    <row r="91" spans="2:47" s="1" customFormat="1" ht="15.2" customHeight="1">
      <c r="B91" s="30"/>
      <c r="C91" s="25" t="s">
        <v>24</v>
      </c>
      <c r="F91" s="23" t="str">
        <f>E15</f>
        <v>Ústav termomechaniky AV ČR, v.v.i.</v>
      </c>
      <c r="I91" s="25" t="s">
        <v>30</v>
      </c>
      <c r="J91" s="28" t="str">
        <f>E21</f>
        <v>Kania a.s.</v>
      </c>
      <c r="L91" s="30"/>
    </row>
    <row r="92" spans="2:47" s="1" customFormat="1" ht="15.2" customHeight="1">
      <c r="B92" s="30"/>
      <c r="C92" s="25" t="s">
        <v>28</v>
      </c>
      <c r="F92" s="23" t="str">
        <f>IF(E18="","",E18)</f>
        <v>Vyplň údaj</v>
      </c>
      <c r="I92" s="25" t="s">
        <v>33</v>
      </c>
      <c r="J92" s="28" t="str">
        <f>E24</f>
        <v xml:space="preserve"> </v>
      </c>
      <c r="L92" s="30"/>
    </row>
    <row r="93" spans="2:47" s="1" customFormat="1" ht="10.35" customHeight="1">
      <c r="B93" s="30"/>
      <c r="L93" s="30"/>
    </row>
    <row r="94" spans="2:47" s="1" customFormat="1" ht="29.25" customHeight="1">
      <c r="B94" s="30"/>
      <c r="C94" s="103" t="s">
        <v>139</v>
      </c>
      <c r="D94" s="95"/>
      <c r="E94" s="95"/>
      <c r="F94" s="95"/>
      <c r="G94" s="95"/>
      <c r="H94" s="95"/>
      <c r="I94" s="95"/>
      <c r="J94" s="104" t="s">
        <v>140</v>
      </c>
      <c r="K94" s="95"/>
      <c r="L94" s="30"/>
    </row>
    <row r="95" spans="2:47" s="1" customFormat="1" ht="10.35" customHeight="1">
      <c r="B95" s="30"/>
      <c r="L95" s="30"/>
    </row>
    <row r="96" spans="2:47" s="1" customFormat="1" ht="22.9" customHeight="1">
      <c r="B96" s="30"/>
      <c r="C96" s="105" t="s">
        <v>141</v>
      </c>
      <c r="J96" s="64">
        <f>J118</f>
        <v>0</v>
      </c>
      <c r="L96" s="30"/>
      <c r="AU96" s="15" t="s">
        <v>142</v>
      </c>
    </row>
    <row r="97" spans="2:12" s="8" customFormat="1" ht="24.95" customHeight="1">
      <c r="B97" s="106"/>
      <c r="D97" s="107" t="s">
        <v>143</v>
      </c>
      <c r="E97" s="108"/>
      <c r="F97" s="108"/>
      <c r="G97" s="108"/>
      <c r="H97" s="108"/>
      <c r="I97" s="108"/>
      <c r="J97" s="109">
        <f>J119</f>
        <v>0</v>
      </c>
      <c r="L97" s="106"/>
    </row>
    <row r="98" spans="2:12" s="9" customFormat="1" ht="19.899999999999999" customHeight="1">
      <c r="B98" s="110"/>
      <c r="D98" s="111" t="s">
        <v>149</v>
      </c>
      <c r="E98" s="112"/>
      <c r="F98" s="112"/>
      <c r="G98" s="112"/>
      <c r="H98" s="112"/>
      <c r="I98" s="112"/>
      <c r="J98" s="113">
        <f>J120</f>
        <v>0</v>
      </c>
      <c r="L98" s="110"/>
    </row>
    <row r="99" spans="2:12" s="1" customFormat="1" ht="21.75" customHeight="1">
      <c r="B99" s="30"/>
      <c r="L99" s="30"/>
    </row>
    <row r="100" spans="2:12" s="1" customFormat="1" ht="6.95" customHeight="1">
      <c r="B100" s="42"/>
      <c r="C100" s="43"/>
      <c r="D100" s="43"/>
      <c r="E100" s="43"/>
      <c r="F100" s="43"/>
      <c r="G100" s="43"/>
      <c r="H100" s="43"/>
      <c r="I100" s="43"/>
      <c r="J100" s="43"/>
      <c r="K100" s="43"/>
      <c r="L100" s="30"/>
    </row>
    <row r="104" spans="2:12" s="1" customFormat="1" ht="6.95" customHeight="1">
      <c r="B104" s="44"/>
      <c r="C104" s="45"/>
      <c r="D104" s="45"/>
      <c r="E104" s="45"/>
      <c r="F104" s="45"/>
      <c r="G104" s="45"/>
      <c r="H104" s="45"/>
      <c r="I104" s="45"/>
      <c r="J104" s="45"/>
      <c r="K104" s="45"/>
      <c r="L104" s="30"/>
    </row>
    <row r="105" spans="2:12" s="1" customFormat="1" ht="24.95" customHeight="1">
      <c r="B105" s="30"/>
      <c r="C105" s="19" t="s">
        <v>170</v>
      </c>
      <c r="L105" s="30"/>
    </row>
    <row r="106" spans="2:12" s="1" customFormat="1" ht="6.95" customHeight="1">
      <c r="B106" s="30"/>
      <c r="L106" s="30"/>
    </row>
    <row r="107" spans="2:12" s="1" customFormat="1" ht="12" customHeight="1">
      <c r="B107" s="30"/>
      <c r="C107" s="25" t="s">
        <v>16</v>
      </c>
      <c r="L107" s="30"/>
    </row>
    <row r="108" spans="2:12" s="1" customFormat="1" ht="16.5" customHeight="1">
      <c r="B108" s="30"/>
      <c r="E108" s="233" t="str">
        <f>E7</f>
        <v>STAVEBNÍ ÚPRAVY OPTICKÝCH LABORATOŘÍ V ÚSTAVU TERMOMECHANIKY AV ČR, v.v.i.</v>
      </c>
      <c r="F108" s="234"/>
      <c r="G108" s="234"/>
      <c r="H108" s="234"/>
      <c r="L108" s="30"/>
    </row>
    <row r="109" spans="2:12" s="1" customFormat="1" ht="12" customHeight="1">
      <c r="B109" s="30"/>
      <c r="C109" s="25" t="s">
        <v>136</v>
      </c>
      <c r="L109" s="30"/>
    </row>
    <row r="110" spans="2:12" s="1" customFormat="1" ht="16.5" customHeight="1">
      <c r="B110" s="30"/>
      <c r="E110" s="194" t="str">
        <f>E9</f>
        <v>SO 01-D.4 - Požárně bezpečnostní řešení</v>
      </c>
      <c r="F110" s="235"/>
      <c r="G110" s="235"/>
      <c r="H110" s="235"/>
      <c r="L110" s="30"/>
    </row>
    <row r="111" spans="2:12" s="1" customFormat="1" ht="6.95" customHeight="1">
      <c r="B111" s="30"/>
      <c r="L111" s="30"/>
    </row>
    <row r="112" spans="2:12" s="1" customFormat="1" ht="12" customHeight="1">
      <c r="B112" s="30"/>
      <c r="C112" s="25" t="s">
        <v>20</v>
      </c>
      <c r="F112" s="23" t="str">
        <f>F12</f>
        <v>Ústav termomechaniky AV ČR</v>
      </c>
      <c r="I112" s="25" t="s">
        <v>22</v>
      </c>
      <c r="J112" s="50" t="str">
        <f>IF(J12="","",J12)</f>
        <v>27. 4. 2025</v>
      </c>
      <c r="L112" s="30"/>
    </row>
    <row r="113" spans="2:65" s="1" customFormat="1" ht="6.95" customHeight="1">
      <c r="B113" s="30"/>
      <c r="L113" s="30"/>
    </row>
    <row r="114" spans="2:65" s="1" customFormat="1" ht="15.2" customHeight="1">
      <c r="B114" s="30"/>
      <c r="C114" s="25" t="s">
        <v>24</v>
      </c>
      <c r="F114" s="23" t="str">
        <f>E15</f>
        <v>Ústav termomechaniky AV ČR, v.v.i.</v>
      </c>
      <c r="I114" s="25" t="s">
        <v>30</v>
      </c>
      <c r="J114" s="28" t="str">
        <f>E21</f>
        <v>Kania a.s.</v>
      </c>
      <c r="L114" s="30"/>
    </row>
    <row r="115" spans="2:65" s="1" customFormat="1" ht="15.2" customHeight="1">
      <c r="B115" s="30"/>
      <c r="C115" s="25" t="s">
        <v>28</v>
      </c>
      <c r="F115" s="23" t="str">
        <f>IF(E18="","",E18)</f>
        <v>Vyplň údaj</v>
      </c>
      <c r="I115" s="25" t="s">
        <v>33</v>
      </c>
      <c r="J115" s="28" t="str">
        <f>E24</f>
        <v xml:space="preserve"> </v>
      </c>
      <c r="L115" s="30"/>
    </row>
    <row r="116" spans="2:65" s="1" customFormat="1" ht="10.35" customHeight="1">
      <c r="B116" s="30"/>
      <c r="L116" s="30"/>
    </row>
    <row r="117" spans="2:65" s="10" customFormat="1" ht="29.25" customHeight="1">
      <c r="B117" s="114"/>
      <c r="C117" s="115" t="s">
        <v>171</v>
      </c>
      <c r="D117" s="116" t="s">
        <v>62</v>
      </c>
      <c r="E117" s="116" t="s">
        <v>58</v>
      </c>
      <c r="F117" s="116" t="s">
        <v>59</v>
      </c>
      <c r="G117" s="116" t="s">
        <v>172</v>
      </c>
      <c r="H117" s="116" t="s">
        <v>173</v>
      </c>
      <c r="I117" s="116" t="s">
        <v>174</v>
      </c>
      <c r="J117" s="116" t="s">
        <v>140</v>
      </c>
      <c r="K117" s="117" t="s">
        <v>175</v>
      </c>
      <c r="L117" s="114"/>
      <c r="M117" s="57" t="s">
        <v>1</v>
      </c>
      <c r="N117" s="58" t="s">
        <v>41</v>
      </c>
      <c r="O117" s="58" t="s">
        <v>176</v>
      </c>
      <c r="P117" s="58" t="s">
        <v>177</v>
      </c>
      <c r="Q117" s="58" t="s">
        <v>178</v>
      </c>
      <c r="R117" s="58" t="s">
        <v>179</v>
      </c>
      <c r="S117" s="58" t="s">
        <v>180</v>
      </c>
      <c r="T117" s="59" t="s">
        <v>181</v>
      </c>
    </row>
    <row r="118" spans="2:65" s="1" customFormat="1" ht="22.9" customHeight="1">
      <c r="B118" s="30"/>
      <c r="C118" s="62" t="s">
        <v>182</v>
      </c>
      <c r="J118" s="118">
        <f>BK118</f>
        <v>0</v>
      </c>
      <c r="L118" s="30"/>
      <c r="M118" s="60"/>
      <c r="N118" s="51"/>
      <c r="O118" s="51"/>
      <c r="P118" s="119">
        <f>P119</f>
        <v>0</v>
      </c>
      <c r="Q118" s="51"/>
      <c r="R118" s="119">
        <f>R119</f>
        <v>2.6620000000000001E-2</v>
      </c>
      <c r="S118" s="51"/>
      <c r="T118" s="120">
        <f>T119</f>
        <v>0</v>
      </c>
      <c r="AT118" s="15" t="s">
        <v>76</v>
      </c>
      <c r="AU118" s="15" t="s">
        <v>142</v>
      </c>
      <c r="BK118" s="121">
        <f>BK119</f>
        <v>0</v>
      </c>
    </row>
    <row r="119" spans="2:65" s="11" customFormat="1" ht="25.9" customHeight="1">
      <c r="B119" s="122"/>
      <c r="D119" s="123" t="s">
        <v>76</v>
      </c>
      <c r="E119" s="124" t="s">
        <v>183</v>
      </c>
      <c r="F119" s="124" t="s">
        <v>184</v>
      </c>
      <c r="I119" s="125"/>
      <c r="J119" s="126">
        <f>BK119</f>
        <v>0</v>
      </c>
      <c r="L119" s="122"/>
      <c r="M119" s="127"/>
      <c r="P119" s="128">
        <f>P120</f>
        <v>0</v>
      </c>
      <c r="R119" s="128">
        <f>R120</f>
        <v>2.6620000000000001E-2</v>
      </c>
      <c r="T119" s="129">
        <f>T120</f>
        <v>0</v>
      </c>
      <c r="AR119" s="123" t="s">
        <v>85</v>
      </c>
      <c r="AT119" s="130" t="s">
        <v>76</v>
      </c>
      <c r="AU119" s="130" t="s">
        <v>77</v>
      </c>
      <c r="AY119" s="123" t="s">
        <v>185</v>
      </c>
      <c r="BK119" s="131">
        <f>BK120</f>
        <v>0</v>
      </c>
    </row>
    <row r="120" spans="2:65" s="11" customFormat="1" ht="22.9" customHeight="1">
      <c r="B120" s="122"/>
      <c r="D120" s="123" t="s">
        <v>76</v>
      </c>
      <c r="E120" s="132" t="s">
        <v>226</v>
      </c>
      <c r="F120" s="132" t="s">
        <v>420</v>
      </c>
      <c r="I120" s="125"/>
      <c r="J120" s="133">
        <f>BK120</f>
        <v>0</v>
      </c>
      <c r="L120" s="122"/>
      <c r="M120" s="127"/>
      <c r="P120" s="128">
        <f>SUM(P121:P124)</f>
        <v>0</v>
      </c>
      <c r="R120" s="128">
        <f>SUM(R121:R124)</f>
        <v>2.6620000000000001E-2</v>
      </c>
      <c r="T120" s="129">
        <f>SUM(T121:T124)</f>
        <v>0</v>
      </c>
      <c r="AR120" s="123" t="s">
        <v>85</v>
      </c>
      <c r="AT120" s="130" t="s">
        <v>76</v>
      </c>
      <c r="AU120" s="130" t="s">
        <v>85</v>
      </c>
      <c r="AY120" s="123" t="s">
        <v>185</v>
      </c>
      <c r="BK120" s="131">
        <f>SUM(BK121:BK124)</f>
        <v>0</v>
      </c>
    </row>
    <row r="121" spans="2:65" s="1" customFormat="1" ht="16.5" customHeight="1">
      <c r="B121" s="134"/>
      <c r="C121" s="135" t="s">
        <v>85</v>
      </c>
      <c r="D121" s="135" t="s">
        <v>187</v>
      </c>
      <c r="E121" s="136" t="s">
        <v>1683</v>
      </c>
      <c r="F121" s="137" t="s">
        <v>1684</v>
      </c>
      <c r="G121" s="138" t="s">
        <v>306</v>
      </c>
      <c r="H121" s="139">
        <v>2</v>
      </c>
      <c r="I121" s="140"/>
      <c r="J121" s="141">
        <f>ROUND(I121*H121,2)</f>
        <v>0</v>
      </c>
      <c r="K121" s="137" t="s">
        <v>191</v>
      </c>
      <c r="L121" s="30"/>
      <c r="M121" s="142" t="s">
        <v>1</v>
      </c>
      <c r="N121" s="143" t="s">
        <v>42</v>
      </c>
      <c r="P121" s="144">
        <f>O121*H121</f>
        <v>0</v>
      </c>
      <c r="Q121" s="144">
        <v>1.1E-4</v>
      </c>
      <c r="R121" s="144">
        <f>Q121*H121</f>
        <v>2.2000000000000001E-4</v>
      </c>
      <c r="S121" s="144">
        <v>0</v>
      </c>
      <c r="T121" s="145">
        <f>S121*H121</f>
        <v>0</v>
      </c>
      <c r="AR121" s="146" t="s">
        <v>108</v>
      </c>
      <c r="AT121" s="146" t="s">
        <v>187</v>
      </c>
      <c r="AU121" s="146" t="s">
        <v>87</v>
      </c>
      <c r="AY121" s="15" t="s">
        <v>185</v>
      </c>
      <c r="BE121" s="147">
        <f>IF(N121="základní",J121,0)</f>
        <v>0</v>
      </c>
      <c r="BF121" s="147">
        <f>IF(N121="snížená",J121,0)</f>
        <v>0</v>
      </c>
      <c r="BG121" s="147">
        <f>IF(N121="zákl. přenesená",J121,0)</f>
        <v>0</v>
      </c>
      <c r="BH121" s="147">
        <f>IF(N121="sníž. přenesená",J121,0)</f>
        <v>0</v>
      </c>
      <c r="BI121" s="147">
        <f>IF(N121="nulová",J121,0)</f>
        <v>0</v>
      </c>
      <c r="BJ121" s="15" t="s">
        <v>85</v>
      </c>
      <c r="BK121" s="147">
        <f>ROUND(I121*H121,2)</f>
        <v>0</v>
      </c>
      <c r="BL121" s="15" t="s">
        <v>108</v>
      </c>
      <c r="BM121" s="146" t="s">
        <v>1685</v>
      </c>
    </row>
    <row r="122" spans="2:65" s="1" customFormat="1" ht="16.5" customHeight="1">
      <c r="B122" s="134"/>
      <c r="C122" s="163" t="s">
        <v>87</v>
      </c>
      <c r="D122" s="163" t="s">
        <v>236</v>
      </c>
      <c r="E122" s="164" t="s">
        <v>1686</v>
      </c>
      <c r="F122" s="165" t="s">
        <v>1687</v>
      </c>
      <c r="G122" s="166" t="s">
        <v>306</v>
      </c>
      <c r="H122" s="167">
        <v>2</v>
      </c>
      <c r="I122" s="168"/>
      <c r="J122" s="169">
        <f>ROUND(I122*H122,2)</f>
        <v>0</v>
      </c>
      <c r="K122" s="165" t="s">
        <v>203</v>
      </c>
      <c r="L122" s="170"/>
      <c r="M122" s="171" t="s">
        <v>1</v>
      </c>
      <c r="N122" s="172" t="s">
        <v>42</v>
      </c>
      <c r="P122" s="144">
        <f>O122*H122</f>
        <v>0</v>
      </c>
      <c r="Q122" s="144">
        <v>1.2E-2</v>
      </c>
      <c r="R122" s="144">
        <f>Q122*H122</f>
        <v>2.4E-2</v>
      </c>
      <c r="S122" s="144">
        <v>0</v>
      </c>
      <c r="T122" s="145">
        <f>S122*H122</f>
        <v>0</v>
      </c>
      <c r="AR122" s="146" t="s">
        <v>222</v>
      </c>
      <c r="AT122" s="146" t="s">
        <v>236</v>
      </c>
      <c r="AU122" s="146" t="s">
        <v>87</v>
      </c>
      <c r="AY122" s="15" t="s">
        <v>185</v>
      </c>
      <c r="BE122" s="147">
        <f>IF(N122="základní",J122,0)</f>
        <v>0</v>
      </c>
      <c r="BF122" s="147">
        <f>IF(N122="snížená",J122,0)</f>
        <v>0</v>
      </c>
      <c r="BG122" s="147">
        <f>IF(N122="zákl. přenesená",J122,0)</f>
        <v>0</v>
      </c>
      <c r="BH122" s="147">
        <f>IF(N122="sníž. přenesená",J122,0)</f>
        <v>0</v>
      </c>
      <c r="BI122" s="147">
        <f>IF(N122="nulová",J122,0)</f>
        <v>0</v>
      </c>
      <c r="BJ122" s="15" t="s">
        <v>85</v>
      </c>
      <c r="BK122" s="147">
        <f>ROUND(I122*H122,2)</f>
        <v>0</v>
      </c>
      <c r="BL122" s="15" t="s">
        <v>108</v>
      </c>
      <c r="BM122" s="146" t="s">
        <v>1688</v>
      </c>
    </row>
    <row r="123" spans="2:65" s="1" customFormat="1" ht="16.5" customHeight="1">
      <c r="B123" s="134"/>
      <c r="C123" s="135" t="s">
        <v>102</v>
      </c>
      <c r="D123" s="135" t="s">
        <v>187</v>
      </c>
      <c r="E123" s="136" t="s">
        <v>1689</v>
      </c>
      <c r="F123" s="137" t="s">
        <v>1690</v>
      </c>
      <c r="G123" s="138" t="s">
        <v>306</v>
      </c>
      <c r="H123" s="139">
        <v>10</v>
      </c>
      <c r="I123" s="140"/>
      <c r="J123" s="141">
        <f>ROUND(I123*H123,2)</f>
        <v>0</v>
      </c>
      <c r="K123" s="137" t="s">
        <v>191</v>
      </c>
      <c r="L123" s="30"/>
      <c r="M123" s="142" t="s">
        <v>1</v>
      </c>
      <c r="N123" s="143" t="s">
        <v>42</v>
      </c>
      <c r="P123" s="144">
        <f>O123*H123</f>
        <v>0</v>
      </c>
      <c r="Q123" s="144">
        <v>2.3000000000000001E-4</v>
      </c>
      <c r="R123" s="144">
        <f>Q123*H123</f>
        <v>2.3E-3</v>
      </c>
      <c r="S123" s="144">
        <v>0</v>
      </c>
      <c r="T123" s="145">
        <f>S123*H123</f>
        <v>0</v>
      </c>
      <c r="AR123" s="146" t="s">
        <v>108</v>
      </c>
      <c r="AT123" s="146" t="s">
        <v>187</v>
      </c>
      <c r="AU123" s="146" t="s">
        <v>87</v>
      </c>
      <c r="AY123" s="15" t="s">
        <v>185</v>
      </c>
      <c r="BE123" s="147">
        <f>IF(N123="základní",J123,0)</f>
        <v>0</v>
      </c>
      <c r="BF123" s="147">
        <f>IF(N123="snížená",J123,0)</f>
        <v>0</v>
      </c>
      <c r="BG123" s="147">
        <f>IF(N123="zákl. přenesená",J123,0)</f>
        <v>0</v>
      </c>
      <c r="BH123" s="147">
        <f>IF(N123="sníž. přenesená",J123,0)</f>
        <v>0</v>
      </c>
      <c r="BI123" s="147">
        <f>IF(N123="nulová",J123,0)</f>
        <v>0</v>
      </c>
      <c r="BJ123" s="15" t="s">
        <v>85</v>
      </c>
      <c r="BK123" s="147">
        <f>ROUND(I123*H123,2)</f>
        <v>0</v>
      </c>
      <c r="BL123" s="15" t="s">
        <v>108</v>
      </c>
      <c r="BM123" s="146" t="s">
        <v>1691</v>
      </c>
    </row>
    <row r="124" spans="2:65" s="1" customFormat="1" ht="16.5" customHeight="1">
      <c r="B124" s="134"/>
      <c r="C124" s="163" t="s">
        <v>108</v>
      </c>
      <c r="D124" s="163" t="s">
        <v>236</v>
      </c>
      <c r="E124" s="164" t="s">
        <v>1692</v>
      </c>
      <c r="F124" s="165" t="s">
        <v>1693</v>
      </c>
      <c r="G124" s="166" t="s">
        <v>306</v>
      </c>
      <c r="H124" s="167">
        <v>10</v>
      </c>
      <c r="I124" s="168"/>
      <c r="J124" s="169">
        <f>ROUND(I124*H124,2)</f>
        <v>0</v>
      </c>
      <c r="K124" s="165" t="s">
        <v>203</v>
      </c>
      <c r="L124" s="170"/>
      <c r="M124" s="187" t="s">
        <v>1</v>
      </c>
      <c r="N124" s="188" t="s">
        <v>42</v>
      </c>
      <c r="O124" s="178"/>
      <c r="P124" s="182">
        <f>O124*H124</f>
        <v>0</v>
      </c>
      <c r="Q124" s="182">
        <v>1.0000000000000001E-5</v>
      </c>
      <c r="R124" s="182">
        <f>Q124*H124</f>
        <v>1E-4</v>
      </c>
      <c r="S124" s="182">
        <v>0</v>
      </c>
      <c r="T124" s="183">
        <f>S124*H124</f>
        <v>0</v>
      </c>
      <c r="AR124" s="146" t="s">
        <v>222</v>
      </c>
      <c r="AT124" s="146" t="s">
        <v>236</v>
      </c>
      <c r="AU124" s="146" t="s">
        <v>87</v>
      </c>
      <c r="AY124" s="15" t="s">
        <v>185</v>
      </c>
      <c r="BE124" s="147">
        <f>IF(N124="základní",J124,0)</f>
        <v>0</v>
      </c>
      <c r="BF124" s="147">
        <f>IF(N124="snížená",J124,0)</f>
        <v>0</v>
      </c>
      <c r="BG124" s="147">
        <f>IF(N124="zákl. přenesená",J124,0)</f>
        <v>0</v>
      </c>
      <c r="BH124" s="147">
        <f>IF(N124="sníž. přenesená",J124,0)</f>
        <v>0</v>
      </c>
      <c r="BI124" s="147">
        <f>IF(N124="nulová",J124,0)</f>
        <v>0</v>
      </c>
      <c r="BJ124" s="15" t="s">
        <v>85</v>
      </c>
      <c r="BK124" s="147">
        <f>ROUND(I124*H124,2)</f>
        <v>0</v>
      </c>
      <c r="BL124" s="15" t="s">
        <v>108</v>
      </c>
      <c r="BM124" s="146" t="s">
        <v>1694</v>
      </c>
    </row>
    <row r="125" spans="2:65" s="1" customFormat="1" ht="6.95" customHeight="1">
      <c r="B125" s="42"/>
      <c r="C125" s="43"/>
      <c r="D125" s="43"/>
      <c r="E125" s="43"/>
      <c r="F125" s="43"/>
      <c r="G125" s="43"/>
      <c r="H125" s="43"/>
      <c r="I125" s="43"/>
      <c r="J125" s="43"/>
      <c r="K125" s="43"/>
      <c r="L125" s="30"/>
    </row>
  </sheetData>
  <autoFilter ref="C117:K124" xr:uid="{00000000-0009-0000-0000-00000E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2:BM151"/>
  <sheetViews>
    <sheetView showGridLines="0" topLeftCell="A137" workbookViewId="0">
      <selection activeCell="C2" sqref="C2"/>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134</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s="1" customFormat="1" ht="12" customHeight="1">
      <c r="B8" s="30"/>
      <c r="D8" s="25" t="s">
        <v>136</v>
      </c>
      <c r="L8" s="30"/>
    </row>
    <row r="9" spans="2:46" s="1" customFormat="1" ht="16.5" customHeight="1">
      <c r="B9" s="30"/>
      <c r="E9" s="194" t="s">
        <v>1695</v>
      </c>
      <c r="F9" s="235"/>
      <c r="G9" s="235"/>
      <c r="H9" s="235"/>
      <c r="L9" s="30"/>
    </row>
    <row r="10" spans="2:46" s="1" customFormat="1" ht="11.25">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21</v>
      </c>
      <c r="I12" s="25" t="s">
        <v>22</v>
      </c>
      <c r="J12" s="50" t="str">
        <f>'Rekapitulace stavby'!AN8</f>
        <v>27. 4. 2025</v>
      </c>
      <c r="L12" s="30"/>
    </row>
    <row r="13" spans="2:46" s="1" customFormat="1" ht="10.9" customHeight="1">
      <c r="B13" s="30"/>
      <c r="L13" s="30"/>
    </row>
    <row r="14" spans="2:46" s="1" customFormat="1" ht="12" customHeight="1">
      <c r="B14" s="30"/>
      <c r="D14" s="25" t="s">
        <v>24</v>
      </c>
      <c r="I14" s="25" t="s">
        <v>25</v>
      </c>
      <c r="J14" s="23" t="s">
        <v>1</v>
      </c>
      <c r="L14" s="30"/>
    </row>
    <row r="15" spans="2:46" s="1" customFormat="1" ht="18" customHeight="1">
      <c r="B15" s="30"/>
      <c r="E15" s="23" t="s">
        <v>26</v>
      </c>
      <c r="I15" s="25" t="s">
        <v>27</v>
      </c>
      <c r="J15" s="23" t="s">
        <v>1</v>
      </c>
      <c r="L15" s="30"/>
    </row>
    <row r="16" spans="2:46" s="1" customFormat="1" ht="6.95" customHeight="1">
      <c r="B16" s="30"/>
      <c r="L16" s="30"/>
    </row>
    <row r="17" spans="2:12" s="1" customFormat="1" ht="12" customHeight="1">
      <c r="B17" s="30"/>
      <c r="D17" s="25" t="s">
        <v>28</v>
      </c>
      <c r="I17" s="25" t="s">
        <v>25</v>
      </c>
      <c r="J17" s="26" t="str">
        <f>'Rekapitulace stavby'!AN13</f>
        <v>Vyplň údaj</v>
      </c>
      <c r="L17" s="30"/>
    </row>
    <row r="18" spans="2:12" s="1" customFormat="1" ht="18" customHeight="1">
      <c r="B18" s="30"/>
      <c r="E18" s="236" t="str">
        <f>'Rekapitulace stavby'!E14</f>
        <v>Vyplň údaj</v>
      </c>
      <c r="F18" s="200"/>
      <c r="G18" s="200"/>
      <c r="H18" s="200"/>
      <c r="I18" s="25" t="s">
        <v>27</v>
      </c>
      <c r="J18" s="26" t="str">
        <f>'Rekapitulace stavby'!AN14</f>
        <v>Vyplň údaj</v>
      </c>
      <c r="L18" s="30"/>
    </row>
    <row r="19" spans="2:12" s="1" customFormat="1" ht="6.95" customHeight="1">
      <c r="B19" s="30"/>
      <c r="L19" s="30"/>
    </row>
    <row r="20" spans="2:12" s="1" customFormat="1" ht="12" customHeight="1">
      <c r="B20" s="30"/>
      <c r="D20" s="25" t="s">
        <v>30</v>
      </c>
      <c r="I20" s="25" t="s">
        <v>25</v>
      </c>
      <c r="J20" s="23" t="s">
        <v>1</v>
      </c>
      <c r="L20" s="30"/>
    </row>
    <row r="21" spans="2:12" s="1" customFormat="1" ht="18" customHeight="1">
      <c r="B21" s="30"/>
      <c r="E21" s="23" t="s">
        <v>31</v>
      </c>
      <c r="I21" s="25" t="s">
        <v>27</v>
      </c>
      <c r="J21" s="23" t="s">
        <v>1</v>
      </c>
      <c r="L21" s="30"/>
    </row>
    <row r="22" spans="2:12" s="1" customFormat="1" ht="6.95" customHeight="1">
      <c r="B22" s="30"/>
      <c r="L22" s="30"/>
    </row>
    <row r="23" spans="2:12" s="1" customFormat="1" ht="12" customHeight="1">
      <c r="B23" s="30"/>
      <c r="D23" s="25" t="s">
        <v>33</v>
      </c>
      <c r="I23" s="25" t="s">
        <v>25</v>
      </c>
      <c r="J23" s="23" t="str">
        <f>IF('Rekapitulace stavby'!AN19="","",'Rekapitulace stavby'!AN19)</f>
        <v/>
      </c>
      <c r="L23" s="30"/>
    </row>
    <row r="24" spans="2:12" s="1" customFormat="1" ht="18" customHeight="1">
      <c r="B24" s="30"/>
      <c r="E24" s="23" t="str">
        <f>IF('Rekapitulace stavby'!E20="","",'Rekapitulace stavby'!E20)</f>
        <v xml:space="preserve"> </v>
      </c>
      <c r="I24" s="25" t="s">
        <v>27</v>
      </c>
      <c r="J24" s="23" t="str">
        <f>IF('Rekapitulace stavby'!AN20="","",'Rekapitulace stavby'!AN20)</f>
        <v/>
      </c>
      <c r="L24" s="30"/>
    </row>
    <row r="25" spans="2:12" s="1" customFormat="1" ht="6.95" customHeight="1">
      <c r="B25" s="30"/>
      <c r="L25" s="30"/>
    </row>
    <row r="26" spans="2:12" s="1" customFormat="1" ht="12" customHeight="1">
      <c r="B26" s="30"/>
      <c r="D26" s="25" t="s">
        <v>35</v>
      </c>
      <c r="L26" s="30"/>
    </row>
    <row r="27" spans="2:12" s="7" customFormat="1" ht="119.25" customHeight="1">
      <c r="B27" s="92"/>
      <c r="E27" s="205" t="s">
        <v>36</v>
      </c>
      <c r="F27" s="205"/>
      <c r="G27" s="205"/>
      <c r="H27" s="205"/>
      <c r="L27" s="92"/>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93" t="s">
        <v>37</v>
      </c>
      <c r="J30" s="64">
        <f>ROUND(J123, 2)</f>
        <v>0</v>
      </c>
      <c r="L30" s="30"/>
    </row>
    <row r="31" spans="2:12" s="1" customFormat="1" ht="6.95" customHeight="1">
      <c r="B31" s="30"/>
      <c r="D31" s="51"/>
      <c r="E31" s="51"/>
      <c r="F31" s="51"/>
      <c r="G31" s="51"/>
      <c r="H31" s="51"/>
      <c r="I31" s="51"/>
      <c r="J31" s="51"/>
      <c r="K31" s="51"/>
      <c r="L31" s="30"/>
    </row>
    <row r="32" spans="2:12" s="1" customFormat="1" ht="14.45" customHeight="1">
      <c r="B32" s="30"/>
      <c r="F32" s="33" t="s">
        <v>39</v>
      </c>
      <c r="I32" s="33" t="s">
        <v>38</v>
      </c>
      <c r="J32" s="33" t="s">
        <v>40</v>
      </c>
      <c r="L32" s="30"/>
    </row>
    <row r="33" spans="2:12" s="1" customFormat="1" ht="14.45" customHeight="1">
      <c r="B33" s="30"/>
      <c r="D33" s="53" t="s">
        <v>41</v>
      </c>
      <c r="E33" s="25" t="s">
        <v>42</v>
      </c>
      <c r="F33" s="84">
        <f>ROUND((SUM(BE123:BE150)),  2)</f>
        <v>0</v>
      </c>
      <c r="I33" s="94">
        <v>0.21</v>
      </c>
      <c r="J33" s="84">
        <f>ROUND(((SUM(BE123:BE150))*I33),  2)</f>
        <v>0</v>
      </c>
      <c r="L33" s="30"/>
    </row>
    <row r="34" spans="2:12" s="1" customFormat="1" ht="14.45" customHeight="1">
      <c r="B34" s="30"/>
      <c r="E34" s="25" t="s">
        <v>43</v>
      </c>
      <c r="F34" s="84">
        <f>ROUND((SUM(BF123:BF150)),  2)</f>
        <v>0</v>
      </c>
      <c r="I34" s="94">
        <v>0.12</v>
      </c>
      <c r="J34" s="84">
        <f>ROUND(((SUM(BF123:BF150))*I34),  2)</f>
        <v>0</v>
      </c>
      <c r="L34" s="30"/>
    </row>
    <row r="35" spans="2:12" s="1" customFormat="1" ht="14.45" hidden="1" customHeight="1">
      <c r="B35" s="30"/>
      <c r="E35" s="25" t="s">
        <v>44</v>
      </c>
      <c r="F35" s="84">
        <f>ROUND((SUM(BG123:BG150)),  2)</f>
        <v>0</v>
      </c>
      <c r="I35" s="94">
        <v>0.21</v>
      </c>
      <c r="J35" s="84">
        <f>0</f>
        <v>0</v>
      </c>
      <c r="L35" s="30"/>
    </row>
    <row r="36" spans="2:12" s="1" customFormat="1" ht="14.45" hidden="1" customHeight="1">
      <c r="B36" s="30"/>
      <c r="E36" s="25" t="s">
        <v>45</v>
      </c>
      <c r="F36" s="84">
        <f>ROUND((SUM(BH123:BH150)),  2)</f>
        <v>0</v>
      </c>
      <c r="I36" s="94">
        <v>0.12</v>
      </c>
      <c r="J36" s="84">
        <f>0</f>
        <v>0</v>
      </c>
      <c r="L36" s="30"/>
    </row>
    <row r="37" spans="2:12" s="1" customFormat="1" ht="14.45" hidden="1" customHeight="1">
      <c r="B37" s="30"/>
      <c r="E37" s="25" t="s">
        <v>46</v>
      </c>
      <c r="F37" s="84">
        <f>ROUND((SUM(BI123:BI150)),  2)</f>
        <v>0</v>
      </c>
      <c r="I37" s="94">
        <v>0</v>
      </c>
      <c r="J37" s="84">
        <f>0</f>
        <v>0</v>
      </c>
      <c r="L37" s="30"/>
    </row>
    <row r="38" spans="2:12" s="1" customFormat="1" ht="6.95" customHeight="1">
      <c r="B38" s="30"/>
      <c r="L38" s="30"/>
    </row>
    <row r="39" spans="2:12" s="1" customFormat="1" ht="25.35" customHeight="1">
      <c r="B39" s="30"/>
      <c r="C39" s="95"/>
      <c r="D39" s="96" t="s">
        <v>47</v>
      </c>
      <c r="E39" s="55"/>
      <c r="F39" s="55"/>
      <c r="G39" s="97" t="s">
        <v>48</v>
      </c>
      <c r="H39" s="98" t="s">
        <v>49</v>
      </c>
      <c r="I39" s="55"/>
      <c r="J39" s="99">
        <f>SUM(J30:J37)</f>
        <v>0</v>
      </c>
      <c r="K39" s="100"/>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138</v>
      </c>
      <c r="L82" s="30"/>
    </row>
    <row r="83" spans="2:47" s="1" customFormat="1" ht="6.95" customHeight="1">
      <c r="B83" s="30"/>
      <c r="L83" s="30"/>
    </row>
    <row r="84" spans="2:47" s="1" customFormat="1" ht="12" customHeight="1">
      <c r="B84" s="30"/>
      <c r="C84" s="25" t="s">
        <v>16</v>
      </c>
      <c r="L84" s="30"/>
    </row>
    <row r="85" spans="2:47" s="1" customFormat="1" ht="16.5" customHeight="1">
      <c r="B85" s="30"/>
      <c r="E85" s="233" t="str">
        <f>E7</f>
        <v>STAVEBNÍ ÚPRAVY OPTICKÝCH LABORATOŘÍ V ÚSTAVU TERMOMECHANIKY AV ČR, v.v.i.</v>
      </c>
      <c r="F85" s="234"/>
      <c r="G85" s="234"/>
      <c r="H85" s="234"/>
      <c r="L85" s="30"/>
    </row>
    <row r="86" spans="2:47" s="1" customFormat="1" ht="12" customHeight="1">
      <c r="B86" s="30"/>
      <c r="C86" s="25" t="s">
        <v>136</v>
      </c>
      <c r="L86" s="30"/>
    </row>
    <row r="87" spans="2:47" s="1" customFormat="1" ht="16.5" customHeight="1">
      <c r="B87" s="30"/>
      <c r="E87" s="194" t="str">
        <f>E9</f>
        <v xml:space="preserve">VON - Vedlejší a ostatní náklady stavby </v>
      </c>
      <c r="F87" s="235"/>
      <c r="G87" s="235"/>
      <c r="H87" s="235"/>
      <c r="L87" s="30"/>
    </row>
    <row r="88" spans="2:47" s="1" customFormat="1" ht="6.95" customHeight="1">
      <c r="B88" s="30"/>
      <c r="L88" s="30"/>
    </row>
    <row r="89" spans="2:47" s="1" customFormat="1" ht="12" customHeight="1">
      <c r="B89" s="30"/>
      <c r="C89" s="25" t="s">
        <v>20</v>
      </c>
      <c r="F89" s="23" t="str">
        <f>F12</f>
        <v>Ústav termomechaniky AV ČR</v>
      </c>
      <c r="I89" s="25" t="s">
        <v>22</v>
      </c>
      <c r="J89" s="50" t="str">
        <f>IF(J12="","",J12)</f>
        <v>27. 4. 2025</v>
      </c>
      <c r="L89" s="30"/>
    </row>
    <row r="90" spans="2:47" s="1" customFormat="1" ht="6.95" customHeight="1">
      <c r="B90" s="30"/>
      <c r="L90" s="30"/>
    </row>
    <row r="91" spans="2:47" s="1" customFormat="1" ht="15.2" customHeight="1">
      <c r="B91" s="30"/>
      <c r="C91" s="25" t="s">
        <v>24</v>
      </c>
      <c r="F91" s="23" t="str">
        <f>E15</f>
        <v>Ústav termomechaniky AV ČR, v.v.i.</v>
      </c>
      <c r="I91" s="25" t="s">
        <v>30</v>
      </c>
      <c r="J91" s="28" t="str">
        <f>E21</f>
        <v>Kania a.s.</v>
      </c>
      <c r="L91" s="30"/>
    </row>
    <row r="92" spans="2:47" s="1" customFormat="1" ht="15.2" customHeight="1">
      <c r="B92" s="30"/>
      <c r="C92" s="25" t="s">
        <v>28</v>
      </c>
      <c r="F92" s="23" t="str">
        <f>IF(E18="","",E18)</f>
        <v>Vyplň údaj</v>
      </c>
      <c r="I92" s="25" t="s">
        <v>33</v>
      </c>
      <c r="J92" s="28" t="str">
        <f>E24</f>
        <v xml:space="preserve"> </v>
      </c>
      <c r="L92" s="30"/>
    </row>
    <row r="93" spans="2:47" s="1" customFormat="1" ht="10.35" customHeight="1">
      <c r="B93" s="30"/>
      <c r="L93" s="30"/>
    </row>
    <row r="94" spans="2:47" s="1" customFormat="1" ht="29.25" customHeight="1">
      <c r="B94" s="30"/>
      <c r="C94" s="103" t="s">
        <v>139</v>
      </c>
      <c r="D94" s="95"/>
      <c r="E94" s="95"/>
      <c r="F94" s="95"/>
      <c r="G94" s="95"/>
      <c r="H94" s="95"/>
      <c r="I94" s="95"/>
      <c r="J94" s="104" t="s">
        <v>140</v>
      </c>
      <c r="K94" s="95"/>
      <c r="L94" s="30"/>
    </row>
    <row r="95" spans="2:47" s="1" customFormat="1" ht="10.35" customHeight="1">
      <c r="B95" s="30"/>
      <c r="L95" s="30"/>
    </row>
    <row r="96" spans="2:47" s="1" customFormat="1" ht="22.9" customHeight="1">
      <c r="B96" s="30"/>
      <c r="C96" s="105" t="s">
        <v>141</v>
      </c>
      <c r="J96" s="64">
        <f>J123</f>
        <v>0</v>
      </c>
      <c r="L96" s="30"/>
      <c r="AU96" s="15" t="s">
        <v>142</v>
      </c>
    </row>
    <row r="97" spans="2:12" s="8" customFormat="1" ht="24.95" customHeight="1">
      <c r="B97" s="106"/>
      <c r="D97" s="107" t="s">
        <v>1696</v>
      </c>
      <c r="E97" s="108"/>
      <c r="F97" s="108"/>
      <c r="G97" s="108"/>
      <c r="H97" s="108"/>
      <c r="I97" s="108"/>
      <c r="J97" s="109">
        <f>J124</f>
        <v>0</v>
      </c>
      <c r="L97" s="106"/>
    </row>
    <row r="98" spans="2:12" s="9" customFormat="1" ht="19.899999999999999" customHeight="1">
      <c r="B98" s="110"/>
      <c r="D98" s="111" t="s">
        <v>1697</v>
      </c>
      <c r="E98" s="112"/>
      <c r="F98" s="112"/>
      <c r="G98" s="112"/>
      <c r="H98" s="112"/>
      <c r="I98" s="112"/>
      <c r="J98" s="113">
        <f>J125</f>
        <v>0</v>
      </c>
      <c r="L98" s="110"/>
    </row>
    <row r="99" spans="2:12" s="9" customFormat="1" ht="19.899999999999999" customHeight="1">
      <c r="B99" s="110"/>
      <c r="D99" s="111" t="s">
        <v>1698</v>
      </c>
      <c r="E99" s="112"/>
      <c r="F99" s="112"/>
      <c r="G99" s="112"/>
      <c r="H99" s="112"/>
      <c r="I99" s="112"/>
      <c r="J99" s="113">
        <f>J130</f>
        <v>0</v>
      </c>
      <c r="L99" s="110"/>
    </row>
    <row r="100" spans="2:12" s="9" customFormat="1" ht="19.899999999999999" customHeight="1">
      <c r="B100" s="110"/>
      <c r="D100" s="111" t="s">
        <v>1699</v>
      </c>
      <c r="E100" s="112"/>
      <c r="F100" s="112"/>
      <c r="G100" s="112"/>
      <c r="H100" s="112"/>
      <c r="I100" s="112"/>
      <c r="J100" s="113">
        <f>J133</f>
        <v>0</v>
      </c>
      <c r="L100" s="110"/>
    </row>
    <row r="101" spans="2:12" s="9" customFormat="1" ht="19.899999999999999" customHeight="1">
      <c r="B101" s="110"/>
      <c r="D101" s="111" t="s">
        <v>1700</v>
      </c>
      <c r="E101" s="112"/>
      <c r="F101" s="112"/>
      <c r="G101" s="112"/>
      <c r="H101" s="112"/>
      <c r="I101" s="112"/>
      <c r="J101" s="113">
        <f>J140</f>
        <v>0</v>
      </c>
      <c r="L101" s="110"/>
    </row>
    <row r="102" spans="2:12" s="9" customFormat="1" ht="19.899999999999999" customHeight="1">
      <c r="B102" s="110"/>
      <c r="D102" s="111" t="s">
        <v>1701</v>
      </c>
      <c r="E102" s="112"/>
      <c r="F102" s="112"/>
      <c r="G102" s="112"/>
      <c r="H102" s="112"/>
      <c r="I102" s="112"/>
      <c r="J102" s="113">
        <f>J145</f>
        <v>0</v>
      </c>
      <c r="L102" s="110"/>
    </row>
    <row r="103" spans="2:12" s="9" customFormat="1" ht="19.899999999999999" customHeight="1">
      <c r="B103" s="110"/>
      <c r="D103" s="111" t="s">
        <v>1702</v>
      </c>
      <c r="E103" s="112"/>
      <c r="F103" s="112"/>
      <c r="G103" s="112"/>
      <c r="H103" s="112"/>
      <c r="I103" s="112"/>
      <c r="J103" s="113">
        <f>J148</f>
        <v>0</v>
      </c>
      <c r="L103" s="110"/>
    </row>
    <row r="104" spans="2:12" s="1" customFormat="1" ht="21.75" customHeight="1">
      <c r="B104" s="30"/>
      <c r="L104" s="30"/>
    </row>
    <row r="105" spans="2:12" s="1" customFormat="1" ht="6.95" customHeight="1">
      <c r="B105" s="42"/>
      <c r="C105" s="43"/>
      <c r="D105" s="43"/>
      <c r="E105" s="43"/>
      <c r="F105" s="43"/>
      <c r="G105" s="43"/>
      <c r="H105" s="43"/>
      <c r="I105" s="43"/>
      <c r="J105" s="43"/>
      <c r="K105" s="43"/>
      <c r="L105" s="30"/>
    </row>
    <row r="109" spans="2:12" s="1" customFormat="1" ht="6.95" customHeight="1">
      <c r="B109" s="44"/>
      <c r="C109" s="45"/>
      <c r="D109" s="45"/>
      <c r="E109" s="45"/>
      <c r="F109" s="45"/>
      <c r="G109" s="45"/>
      <c r="H109" s="45"/>
      <c r="I109" s="45"/>
      <c r="J109" s="45"/>
      <c r="K109" s="45"/>
      <c r="L109" s="30"/>
    </row>
    <row r="110" spans="2:12" s="1" customFormat="1" ht="24.95" customHeight="1">
      <c r="B110" s="30"/>
      <c r="C110" s="19" t="s">
        <v>170</v>
      </c>
      <c r="L110" s="30"/>
    </row>
    <row r="111" spans="2:12" s="1" customFormat="1" ht="6.95" customHeight="1">
      <c r="B111" s="30"/>
      <c r="L111" s="30"/>
    </row>
    <row r="112" spans="2:12" s="1" customFormat="1" ht="12" customHeight="1">
      <c r="B112" s="30"/>
      <c r="C112" s="25" t="s">
        <v>16</v>
      </c>
      <c r="L112" s="30"/>
    </row>
    <row r="113" spans="2:65" s="1" customFormat="1" ht="16.5" customHeight="1">
      <c r="B113" s="30"/>
      <c r="E113" s="233" t="str">
        <f>E7</f>
        <v>STAVEBNÍ ÚPRAVY OPTICKÝCH LABORATOŘÍ V ÚSTAVU TERMOMECHANIKY AV ČR, v.v.i.</v>
      </c>
      <c r="F113" s="234"/>
      <c r="G113" s="234"/>
      <c r="H113" s="234"/>
      <c r="L113" s="30"/>
    </row>
    <row r="114" spans="2:65" s="1" customFormat="1" ht="12" customHeight="1">
      <c r="B114" s="30"/>
      <c r="C114" s="25" t="s">
        <v>136</v>
      </c>
      <c r="L114" s="30"/>
    </row>
    <row r="115" spans="2:65" s="1" customFormat="1" ht="16.5" customHeight="1">
      <c r="B115" s="30"/>
      <c r="E115" s="194" t="str">
        <f>E9</f>
        <v xml:space="preserve">VON - Vedlejší a ostatní náklady stavby </v>
      </c>
      <c r="F115" s="235"/>
      <c r="G115" s="235"/>
      <c r="H115" s="235"/>
      <c r="L115" s="30"/>
    </row>
    <row r="116" spans="2:65" s="1" customFormat="1" ht="6.95" customHeight="1">
      <c r="B116" s="30"/>
      <c r="L116" s="30"/>
    </row>
    <row r="117" spans="2:65" s="1" customFormat="1" ht="12" customHeight="1">
      <c r="B117" s="30"/>
      <c r="C117" s="25" t="s">
        <v>20</v>
      </c>
      <c r="F117" s="23" t="str">
        <f>F12</f>
        <v>Ústav termomechaniky AV ČR</v>
      </c>
      <c r="I117" s="25" t="s">
        <v>22</v>
      </c>
      <c r="J117" s="50" t="str">
        <f>IF(J12="","",J12)</f>
        <v>27. 4. 2025</v>
      </c>
      <c r="L117" s="30"/>
    </row>
    <row r="118" spans="2:65" s="1" customFormat="1" ht="6.95" customHeight="1">
      <c r="B118" s="30"/>
      <c r="L118" s="30"/>
    </row>
    <row r="119" spans="2:65" s="1" customFormat="1" ht="15.2" customHeight="1">
      <c r="B119" s="30"/>
      <c r="C119" s="25" t="s">
        <v>24</v>
      </c>
      <c r="F119" s="23" t="str">
        <f>E15</f>
        <v>Ústav termomechaniky AV ČR, v.v.i.</v>
      </c>
      <c r="I119" s="25" t="s">
        <v>30</v>
      </c>
      <c r="J119" s="28" t="str">
        <f>E21</f>
        <v>Kania a.s.</v>
      </c>
      <c r="L119" s="30"/>
    </row>
    <row r="120" spans="2:65" s="1" customFormat="1" ht="15.2" customHeight="1">
      <c r="B120" s="30"/>
      <c r="C120" s="25" t="s">
        <v>28</v>
      </c>
      <c r="F120" s="23" t="str">
        <f>IF(E18="","",E18)</f>
        <v>Vyplň údaj</v>
      </c>
      <c r="I120" s="25" t="s">
        <v>33</v>
      </c>
      <c r="J120" s="28" t="str">
        <f>E24</f>
        <v xml:space="preserve"> </v>
      </c>
      <c r="L120" s="30"/>
    </row>
    <row r="121" spans="2:65" s="1" customFormat="1" ht="10.35" customHeight="1">
      <c r="B121" s="30"/>
      <c r="L121" s="30"/>
    </row>
    <row r="122" spans="2:65" s="10" customFormat="1" ht="29.25" customHeight="1">
      <c r="B122" s="114"/>
      <c r="C122" s="115" t="s">
        <v>171</v>
      </c>
      <c r="D122" s="116" t="s">
        <v>62</v>
      </c>
      <c r="E122" s="116" t="s">
        <v>58</v>
      </c>
      <c r="F122" s="116" t="s">
        <v>59</v>
      </c>
      <c r="G122" s="116" t="s">
        <v>172</v>
      </c>
      <c r="H122" s="116" t="s">
        <v>173</v>
      </c>
      <c r="I122" s="116" t="s">
        <v>174</v>
      </c>
      <c r="J122" s="116" t="s">
        <v>140</v>
      </c>
      <c r="K122" s="117" t="s">
        <v>175</v>
      </c>
      <c r="L122" s="114"/>
      <c r="M122" s="57" t="s">
        <v>1</v>
      </c>
      <c r="N122" s="58" t="s">
        <v>41</v>
      </c>
      <c r="O122" s="58" t="s">
        <v>176</v>
      </c>
      <c r="P122" s="58" t="s">
        <v>177</v>
      </c>
      <c r="Q122" s="58" t="s">
        <v>178</v>
      </c>
      <c r="R122" s="58" t="s">
        <v>179</v>
      </c>
      <c r="S122" s="58" t="s">
        <v>180</v>
      </c>
      <c r="T122" s="59" t="s">
        <v>181</v>
      </c>
    </row>
    <row r="123" spans="2:65" s="1" customFormat="1" ht="22.9" customHeight="1">
      <c r="B123" s="30"/>
      <c r="C123" s="62" t="s">
        <v>182</v>
      </c>
      <c r="J123" s="118">
        <f>BK123</f>
        <v>0</v>
      </c>
      <c r="L123" s="30"/>
      <c r="M123" s="60"/>
      <c r="N123" s="51"/>
      <c r="O123" s="51"/>
      <c r="P123" s="119">
        <f>P124</f>
        <v>0</v>
      </c>
      <c r="Q123" s="51"/>
      <c r="R123" s="119">
        <f>R124</f>
        <v>0</v>
      </c>
      <c r="S123" s="51"/>
      <c r="T123" s="120">
        <f>T124</f>
        <v>0</v>
      </c>
      <c r="AT123" s="15" t="s">
        <v>76</v>
      </c>
      <c r="AU123" s="15" t="s">
        <v>142</v>
      </c>
      <c r="BK123" s="121">
        <f>BK124</f>
        <v>0</v>
      </c>
    </row>
    <row r="124" spans="2:65" s="11" customFormat="1" ht="25.9" customHeight="1">
      <c r="B124" s="122"/>
      <c r="D124" s="123" t="s">
        <v>76</v>
      </c>
      <c r="E124" s="124" t="s">
        <v>1703</v>
      </c>
      <c r="F124" s="124" t="s">
        <v>1703</v>
      </c>
      <c r="I124" s="125"/>
      <c r="J124" s="126">
        <f>BK124</f>
        <v>0</v>
      </c>
      <c r="L124" s="122"/>
      <c r="M124" s="127"/>
      <c r="P124" s="128">
        <f>P125+P130+P133+P140+P145+P148</f>
        <v>0</v>
      </c>
      <c r="R124" s="128">
        <f>R125+R130+R133+R140+R145+R148</f>
        <v>0</v>
      </c>
      <c r="T124" s="129">
        <f>T125+T130+T133+T140+T145+T148</f>
        <v>0</v>
      </c>
      <c r="AR124" s="123" t="s">
        <v>111</v>
      </c>
      <c r="AT124" s="130" t="s">
        <v>76</v>
      </c>
      <c r="AU124" s="130" t="s">
        <v>77</v>
      </c>
      <c r="AY124" s="123" t="s">
        <v>185</v>
      </c>
      <c r="BK124" s="131">
        <f>BK125+BK130+BK133+BK140+BK145+BK148</f>
        <v>0</v>
      </c>
    </row>
    <row r="125" spans="2:65" s="11" customFormat="1" ht="22.9" customHeight="1">
      <c r="B125" s="122"/>
      <c r="D125" s="123" t="s">
        <v>76</v>
      </c>
      <c r="E125" s="132" t="s">
        <v>1704</v>
      </c>
      <c r="F125" s="132" t="s">
        <v>1705</v>
      </c>
      <c r="I125" s="125"/>
      <c r="J125" s="133">
        <f>BK125</f>
        <v>0</v>
      </c>
      <c r="L125" s="122"/>
      <c r="M125" s="127"/>
      <c r="P125" s="128">
        <f>SUM(P126:P129)</f>
        <v>0</v>
      </c>
      <c r="R125" s="128">
        <f>SUM(R126:R129)</f>
        <v>0</v>
      </c>
      <c r="T125" s="129">
        <f>SUM(T126:T129)</f>
        <v>0</v>
      </c>
      <c r="AR125" s="123" t="s">
        <v>111</v>
      </c>
      <c r="AT125" s="130" t="s">
        <v>76</v>
      </c>
      <c r="AU125" s="130" t="s">
        <v>85</v>
      </c>
      <c r="AY125" s="123" t="s">
        <v>185</v>
      </c>
      <c r="BK125" s="131">
        <f>SUM(BK126:BK129)</f>
        <v>0</v>
      </c>
    </row>
    <row r="126" spans="2:65" s="1" customFormat="1" ht="16.5" customHeight="1">
      <c r="B126" s="134"/>
      <c r="C126" s="135" t="s">
        <v>85</v>
      </c>
      <c r="D126" s="135" t="s">
        <v>187</v>
      </c>
      <c r="E126" s="136" t="s">
        <v>1706</v>
      </c>
      <c r="F126" s="137" t="s">
        <v>1707</v>
      </c>
      <c r="G126" s="138" t="s">
        <v>1708</v>
      </c>
      <c r="H126" s="139">
        <v>1</v>
      </c>
      <c r="I126" s="140"/>
      <c r="J126" s="141">
        <f>ROUND(I126*H126,2)</f>
        <v>0</v>
      </c>
      <c r="K126" s="137" t="s">
        <v>191</v>
      </c>
      <c r="L126" s="30"/>
      <c r="M126" s="142" t="s">
        <v>1</v>
      </c>
      <c r="N126" s="143" t="s">
        <v>42</v>
      </c>
      <c r="P126" s="144">
        <f>O126*H126</f>
        <v>0</v>
      </c>
      <c r="Q126" s="144">
        <v>0</v>
      </c>
      <c r="R126" s="144">
        <f>Q126*H126</f>
        <v>0</v>
      </c>
      <c r="S126" s="144">
        <v>0</v>
      </c>
      <c r="T126" s="145">
        <f>S126*H126</f>
        <v>0</v>
      </c>
      <c r="AR126" s="146" t="s">
        <v>1709</v>
      </c>
      <c r="AT126" s="146" t="s">
        <v>187</v>
      </c>
      <c r="AU126" s="146" t="s">
        <v>87</v>
      </c>
      <c r="AY126" s="15" t="s">
        <v>185</v>
      </c>
      <c r="BE126" s="147">
        <f>IF(N126="základní",J126,0)</f>
        <v>0</v>
      </c>
      <c r="BF126" s="147">
        <f>IF(N126="snížená",J126,0)</f>
        <v>0</v>
      </c>
      <c r="BG126" s="147">
        <f>IF(N126="zákl. přenesená",J126,0)</f>
        <v>0</v>
      </c>
      <c r="BH126" s="147">
        <f>IF(N126="sníž. přenesená",J126,0)</f>
        <v>0</v>
      </c>
      <c r="BI126" s="147">
        <f>IF(N126="nulová",J126,0)</f>
        <v>0</v>
      </c>
      <c r="BJ126" s="15" t="s">
        <v>85</v>
      </c>
      <c r="BK126" s="147">
        <f>ROUND(I126*H126,2)</f>
        <v>0</v>
      </c>
      <c r="BL126" s="15" t="s">
        <v>1709</v>
      </c>
      <c r="BM126" s="146" t="s">
        <v>1710</v>
      </c>
    </row>
    <row r="127" spans="2:65" s="1" customFormat="1" ht="48.75">
      <c r="B127" s="30"/>
      <c r="D127" s="149" t="s">
        <v>301</v>
      </c>
      <c r="F127" s="173" t="s">
        <v>1711</v>
      </c>
      <c r="I127" s="174"/>
      <c r="L127" s="30"/>
      <c r="M127" s="175"/>
      <c r="T127" s="54"/>
      <c r="AT127" s="15" t="s">
        <v>301</v>
      </c>
      <c r="AU127" s="15" t="s">
        <v>87</v>
      </c>
    </row>
    <row r="128" spans="2:65" s="1" customFormat="1" ht="16.5" customHeight="1">
      <c r="B128" s="134"/>
      <c r="C128" s="135" t="s">
        <v>87</v>
      </c>
      <c r="D128" s="135" t="s">
        <v>187</v>
      </c>
      <c r="E128" s="136" t="s">
        <v>1712</v>
      </c>
      <c r="F128" s="137" t="s">
        <v>1713</v>
      </c>
      <c r="G128" s="138" t="s">
        <v>1708</v>
      </c>
      <c r="H128" s="139">
        <v>1</v>
      </c>
      <c r="I128" s="140"/>
      <c r="J128" s="141">
        <f>ROUND(I128*H128,2)</f>
        <v>0</v>
      </c>
      <c r="K128" s="137" t="s">
        <v>191</v>
      </c>
      <c r="L128" s="30"/>
      <c r="M128" s="142" t="s">
        <v>1</v>
      </c>
      <c r="N128" s="143" t="s">
        <v>42</v>
      </c>
      <c r="P128" s="144">
        <f>O128*H128</f>
        <v>0</v>
      </c>
      <c r="Q128" s="144">
        <v>0</v>
      </c>
      <c r="R128" s="144">
        <f>Q128*H128</f>
        <v>0</v>
      </c>
      <c r="S128" s="144">
        <v>0</v>
      </c>
      <c r="T128" s="145">
        <f>S128*H128</f>
        <v>0</v>
      </c>
      <c r="AR128" s="146" t="s">
        <v>1709</v>
      </c>
      <c r="AT128" s="146" t="s">
        <v>187</v>
      </c>
      <c r="AU128" s="146" t="s">
        <v>87</v>
      </c>
      <c r="AY128" s="15" t="s">
        <v>185</v>
      </c>
      <c r="BE128" s="147">
        <f>IF(N128="základní",J128,0)</f>
        <v>0</v>
      </c>
      <c r="BF128" s="147">
        <f>IF(N128="snížená",J128,0)</f>
        <v>0</v>
      </c>
      <c r="BG128" s="147">
        <f>IF(N128="zákl. přenesená",J128,0)</f>
        <v>0</v>
      </c>
      <c r="BH128" s="147">
        <f>IF(N128="sníž. přenesená",J128,0)</f>
        <v>0</v>
      </c>
      <c r="BI128" s="147">
        <f>IF(N128="nulová",J128,0)</f>
        <v>0</v>
      </c>
      <c r="BJ128" s="15" t="s">
        <v>85</v>
      </c>
      <c r="BK128" s="147">
        <f>ROUND(I128*H128,2)</f>
        <v>0</v>
      </c>
      <c r="BL128" s="15" t="s">
        <v>1709</v>
      </c>
      <c r="BM128" s="146" t="s">
        <v>1714</v>
      </c>
    </row>
    <row r="129" spans="2:65" s="1" customFormat="1" ht="19.5">
      <c r="B129" s="30"/>
      <c r="D129" s="149" t="s">
        <v>301</v>
      </c>
      <c r="F129" s="173" t="s">
        <v>1715</v>
      </c>
      <c r="I129" s="174"/>
      <c r="L129" s="30"/>
      <c r="M129" s="175"/>
      <c r="T129" s="54"/>
      <c r="AT129" s="15" t="s">
        <v>301</v>
      </c>
      <c r="AU129" s="15" t="s">
        <v>87</v>
      </c>
    </row>
    <row r="130" spans="2:65" s="11" customFormat="1" ht="22.9" customHeight="1">
      <c r="B130" s="122"/>
      <c r="D130" s="123" t="s">
        <v>76</v>
      </c>
      <c r="E130" s="132" t="s">
        <v>1716</v>
      </c>
      <c r="F130" s="132" t="s">
        <v>1717</v>
      </c>
      <c r="I130" s="125"/>
      <c r="J130" s="133">
        <f>BK130</f>
        <v>0</v>
      </c>
      <c r="L130" s="122"/>
      <c r="M130" s="127"/>
      <c r="P130" s="128">
        <f>SUM(P131:P132)</f>
        <v>0</v>
      </c>
      <c r="R130" s="128">
        <f>SUM(R131:R132)</f>
        <v>0</v>
      </c>
      <c r="T130" s="129">
        <f>SUM(T131:T132)</f>
        <v>0</v>
      </c>
      <c r="AR130" s="123" t="s">
        <v>111</v>
      </c>
      <c r="AT130" s="130" t="s">
        <v>76</v>
      </c>
      <c r="AU130" s="130" t="s">
        <v>85</v>
      </c>
      <c r="AY130" s="123" t="s">
        <v>185</v>
      </c>
      <c r="BK130" s="131">
        <f>SUM(BK131:BK132)</f>
        <v>0</v>
      </c>
    </row>
    <row r="131" spans="2:65" s="1" customFormat="1" ht="16.5" customHeight="1">
      <c r="B131" s="134"/>
      <c r="C131" s="135" t="s">
        <v>102</v>
      </c>
      <c r="D131" s="135" t="s">
        <v>187</v>
      </c>
      <c r="E131" s="136" t="s">
        <v>1718</v>
      </c>
      <c r="F131" s="137" t="s">
        <v>1719</v>
      </c>
      <c r="G131" s="138" t="s">
        <v>1708</v>
      </c>
      <c r="H131" s="139">
        <v>1</v>
      </c>
      <c r="I131" s="140"/>
      <c r="J131" s="141">
        <f>ROUND(I131*H131,2)</f>
        <v>0</v>
      </c>
      <c r="K131" s="137" t="s">
        <v>191</v>
      </c>
      <c r="L131" s="30"/>
      <c r="M131" s="142" t="s">
        <v>1</v>
      </c>
      <c r="N131" s="143" t="s">
        <v>42</v>
      </c>
      <c r="P131" s="144">
        <f>O131*H131</f>
        <v>0</v>
      </c>
      <c r="Q131" s="144">
        <v>0</v>
      </c>
      <c r="R131" s="144">
        <f>Q131*H131</f>
        <v>0</v>
      </c>
      <c r="S131" s="144">
        <v>0</v>
      </c>
      <c r="T131" s="145">
        <f>S131*H131</f>
        <v>0</v>
      </c>
      <c r="AR131" s="146" t="s">
        <v>1709</v>
      </c>
      <c r="AT131" s="146" t="s">
        <v>187</v>
      </c>
      <c r="AU131" s="146" t="s">
        <v>87</v>
      </c>
      <c r="AY131" s="15" t="s">
        <v>185</v>
      </c>
      <c r="BE131" s="147">
        <f>IF(N131="základní",J131,0)</f>
        <v>0</v>
      </c>
      <c r="BF131" s="147">
        <f>IF(N131="snížená",J131,0)</f>
        <v>0</v>
      </c>
      <c r="BG131" s="147">
        <f>IF(N131="zákl. přenesená",J131,0)</f>
        <v>0</v>
      </c>
      <c r="BH131" s="147">
        <f>IF(N131="sníž. přenesená",J131,0)</f>
        <v>0</v>
      </c>
      <c r="BI131" s="147">
        <f>IF(N131="nulová",J131,0)</f>
        <v>0</v>
      </c>
      <c r="BJ131" s="15" t="s">
        <v>85</v>
      </c>
      <c r="BK131" s="147">
        <f>ROUND(I131*H131,2)</f>
        <v>0</v>
      </c>
      <c r="BL131" s="15" t="s">
        <v>1709</v>
      </c>
      <c r="BM131" s="146" t="s">
        <v>1720</v>
      </c>
    </row>
    <row r="132" spans="2:65" s="1" customFormat="1" ht="87.75">
      <c r="B132" s="30"/>
      <c r="D132" s="149" t="s">
        <v>301</v>
      </c>
      <c r="F132" s="173" t="s">
        <v>1721</v>
      </c>
      <c r="I132" s="174"/>
      <c r="L132" s="30"/>
      <c r="M132" s="175"/>
      <c r="T132" s="54"/>
      <c r="AT132" s="15" t="s">
        <v>301</v>
      </c>
      <c r="AU132" s="15" t="s">
        <v>87</v>
      </c>
    </row>
    <row r="133" spans="2:65" s="11" customFormat="1" ht="22.9" customHeight="1">
      <c r="B133" s="122"/>
      <c r="D133" s="123" t="s">
        <v>76</v>
      </c>
      <c r="E133" s="132" t="s">
        <v>1722</v>
      </c>
      <c r="F133" s="132" t="s">
        <v>1723</v>
      </c>
      <c r="I133" s="125"/>
      <c r="J133" s="133">
        <f>BK133</f>
        <v>0</v>
      </c>
      <c r="L133" s="122"/>
      <c r="M133" s="127"/>
      <c r="P133" s="128">
        <f>SUM(P134:P139)</f>
        <v>0</v>
      </c>
      <c r="R133" s="128">
        <f>SUM(R134:R139)</f>
        <v>0</v>
      </c>
      <c r="T133" s="129">
        <f>SUM(T134:T139)</f>
        <v>0</v>
      </c>
      <c r="AR133" s="123" t="s">
        <v>111</v>
      </c>
      <c r="AT133" s="130" t="s">
        <v>76</v>
      </c>
      <c r="AU133" s="130" t="s">
        <v>85</v>
      </c>
      <c r="AY133" s="123" t="s">
        <v>185</v>
      </c>
      <c r="BK133" s="131">
        <f>SUM(BK134:BK139)</f>
        <v>0</v>
      </c>
    </row>
    <row r="134" spans="2:65" s="1" customFormat="1" ht="16.5" customHeight="1">
      <c r="B134" s="134"/>
      <c r="C134" s="135" t="s">
        <v>108</v>
      </c>
      <c r="D134" s="135" t="s">
        <v>187</v>
      </c>
      <c r="E134" s="136" t="s">
        <v>1724</v>
      </c>
      <c r="F134" s="137" t="s">
        <v>1725</v>
      </c>
      <c r="G134" s="138" t="s">
        <v>1708</v>
      </c>
      <c r="H134" s="139">
        <v>1</v>
      </c>
      <c r="I134" s="140"/>
      <c r="J134" s="141">
        <f>ROUND(I134*H134,2)</f>
        <v>0</v>
      </c>
      <c r="K134" s="137" t="s">
        <v>191</v>
      </c>
      <c r="L134" s="30"/>
      <c r="M134" s="142" t="s">
        <v>1</v>
      </c>
      <c r="N134" s="143" t="s">
        <v>42</v>
      </c>
      <c r="P134" s="144">
        <f>O134*H134</f>
        <v>0</v>
      </c>
      <c r="Q134" s="144">
        <v>0</v>
      </c>
      <c r="R134" s="144">
        <f>Q134*H134</f>
        <v>0</v>
      </c>
      <c r="S134" s="144">
        <v>0</v>
      </c>
      <c r="T134" s="145">
        <f>S134*H134</f>
        <v>0</v>
      </c>
      <c r="AR134" s="146" t="s">
        <v>1709</v>
      </c>
      <c r="AT134" s="146" t="s">
        <v>187</v>
      </c>
      <c r="AU134" s="146" t="s">
        <v>87</v>
      </c>
      <c r="AY134" s="15" t="s">
        <v>185</v>
      </c>
      <c r="BE134" s="147">
        <f>IF(N134="základní",J134,0)</f>
        <v>0</v>
      </c>
      <c r="BF134" s="147">
        <f>IF(N134="snížená",J134,0)</f>
        <v>0</v>
      </c>
      <c r="BG134" s="147">
        <f>IF(N134="zákl. přenesená",J134,0)</f>
        <v>0</v>
      </c>
      <c r="BH134" s="147">
        <f>IF(N134="sníž. přenesená",J134,0)</f>
        <v>0</v>
      </c>
      <c r="BI134" s="147">
        <f>IF(N134="nulová",J134,0)</f>
        <v>0</v>
      </c>
      <c r="BJ134" s="15" t="s">
        <v>85</v>
      </c>
      <c r="BK134" s="147">
        <f>ROUND(I134*H134,2)</f>
        <v>0</v>
      </c>
      <c r="BL134" s="15" t="s">
        <v>1709</v>
      </c>
      <c r="BM134" s="146" t="s">
        <v>1726</v>
      </c>
    </row>
    <row r="135" spans="2:65" s="1" customFormat="1" ht="78">
      <c r="B135" s="30"/>
      <c r="D135" s="149" t="s">
        <v>301</v>
      </c>
      <c r="F135" s="173" t="s">
        <v>1727</v>
      </c>
      <c r="I135" s="174"/>
      <c r="L135" s="30"/>
      <c r="M135" s="175"/>
      <c r="T135" s="54"/>
      <c r="AT135" s="15" t="s">
        <v>301</v>
      </c>
      <c r="AU135" s="15" t="s">
        <v>87</v>
      </c>
    </row>
    <row r="136" spans="2:65" s="1" customFormat="1" ht="16.5" customHeight="1">
      <c r="B136" s="134"/>
      <c r="C136" s="135" t="s">
        <v>111</v>
      </c>
      <c r="D136" s="135" t="s">
        <v>187</v>
      </c>
      <c r="E136" s="136" t="s">
        <v>1728</v>
      </c>
      <c r="F136" s="137" t="s">
        <v>1729</v>
      </c>
      <c r="G136" s="138" t="s">
        <v>1708</v>
      </c>
      <c r="H136" s="139">
        <v>1</v>
      </c>
      <c r="I136" s="140"/>
      <c r="J136" s="141">
        <f>ROUND(I136*H136,2)</f>
        <v>0</v>
      </c>
      <c r="K136" s="137" t="s">
        <v>191</v>
      </c>
      <c r="L136" s="30"/>
      <c r="M136" s="142" t="s">
        <v>1</v>
      </c>
      <c r="N136" s="143" t="s">
        <v>42</v>
      </c>
      <c r="P136" s="144">
        <f>O136*H136</f>
        <v>0</v>
      </c>
      <c r="Q136" s="144">
        <v>0</v>
      </c>
      <c r="R136" s="144">
        <f>Q136*H136</f>
        <v>0</v>
      </c>
      <c r="S136" s="144">
        <v>0</v>
      </c>
      <c r="T136" s="145">
        <f>S136*H136</f>
        <v>0</v>
      </c>
      <c r="AR136" s="146" t="s">
        <v>1709</v>
      </c>
      <c r="AT136" s="146" t="s">
        <v>187</v>
      </c>
      <c r="AU136" s="146" t="s">
        <v>87</v>
      </c>
      <c r="AY136" s="15" t="s">
        <v>185</v>
      </c>
      <c r="BE136" s="147">
        <f>IF(N136="základní",J136,0)</f>
        <v>0</v>
      </c>
      <c r="BF136" s="147">
        <f>IF(N136="snížená",J136,0)</f>
        <v>0</v>
      </c>
      <c r="BG136" s="147">
        <f>IF(N136="zákl. přenesená",J136,0)</f>
        <v>0</v>
      </c>
      <c r="BH136" s="147">
        <f>IF(N136="sníž. přenesená",J136,0)</f>
        <v>0</v>
      </c>
      <c r="BI136" s="147">
        <f>IF(N136="nulová",J136,0)</f>
        <v>0</v>
      </c>
      <c r="BJ136" s="15" t="s">
        <v>85</v>
      </c>
      <c r="BK136" s="147">
        <f>ROUND(I136*H136,2)</f>
        <v>0</v>
      </c>
      <c r="BL136" s="15" t="s">
        <v>1709</v>
      </c>
      <c r="BM136" s="146" t="s">
        <v>1730</v>
      </c>
    </row>
    <row r="137" spans="2:65" s="1" customFormat="1" ht="19.5">
      <c r="B137" s="30"/>
      <c r="D137" s="149" t="s">
        <v>301</v>
      </c>
      <c r="F137" s="173" t="s">
        <v>1731</v>
      </c>
      <c r="I137" s="174"/>
      <c r="L137" s="30"/>
      <c r="M137" s="175"/>
      <c r="T137" s="54"/>
      <c r="AT137" s="15" t="s">
        <v>301</v>
      </c>
      <c r="AU137" s="15" t="s">
        <v>87</v>
      </c>
    </row>
    <row r="138" spans="2:65" s="1" customFormat="1" ht="16.5" customHeight="1">
      <c r="B138" s="134"/>
      <c r="C138" s="135" t="s">
        <v>114</v>
      </c>
      <c r="D138" s="135" t="s">
        <v>187</v>
      </c>
      <c r="E138" s="136" t="s">
        <v>1732</v>
      </c>
      <c r="F138" s="137" t="s">
        <v>1733</v>
      </c>
      <c r="G138" s="138" t="s">
        <v>1708</v>
      </c>
      <c r="H138" s="139">
        <v>1</v>
      </c>
      <c r="I138" s="140"/>
      <c r="J138" s="141">
        <f>ROUND(I138*H138,2)</f>
        <v>0</v>
      </c>
      <c r="K138" s="137" t="s">
        <v>191</v>
      </c>
      <c r="L138" s="30"/>
      <c r="M138" s="142" t="s">
        <v>1</v>
      </c>
      <c r="N138" s="143" t="s">
        <v>42</v>
      </c>
      <c r="P138" s="144">
        <f>O138*H138</f>
        <v>0</v>
      </c>
      <c r="Q138" s="144">
        <v>0</v>
      </c>
      <c r="R138" s="144">
        <f>Q138*H138</f>
        <v>0</v>
      </c>
      <c r="S138" s="144">
        <v>0</v>
      </c>
      <c r="T138" s="145">
        <f>S138*H138</f>
        <v>0</v>
      </c>
      <c r="AR138" s="146" t="s">
        <v>1709</v>
      </c>
      <c r="AT138" s="146" t="s">
        <v>187</v>
      </c>
      <c r="AU138" s="146" t="s">
        <v>87</v>
      </c>
      <c r="AY138" s="15" t="s">
        <v>185</v>
      </c>
      <c r="BE138" s="147">
        <f>IF(N138="základní",J138,0)</f>
        <v>0</v>
      </c>
      <c r="BF138" s="147">
        <f>IF(N138="snížená",J138,0)</f>
        <v>0</v>
      </c>
      <c r="BG138" s="147">
        <f>IF(N138="zákl. přenesená",J138,0)</f>
        <v>0</v>
      </c>
      <c r="BH138" s="147">
        <f>IF(N138="sníž. přenesená",J138,0)</f>
        <v>0</v>
      </c>
      <c r="BI138" s="147">
        <f>IF(N138="nulová",J138,0)</f>
        <v>0</v>
      </c>
      <c r="BJ138" s="15" t="s">
        <v>85</v>
      </c>
      <c r="BK138" s="147">
        <f>ROUND(I138*H138,2)</f>
        <v>0</v>
      </c>
      <c r="BL138" s="15" t="s">
        <v>1709</v>
      </c>
      <c r="BM138" s="146" t="s">
        <v>1734</v>
      </c>
    </row>
    <row r="139" spans="2:65" s="1" customFormat="1" ht="19.5">
      <c r="B139" s="30"/>
      <c r="D139" s="149" t="s">
        <v>301</v>
      </c>
      <c r="F139" s="173" t="s">
        <v>1735</v>
      </c>
      <c r="I139" s="174"/>
      <c r="L139" s="30"/>
      <c r="M139" s="175"/>
      <c r="T139" s="54"/>
      <c r="AT139" s="15" t="s">
        <v>301</v>
      </c>
      <c r="AU139" s="15" t="s">
        <v>87</v>
      </c>
    </row>
    <row r="140" spans="2:65" s="11" customFormat="1" ht="22.9" customHeight="1">
      <c r="B140" s="122"/>
      <c r="D140" s="123" t="s">
        <v>76</v>
      </c>
      <c r="E140" s="132" t="s">
        <v>1736</v>
      </c>
      <c r="F140" s="132" t="s">
        <v>1737</v>
      </c>
      <c r="I140" s="125"/>
      <c r="J140" s="133">
        <f>BK140</f>
        <v>0</v>
      </c>
      <c r="L140" s="122"/>
      <c r="M140" s="127"/>
      <c r="P140" s="128">
        <f>SUM(P141:P144)</f>
        <v>0</v>
      </c>
      <c r="R140" s="128">
        <f>SUM(R141:R144)</f>
        <v>0</v>
      </c>
      <c r="T140" s="129">
        <f>SUM(T141:T144)</f>
        <v>0</v>
      </c>
      <c r="AR140" s="123" t="s">
        <v>111</v>
      </c>
      <c r="AT140" s="130" t="s">
        <v>76</v>
      </c>
      <c r="AU140" s="130" t="s">
        <v>85</v>
      </c>
      <c r="AY140" s="123" t="s">
        <v>185</v>
      </c>
      <c r="BK140" s="131">
        <f>SUM(BK141:BK144)</f>
        <v>0</v>
      </c>
    </row>
    <row r="141" spans="2:65" s="1" customFormat="1" ht="16.5" customHeight="1">
      <c r="B141" s="134"/>
      <c r="C141" s="135" t="s">
        <v>217</v>
      </c>
      <c r="D141" s="135" t="s">
        <v>187</v>
      </c>
      <c r="E141" s="136" t="s">
        <v>1738</v>
      </c>
      <c r="F141" s="137" t="s">
        <v>1739</v>
      </c>
      <c r="G141" s="138" t="s">
        <v>1708</v>
      </c>
      <c r="H141" s="139">
        <v>1</v>
      </c>
      <c r="I141" s="140"/>
      <c r="J141" s="141">
        <f>ROUND(I141*H141,2)</f>
        <v>0</v>
      </c>
      <c r="K141" s="137" t="s">
        <v>191</v>
      </c>
      <c r="L141" s="30"/>
      <c r="M141" s="142" t="s">
        <v>1</v>
      </c>
      <c r="N141" s="143" t="s">
        <v>42</v>
      </c>
      <c r="P141" s="144">
        <f>O141*H141</f>
        <v>0</v>
      </c>
      <c r="Q141" s="144">
        <v>0</v>
      </c>
      <c r="R141" s="144">
        <f>Q141*H141</f>
        <v>0</v>
      </c>
      <c r="S141" s="144">
        <v>0</v>
      </c>
      <c r="T141" s="145">
        <f>S141*H141</f>
        <v>0</v>
      </c>
      <c r="AR141" s="146" t="s">
        <v>1709</v>
      </c>
      <c r="AT141" s="146" t="s">
        <v>187</v>
      </c>
      <c r="AU141" s="146" t="s">
        <v>87</v>
      </c>
      <c r="AY141" s="15" t="s">
        <v>185</v>
      </c>
      <c r="BE141" s="147">
        <f>IF(N141="základní",J141,0)</f>
        <v>0</v>
      </c>
      <c r="BF141" s="147">
        <f>IF(N141="snížená",J141,0)</f>
        <v>0</v>
      </c>
      <c r="BG141" s="147">
        <f>IF(N141="zákl. přenesená",J141,0)</f>
        <v>0</v>
      </c>
      <c r="BH141" s="147">
        <f>IF(N141="sníž. přenesená",J141,0)</f>
        <v>0</v>
      </c>
      <c r="BI141" s="147">
        <f>IF(N141="nulová",J141,0)</f>
        <v>0</v>
      </c>
      <c r="BJ141" s="15" t="s">
        <v>85</v>
      </c>
      <c r="BK141" s="147">
        <f>ROUND(I141*H141,2)</f>
        <v>0</v>
      </c>
      <c r="BL141" s="15" t="s">
        <v>1709</v>
      </c>
      <c r="BM141" s="146" t="s">
        <v>1740</v>
      </c>
    </row>
    <row r="142" spans="2:65" s="1" customFormat="1" ht="29.25">
      <c r="B142" s="30"/>
      <c r="D142" s="149" t="s">
        <v>301</v>
      </c>
      <c r="F142" s="173" t="s">
        <v>1741</v>
      </c>
      <c r="I142" s="174"/>
      <c r="L142" s="30"/>
      <c r="M142" s="175"/>
      <c r="T142" s="54"/>
      <c r="AT142" s="15" t="s">
        <v>301</v>
      </c>
      <c r="AU142" s="15" t="s">
        <v>87</v>
      </c>
    </row>
    <row r="143" spans="2:65" s="1" customFormat="1" ht="16.5" customHeight="1">
      <c r="B143" s="134"/>
      <c r="C143" s="135" t="s">
        <v>222</v>
      </c>
      <c r="D143" s="135" t="s">
        <v>187</v>
      </c>
      <c r="E143" s="136" t="s">
        <v>1742</v>
      </c>
      <c r="F143" s="137" t="s">
        <v>1743</v>
      </c>
      <c r="G143" s="138" t="s">
        <v>1708</v>
      </c>
      <c r="H143" s="139">
        <v>1</v>
      </c>
      <c r="I143" s="140"/>
      <c r="J143" s="141">
        <f>ROUND(I143*H143,2)</f>
        <v>0</v>
      </c>
      <c r="K143" s="137" t="s">
        <v>191</v>
      </c>
      <c r="L143" s="30"/>
      <c r="M143" s="142" t="s">
        <v>1</v>
      </c>
      <c r="N143" s="143" t="s">
        <v>42</v>
      </c>
      <c r="P143" s="144">
        <f>O143*H143</f>
        <v>0</v>
      </c>
      <c r="Q143" s="144">
        <v>0</v>
      </c>
      <c r="R143" s="144">
        <f>Q143*H143</f>
        <v>0</v>
      </c>
      <c r="S143" s="144">
        <v>0</v>
      </c>
      <c r="T143" s="145">
        <f>S143*H143</f>
        <v>0</v>
      </c>
      <c r="AR143" s="146" t="s">
        <v>1709</v>
      </c>
      <c r="AT143" s="146" t="s">
        <v>187</v>
      </c>
      <c r="AU143" s="146" t="s">
        <v>87</v>
      </c>
      <c r="AY143" s="15" t="s">
        <v>185</v>
      </c>
      <c r="BE143" s="147">
        <f>IF(N143="základní",J143,0)</f>
        <v>0</v>
      </c>
      <c r="BF143" s="147">
        <f>IF(N143="snížená",J143,0)</f>
        <v>0</v>
      </c>
      <c r="BG143" s="147">
        <f>IF(N143="zákl. přenesená",J143,0)</f>
        <v>0</v>
      </c>
      <c r="BH143" s="147">
        <f>IF(N143="sníž. přenesená",J143,0)</f>
        <v>0</v>
      </c>
      <c r="BI143" s="147">
        <f>IF(N143="nulová",J143,0)</f>
        <v>0</v>
      </c>
      <c r="BJ143" s="15" t="s">
        <v>85</v>
      </c>
      <c r="BK143" s="147">
        <f>ROUND(I143*H143,2)</f>
        <v>0</v>
      </c>
      <c r="BL143" s="15" t="s">
        <v>1709</v>
      </c>
      <c r="BM143" s="146" t="s">
        <v>1744</v>
      </c>
    </row>
    <row r="144" spans="2:65" s="1" customFormat="1" ht="29.25">
      <c r="B144" s="30"/>
      <c r="D144" s="149" t="s">
        <v>301</v>
      </c>
      <c r="F144" s="173" t="s">
        <v>1745</v>
      </c>
      <c r="I144" s="174"/>
      <c r="L144" s="30"/>
      <c r="M144" s="175"/>
      <c r="T144" s="54"/>
      <c r="AT144" s="15" t="s">
        <v>301</v>
      </c>
      <c r="AU144" s="15" t="s">
        <v>87</v>
      </c>
    </row>
    <row r="145" spans="2:65" s="11" customFormat="1" ht="22.9" customHeight="1">
      <c r="B145" s="122"/>
      <c r="D145" s="123" t="s">
        <v>76</v>
      </c>
      <c r="E145" s="132" t="s">
        <v>1746</v>
      </c>
      <c r="F145" s="132" t="s">
        <v>1747</v>
      </c>
      <c r="I145" s="125"/>
      <c r="J145" s="133">
        <f>BK145</f>
        <v>0</v>
      </c>
      <c r="L145" s="122"/>
      <c r="M145" s="127"/>
      <c r="P145" s="128">
        <f>SUM(P146:P147)</f>
        <v>0</v>
      </c>
      <c r="R145" s="128">
        <f>SUM(R146:R147)</f>
        <v>0</v>
      </c>
      <c r="T145" s="129">
        <f>SUM(T146:T147)</f>
        <v>0</v>
      </c>
      <c r="AR145" s="123" t="s">
        <v>111</v>
      </c>
      <c r="AT145" s="130" t="s">
        <v>76</v>
      </c>
      <c r="AU145" s="130" t="s">
        <v>85</v>
      </c>
      <c r="AY145" s="123" t="s">
        <v>185</v>
      </c>
      <c r="BK145" s="131">
        <f>SUM(BK146:BK147)</f>
        <v>0</v>
      </c>
    </row>
    <row r="146" spans="2:65" s="1" customFormat="1" ht="16.5" customHeight="1">
      <c r="B146" s="134"/>
      <c r="C146" s="135" t="s">
        <v>226</v>
      </c>
      <c r="D146" s="135" t="s">
        <v>187</v>
      </c>
      <c r="E146" s="136" t="s">
        <v>1748</v>
      </c>
      <c r="F146" s="137" t="s">
        <v>1749</v>
      </c>
      <c r="G146" s="138" t="s">
        <v>1708</v>
      </c>
      <c r="H146" s="139">
        <v>1</v>
      </c>
      <c r="I146" s="140"/>
      <c r="J146" s="141">
        <f>ROUND(I146*H146,2)</f>
        <v>0</v>
      </c>
      <c r="K146" s="137" t="s">
        <v>191</v>
      </c>
      <c r="L146" s="30"/>
      <c r="M146" s="142" t="s">
        <v>1</v>
      </c>
      <c r="N146" s="143" t="s">
        <v>42</v>
      </c>
      <c r="P146" s="144">
        <f>O146*H146</f>
        <v>0</v>
      </c>
      <c r="Q146" s="144">
        <v>0</v>
      </c>
      <c r="R146" s="144">
        <f>Q146*H146</f>
        <v>0</v>
      </c>
      <c r="S146" s="144">
        <v>0</v>
      </c>
      <c r="T146" s="145">
        <f>S146*H146</f>
        <v>0</v>
      </c>
      <c r="AR146" s="146" t="s">
        <v>1709</v>
      </c>
      <c r="AT146" s="146" t="s">
        <v>187</v>
      </c>
      <c r="AU146" s="146" t="s">
        <v>87</v>
      </c>
      <c r="AY146" s="15" t="s">
        <v>185</v>
      </c>
      <c r="BE146" s="147">
        <f>IF(N146="základní",J146,0)</f>
        <v>0</v>
      </c>
      <c r="BF146" s="147">
        <f>IF(N146="snížená",J146,0)</f>
        <v>0</v>
      </c>
      <c r="BG146" s="147">
        <f>IF(N146="zákl. přenesená",J146,0)</f>
        <v>0</v>
      </c>
      <c r="BH146" s="147">
        <f>IF(N146="sníž. přenesená",J146,0)</f>
        <v>0</v>
      </c>
      <c r="BI146" s="147">
        <f>IF(N146="nulová",J146,0)</f>
        <v>0</v>
      </c>
      <c r="BJ146" s="15" t="s">
        <v>85</v>
      </c>
      <c r="BK146" s="147">
        <f>ROUND(I146*H146,2)</f>
        <v>0</v>
      </c>
      <c r="BL146" s="15" t="s">
        <v>1709</v>
      </c>
      <c r="BM146" s="146" t="s">
        <v>1750</v>
      </c>
    </row>
    <row r="147" spans="2:65" s="1" customFormat="1" ht="48.75">
      <c r="B147" s="30"/>
      <c r="D147" s="149" t="s">
        <v>301</v>
      </c>
      <c r="F147" s="173" t="s">
        <v>1751</v>
      </c>
      <c r="I147" s="174"/>
      <c r="L147" s="30"/>
      <c r="M147" s="175"/>
      <c r="T147" s="54"/>
      <c r="AT147" s="15" t="s">
        <v>301</v>
      </c>
      <c r="AU147" s="15" t="s">
        <v>87</v>
      </c>
    </row>
    <row r="148" spans="2:65" s="11" customFormat="1" ht="22.9" customHeight="1">
      <c r="B148" s="122"/>
      <c r="D148" s="123" t="s">
        <v>76</v>
      </c>
      <c r="E148" s="132" t="s">
        <v>1752</v>
      </c>
      <c r="F148" s="132" t="s">
        <v>1753</v>
      </c>
      <c r="I148" s="125"/>
      <c r="J148" s="133">
        <f>BK148</f>
        <v>0</v>
      </c>
      <c r="L148" s="122"/>
      <c r="M148" s="127"/>
      <c r="P148" s="128">
        <f>SUM(P149:P150)</f>
        <v>0</v>
      </c>
      <c r="R148" s="128">
        <f>SUM(R149:R150)</f>
        <v>0</v>
      </c>
      <c r="T148" s="129">
        <f>SUM(T149:T150)</f>
        <v>0</v>
      </c>
      <c r="AR148" s="123" t="s">
        <v>111</v>
      </c>
      <c r="AT148" s="130" t="s">
        <v>76</v>
      </c>
      <c r="AU148" s="130" t="s">
        <v>85</v>
      </c>
      <c r="AY148" s="123" t="s">
        <v>185</v>
      </c>
      <c r="BK148" s="131">
        <f>SUM(BK149:BK150)</f>
        <v>0</v>
      </c>
    </row>
    <row r="149" spans="2:65" s="1" customFormat="1" ht="16.5" customHeight="1">
      <c r="B149" s="134"/>
      <c r="C149" s="135" t="s">
        <v>230</v>
      </c>
      <c r="D149" s="135" t="s">
        <v>187</v>
      </c>
      <c r="E149" s="136" t="s">
        <v>1754</v>
      </c>
      <c r="F149" s="137" t="s">
        <v>1753</v>
      </c>
      <c r="G149" s="138" t="s">
        <v>1708</v>
      </c>
      <c r="H149" s="139">
        <v>1</v>
      </c>
      <c r="I149" s="140"/>
      <c r="J149" s="141">
        <f>ROUND(I149*H149,2)</f>
        <v>0</v>
      </c>
      <c r="K149" s="137" t="s">
        <v>191</v>
      </c>
      <c r="L149" s="30"/>
      <c r="M149" s="142" t="s">
        <v>1</v>
      </c>
      <c r="N149" s="143" t="s">
        <v>42</v>
      </c>
      <c r="P149" s="144">
        <f>O149*H149</f>
        <v>0</v>
      </c>
      <c r="Q149" s="144">
        <v>0</v>
      </c>
      <c r="R149" s="144">
        <f>Q149*H149</f>
        <v>0</v>
      </c>
      <c r="S149" s="144">
        <v>0</v>
      </c>
      <c r="T149" s="145">
        <f>S149*H149</f>
        <v>0</v>
      </c>
      <c r="AR149" s="146" t="s">
        <v>1709</v>
      </c>
      <c r="AT149" s="146" t="s">
        <v>187</v>
      </c>
      <c r="AU149" s="146" t="s">
        <v>87</v>
      </c>
      <c r="AY149" s="15" t="s">
        <v>185</v>
      </c>
      <c r="BE149" s="147">
        <f>IF(N149="základní",J149,0)</f>
        <v>0</v>
      </c>
      <c r="BF149" s="147">
        <f>IF(N149="snížená",J149,0)</f>
        <v>0</v>
      </c>
      <c r="BG149" s="147">
        <f>IF(N149="zákl. přenesená",J149,0)</f>
        <v>0</v>
      </c>
      <c r="BH149" s="147">
        <f>IF(N149="sníž. přenesená",J149,0)</f>
        <v>0</v>
      </c>
      <c r="BI149" s="147">
        <f>IF(N149="nulová",J149,0)</f>
        <v>0</v>
      </c>
      <c r="BJ149" s="15" t="s">
        <v>85</v>
      </c>
      <c r="BK149" s="147">
        <f>ROUND(I149*H149,2)</f>
        <v>0</v>
      </c>
      <c r="BL149" s="15" t="s">
        <v>1709</v>
      </c>
      <c r="BM149" s="146" t="s">
        <v>1755</v>
      </c>
    </row>
    <row r="150" spans="2:65" s="1" customFormat="1" ht="87.75">
      <c r="B150" s="30"/>
      <c r="D150" s="149" t="s">
        <v>301</v>
      </c>
      <c r="F150" s="173" t="s">
        <v>1756</v>
      </c>
      <c r="I150" s="174"/>
      <c r="L150" s="30"/>
      <c r="M150" s="177"/>
      <c r="N150" s="178"/>
      <c r="O150" s="178"/>
      <c r="P150" s="178"/>
      <c r="Q150" s="178"/>
      <c r="R150" s="178"/>
      <c r="S150" s="178"/>
      <c r="T150" s="179"/>
      <c r="AT150" s="15" t="s">
        <v>301</v>
      </c>
      <c r="AU150" s="15" t="s">
        <v>87</v>
      </c>
    </row>
    <row r="151" spans="2:65" s="1" customFormat="1" ht="6.95" customHeight="1">
      <c r="B151" s="42"/>
      <c r="C151" s="43"/>
      <c r="D151" s="43"/>
      <c r="E151" s="43"/>
      <c r="F151" s="43"/>
      <c r="G151" s="43"/>
      <c r="H151" s="43"/>
      <c r="I151" s="43"/>
      <c r="J151" s="43"/>
      <c r="K151" s="43"/>
      <c r="L151" s="30"/>
    </row>
  </sheetData>
  <autoFilter ref="C122:K150" xr:uid="{00000000-0009-0000-0000-00000F000000}"/>
  <mergeCells count="9">
    <mergeCell ref="E87:H87"/>
    <mergeCell ref="E113:H113"/>
    <mergeCell ref="E115:H11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515"/>
  <sheetViews>
    <sheetView showGridLines="0" tabSelected="1" topLeftCell="A488" workbookViewId="0">
      <selection activeCell="F505" sqref="F505"/>
    </sheetView>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86</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s="1" customFormat="1" ht="12" customHeight="1">
      <c r="B8" s="30"/>
      <c r="D8" s="25" t="s">
        <v>136</v>
      </c>
      <c r="L8" s="30"/>
    </row>
    <row r="9" spans="2:46" s="1" customFormat="1" ht="16.5" customHeight="1">
      <c r="B9" s="30"/>
      <c r="E9" s="194" t="s">
        <v>137</v>
      </c>
      <c r="F9" s="235"/>
      <c r="G9" s="235"/>
      <c r="H9" s="235"/>
      <c r="L9" s="30"/>
    </row>
    <row r="10" spans="2:46" s="1" customFormat="1" ht="11.25">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21</v>
      </c>
      <c r="I12" s="25" t="s">
        <v>22</v>
      </c>
      <c r="J12" s="50" t="str">
        <f>'Rekapitulace stavby'!AN8</f>
        <v>27. 4. 2025</v>
      </c>
      <c r="L12" s="30"/>
    </row>
    <row r="13" spans="2:46" s="1" customFormat="1" ht="10.9" customHeight="1">
      <c r="B13" s="30"/>
      <c r="L13" s="30"/>
    </row>
    <row r="14" spans="2:46" s="1" customFormat="1" ht="12" customHeight="1">
      <c r="B14" s="30"/>
      <c r="D14" s="25" t="s">
        <v>24</v>
      </c>
      <c r="I14" s="25" t="s">
        <v>25</v>
      </c>
      <c r="J14" s="23" t="s">
        <v>1</v>
      </c>
      <c r="L14" s="30"/>
    </row>
    <row r="15" spans="2:46" s="1" customFormat="1" ht="18" customHeight="1">
      <c r="B15" s="30"/>
      <c r="E15" s="23" t="s">
        <v>26</v>
      </c>
      <c r="I15" s="25" t="s">
        <v>27</v>
      </c>
      <c r="J15" s="23" t="s">
        <v>1</v>
      </c>
      <c r="L15" s="30"/>
    </row>
    <row r="16" spans="2:46" s="1" customFormat="1" ht="6.95" customHeight="1">
      <c r="B16" s="30"/>
      <c r="L16" s="30"/>
    </row>
    <row r="17" spans="2:12" s="1" customFormat="1" ht="12" customHeight="1">
      <c r="B17" s="30"/>
      <c r="D17" s="25" t="s">
        <v>28</v>
      </c>
      <c r="I17" s="25" t="s">
        <v>25</v>
      </c>
      <c r="J17" s="26" t="str">
        <f>'Rekapitulace stavby'!AN13</f>
        <v>Vyplň údaj</v>
      </c>
      <c r="L17" s="30"/>
    </row>
    <row r="18" spans="2:12" s="1" customFormat="1" ht="18" customHeight="1">
      <c r="B18" s="30"/>
      <c r="E18" s="236" t="str">
        <f>'Rekapitulace stavby'!E14</f>
        <v>Vyplň údaj</v>
      </c>
      <c r="F18" s="200"/>
      <c r="G18" s="200"/>
      <c r="H18" s="200"/>
      <c r="I18" s="25" t="s">
        <v>27</v>
      </c>
      <c r="J18" s="26" t="str">
        <f>'Rekapitulace stavby'!AN14</f>
        <v>Vyplň údaj</v>
      </c>
      <c r="L18" s="30"/>
    </row>
    <row r="19" spans="2:12" s="1" customFormat="1" ht="6.95" customHeight="1">
      <c r="B19" s="30"/>
      <c r="L19" s="30"/>
    </row>
    <row r="20" spans="2:12" s="1" customFormat="1" ht="12" customHeight="1">
      <c r="B20" s="30"/>
      <c r="D20" s="25" t="s">
        <v>30</v>
      </c>
      <c r="I20" s="25" t="s">
        <v>25</v>
      </c>
      <c r="J20" s="23" t="s">
        <v>1</v>
      </c>
      <c r="L20" s="30"/>
    </row>
    <row r="21" spans="2:12" s="1" customFormat="1" ht="18" customHeight="1">
      <c r="B21" s="30"/>
      <c r="E21" s="23" t="s">
        <v>31</v>
      </c>
      <c r="I21" s="25" t="s">
        <v>27</v>
      </c>
      <c r="J21" s="23" t="s">
        <v>1</v>
      </c>
      <c r="L21" s="30"/>
    </row>
    <row r="22" spans="2:12" s="1" customFormat="1" ht="6.95" customHeight="1">
      <c r="B22" s="30"/>
      <c r="L22" s="30"/>
    </row>
    <row r="23" spans="2:12" s="1" customFormat="1" ht="12" customHeight="1">
      <c r="B23" s="30"/>
      <c r="D23" s="25" t="s">
        <v>33</v>
      </c>
      <c r="I23" s="25" t="s">
        <v>25</v>
      </c>
      <c r="J23" s="23" t="str">
        <f>IF('Rekapitulace stavby'!AN19="","",'Rekapitulace stavby'!AN19)</f>
        <v/>
      </c>
      <c r="L23" s="30"/>
    </row>
    <row r="24" spans="2:12" s="1" customFormat="1" ht="18" customHeight="1">
      <c r="B24" s="30"/>
      <c r="E24" s="23" t="str">
        <f>IF('Rekapitulace stavby'!E20="","",'Rekapitulace stavby'!E20)</f>
        <v xml:space="preserve"> </v>
      </c>
      <c r="I24" s="25" t="s">
        <v>27</v>
      </c>
      <c r="J24" s="23" t="str">
        <f>IF('Rekapitulace stavby'!AN20="","",'Rekapitulace stavby'!AN20)</f>
        <v/>
      </c>
      <c r="L24" s="30"/>
    </row>
    <row r="25" spans="2:12" s="1" customFormat="1" ht="6.95" customHeight="1">
      <c r="B25" s="30"/>
      <c r="L25" s="30"/>
    </row>
    <row r="26" spans="2:12" s="1" customFormat="1" ht="12" customHeight="1">
      <c r="B26" s="30"/>
      <c r="D26" s="25" t="s">
        <v>35</v>
      </c>
      <c r="L26" s="30"/>
    </row>
    <row r="27" spans="2:12" s="7" customFormat="1" ht="119.25" customHeight="1">
      <c r="B27" s="92"/>
      <c r="E27" s="205" t="s">
        <v>36</v>
      </c>
      <c r="F27" s="205"/>
      <c r="G27" s="205"/>
      <c r="H27" s="205"/>
      <c r="L27" s="92"/>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93" t="s">
        <v>37</v>
      </c>
      <c r="J30" s="64">
        <f>ROUND(J143, 2)</f>
        <v>0</v>
      </c>
      <c r="L30" s="30"/>
    </row>
    <row r="31" spans="2:12" s="1" customFormat="1" ht="6.95" customHeight="1">
      <c r="B31" s="30"/>
      <c r="D31" s="51"/>
      <c r="E31" s="51"/>
      <c r="F31" s="51"/>
      <c r="G31" s="51"/>
      <c r="H31" s="51"/>
      <c r="I31" s="51"/>
      <c r="J31" s="51"/>
      <c r="K31" s="51"/>
      <c r="L31" s="30"/>
    </row>
    <row r="32" spans="2:12" s="1" customFormat="1" ht="14.45" customHeight="1">
      <c r="B32" s="30"/>
      <c r="F32" s="33" t="s">
        <v>39</v>
      </c>
      <c r="I32" s="33" t="s">
        <v>38</v>
      </c>
      <c r="J32" s="33" t="s">
        <v>40</v>
      </c>
      <c r="L32" s="30"/>
    </row>
    <row r="33" spans="2:12" s="1" customFormat="1" ht="14.45" customHeight="1">
      <c r="B33" s="30"/>
      <c r="D33" s="53" t="s">
        <v>41</v>
      </c>
      <c r="E33" s="25" t="s">
        <v>42</v>
      </c>
      <c r="F33" s="84">
        <f>ROUND((SUM(BE143:BE514)),  2)</f>
        <v>0</v>
      </c>
      <c r="I33" s="94">
        <v>0.21</v>
      </c>
      <c r="J33" s="84">
        <f>ROUND(((SUM(BE143:BE514))*I33),  2)</f>
        <v>0</v>
      </c>
      <c r="L33" s="30"/>
    </row>
    <row r="34" spans="2:12" s="1" customFormat="1" ht="14.45" customHeight="1">
      <c r="B34" s="30"/>
      <c r="E34" s="25" t="s">
        <v>43</v>
      </c>
      <c r="F34" s="84">
        <f>ROUND((SUM(BF143:BF514)),  2)</f>
        <v>0</v>
      </c>
      <c r="I34" s="94">
        <v>0.12</v>
      </c>
      <c r="J34" s="84">
        <f>ROUND(((SUM(BF143:BF514))*I34),  2)</f>
        <v>0</v>
      </c>
      <c r="L34" s="30"/>
    </row>
    <row r="35" spans="2:12" s="1" customFormat="1" ht="14.45" hidden="1" customHeight="1">
      <c r="B35" s="30"/>
      <c r="E35" s="25" t="s">
        <v>44</v>
      </c>
      <c r="F35" s="84">
        <f>ROUND((SUM(BG143:BG514)),  2)</f>
        <v>0</v>
      </c>
      <c r="I35" s="94">
        <v>0.21</v>
      </c>
      <c r="J35" s="84">
        <f>0</f>
        <v>0</v>
      </c>
      <c r="L35" s="30"/>
    </row>
    <row r="36" spans="2:12" s="1" customFormat="1" ht="14.45" hidden="1" customHeight="1">
      <c r="B36" s="30"/>
      <c r="E36" s="25" t="s">
        <v>45</v>
      </c>
      <c r="F36" s="84">
        <f>ROUND((SUM(BH143:BH514)),  2)</f>
        <v>0</v>
      </c>
      <c r="I36" s="94">
        <v>0.12</v>
      </c>
      <c r="J36" s="84">
        <f>0</f>
        <v>0</v>
      </c>
      <c r="L36" s="30"/>
    </row>
    <row r="37" spans="2:12" s="1" customFormat="1" ht="14.45" hidden="1" customHeight="1">
      <c r="B37" s="30"/>
      <c r="E37" s="25" t="s">
        <v>46</v>
      </c>
      <c r="F37" s="84">
        <f>ROUND((SUM(BI143:BI514)),  2)</f>
        <v>0</v>
      </c>
      <c r="I37" s="94">
        <v>0</v>
      </c>
      <c r="J37" s="84">
        <f>0</f>
        <v>0</v>
      </c>
      <c r="L37" s="30"/>
    </row>
    <row r="38" spans="2:12" s="1" customFormat="1" ht="6.95" customHeight="1">
      <c r="B38" s="30"/>
      <c r="L38" s="30"/>
    </row>
    <row r="39" spans="2:12" s="1" customFormat="1" ht="25.35" customHeight="1">
      <c r="B39" s="30"/>
      <c r="C39" s="95"/>
      <c r="D39" s="96" t="s">
        <v>47</v>
      </c>
      <c r="E39" s="55"/>
      <c r="F39" s="55"/>
      <c r="G39" s="97" t="s">
        <v>48</v>
      </c>
      <c r="H39" s="98" t="s">
        <v>49</v>
      </c>
      <c r="I39" s="55"/>
      <c r="J39" s="99">
        <f>SUM(J30:J37)</f>
        <v>0</v>
      </c>
      <c r="K39" s="100"/>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138</v>
      </c>
      <c r="L82" s="30"/>
    </row>
    <row r="83" spans="2:47" s="1" customFormat="1" ht="6.95" customHeight="1">
      <c r="B83" s="30"/>
      <c r="L83" s="30"/>
    </row>
    <row r="84" spans="2:47" s="1" customFormat="1" ht="12" customHeight="1">
      <c r="B84" s="30"/>
      <c r="C84" s="25" t="s">
        <v>16</v>
      </c>
      <c r="L84" s="30"/>
    </row>
    <row r="85" spans="2:47" s="1" customFormat="1" ht="16.5" customHeight="1">
      <c r="B85" s="30"/>
      <c r="E85" s="233" t="str">
        <f>E7</f>
        <v>STAVEBNÍ ÚPRAVY OPTICKÝCH LABORATOŘÍ V ÚSTAVU TERMOMECHANIKY AV ČR, v.v.i.</v>
      </c>
      <c r="F85" s="234"/>
      <c r="G85" s="234"/>
      <c r="H85" s="234"/>
      <c r="L85" s="30"/>
    </row>
    <row r="86" spans="2:47" s="1" customFormat="1" ht="12" customHeight="1">
      <c r="B86" s="30"/>
      <c r="C86" s="25" t="s">
        <v>136</v>
      </c>
      <c r="L86" s="30"/>
    </row>
    <row r="87" spans="2:47" s="1" customFormat="1" ht="16.5" customHeight="1">
      <c r="B87" s="30"/>
      <c r="E87" s="194" t="str">
        <f>E9</f>
        <v>SO 01-D.1.1 - Architektonicko-stavební řešení</v>
      </c>
      <c r="F87" s="235"/>
      <c r="G87" s="235"/>
      <c r="H87" s="235"/>
      <c r="L87" s="30"/>
    </row>
    <row r="88" spans="2:47" s="1" customFormat="1" ht="6.95" customHeight="1">
      <c r="B88" s="30"/>
      <c r="L88" s="30"/>
    </row>
    <row r="89" spans="2:47" s="1" customFormat="1" ht="12" customHeight="1">
      <c r="B89" s="30"/>
      <c r="C89" s="25" t="s">
        <v>20</v>
      </c>
      <c r="F89" s="23" t="str">
        <f>F12</f>
        <v>Ústav termomechaniky AV ČR</v>
      </c>
      <c r="I89" s="25" t="s">
        <v>22</v>
      </c>
      <c r="J89" s="50" t="str">
        <f>IF(J12="","",J12)</f>
        <v>27. 4. 2025</v>
      </c>
      <c r="L89" s="30"/>
    </row>
    <row r="90" spans="2:47" s="1" customFormat="1" ht="6.95" customHeight="1">
      <c r="B90" s="30"/>
      <c r="L90" s="30"/>
    </row>
    <row r="91" spans="2:47" s="1" customFormat="1" ht="15.2" customHeight="1">
      <c r="B91" s="30"/>
      <c r="C91" s="25" t="s">
        <v>24</v>
      </c>
      <c r="F91" s="23" t="str">
        <f>E15</f>
        <v>Ústav termomechaniky AV ČR, v.v.i.</v>
      </c>
      <c r="I91" s="25" t="s">
        <v>30</v>
      </c>
      <c r="J91" s="28" t="str">
        <f>E21</f>
        <v>Kania a.s.</v>
      </c>
      <c r="L91" s="30"/>
    </row>
    <row r="92" spans="2:47" s="1" customFormat="1" ht="15.2" customHeight="1">
      <c r="B92" s="30"/>
      <c r="C92" s="25" t="s">
        <v>28</v>
      </c>
      <c r="F92" s="23" t="str">
        <f>IF(E18="","",E18)</f>
        <v>Vyplň údaj</v>
      </c>
      <c r="I92" s="25" t="s">
        <v>33</v>
      </c>
      <c r="J92" s="28" t="str">
        <f>E24</f>
        <v xml:space="preserve"> </v>
      </c>
      <c r="L92" s="30"/>
    </row>
    <row r="93" spans="2:47" s="1" customFormat="1" ht="10.35" customHeight="1">
      <c r="B93" s="30"/>
      <c r="L93" s="30"/>
    </row>
    <row r="94" spans="2:47" s="1" customFormat="1" ht="29.25" customHeight="1">
      <c r="B94" s="30"/>
      <c r="C94" s="103" t="s">
        <v>139</v>
      </c>
      <c r="D94" s="95"/>
      <c r="E94" s="95"/>
      <c r="F94" s="95"/>
      <c r="G94" s="95"/>
      <c r="H94" s="95"/>
      <c r="I94" s="95"/>
      <c r="J94" s="104" t="s">
        <v>140</v>
      </c>
      <c r="K94" s="95"/>
      <c r="L94" s="30"/>
    </row>
    <row r="95" spans="2:47" s="1" customFormat="1" ht="10.35" customHeight="1">
      <c r="B95" s="30"/>
      <c r="L95" s="30"/>
    </row>
    <row r="96" spans="2:47" s="1" customFormat="1" ht="22.9" customHeight="1">
      <c r="B96" s="30"/>
      <c r="C96" s="105" t="s">
        <v>141</v>
      </c>
      <c r="J96" s="64">
        <f>J143</f>
        <v>0</v>
      </c>
      <c r="L96" s="30"/>
      <c r="AU96" s="15" t="s">
        <v>142</v>
      </c>
    </row>
    <row r="97" spans="2:12" s="8" customFormat="1" ht="24.95" customHeight="1">
      <c r="B97" s="106"/>
      <c r="D97" s="107" t="s">
        <v>143</v>
      </c>
      <c r="E97" s="108"/>
      <c r="F97" s="108"/>
      <c r="G97" s="108"/>
      <c r="H97" s="108"/>
      <c r="I97" s="108"/>
      <c r="J97" s="109">
        <f>J144</f>
        <v>0</v>
      </c>
      <c r="L97" s="106"/>
    </row>
    <row r="98" spans="2:12" s="9" customFormat="1" ht="19.899999999999999" customHeight="1">
      <c r="B98" s="110"/>
      <c r="D98" s="111" t="s">
        <v>144</v>
      </c>
      <c r="E98" s="112"/>
      <c r="F98" s="112"/>
      <c r="G98" s="112"/>
      <c r="H98" s="112"/>
      <c r="I98" s="112"/>
      <c r="J98" s="113">
        <f>J145</f>
        <v>0</v>
      </c>
      <c r="L98" s="110"/>
    </row>
    <row r="99" spans="2:12" s="9" customFormat="1" ht="19.899999999999999" customHeight="1">
      <c r="B99" s="110"/>
      <c r="D99" s="111" t="s">
        <v>145</v>
      </c>
      <c r="E99" s="112"/>
      <c r="F99" s="112"/>
      <c r="G99" s="112"/>
      <c r="H99" s="112"/>
      <c r="I99" s="112"/>
      <c r="J99" s="113">
        <f>J179</f>
        <v>0</v>
      </c>
      <c r="L99" s="110"/>
    </row>
    <row r="100" spans="2:12" s="9" customFormat="1" ht="19.899999999999999" customHeight="1">
      <c r="B100" s="110"/>
      <c r="D100" s="111" t="s">
        <v>146</v>
      </c>
      <c r="E100" s="112"/>
      <c r="F100" s="112"/>
      <c r="G100" s="112"/>
      <c r="H100" s="112"/>
      <c r="I100" s="112"/>
      <c r="J100" s="113">
        <f>J206</f>
        <v>0</v>
      </c>
      <c r="L100" s="110"/>
    </row>
    <row r="101" spans="2:12" s="9" customFormat="1" ht="19.899999999999999" customHeight="1">
      <c r="B101" s="110"/>
      <c r="D101" s="111" t="s">
        <v>147</v>
      </c>
      <c r="E101" s="112"/>
      <c r="F101" s="112"/>
      <c r="G101" s="112"/>
      <c r="H101" s="112"/>
      <c r="I101" s="112"/>
      <c r="J101" s="113">
        <f>J217</f>
        <v>0</v>
      </c>
      <c r="L101" s="110"/>
    </row>
    <row r="102" spans="2:12" s="9" customFormat="1" ht="19.899999999999999" customHeight="1">
      <c r="B102" s="110"/>
      <c r="D102" s="111" t="s">
        <v>148</v>
      </c>
      <c r="E102" s="112"/>
      <c r="F102" s="112"/>
      <c r="G102" s="112"/>
      <c r="H102" s="112"/>
      <c r="I102" s="112"/>
      <c r="J102" s="113">
        <f>J224</f>
        <v>0</v>
      </c>
      <c r="L102" s="110"/>
    </row>
    <row r="103" spans="2:12" s="9" customFormat="1" ht="19.899999999999999" customHeight="1">
      <c r="B103" s="110"/>
      <c r="D103" s="111" t="s">
        <v>149</v>
      </c>
      <c r="E103" s="112"/>
      <c r="F103" s="112"/>
      <c r="G103" s="112"/>
      <c r="H103" s="112"/>
      <c r="I103" s="112"/>
      <c r="J103" s="113">
        <f>J260</f>
        <v>0</v>
      </c>
      <c r="L103" s="110"/>
    </row>
    <row r="104" spans="2:12" s="9" customFormat="1" ht="14.85" customHeight="1">
      <c r="B104" s="110"/>
      <c r="D104" s="111" t="s">
        <v>150</v>
      </c>
      <c r="E104" s="112"/>
      <c r="F104" s="112"/>
      <c r="G104" s="112"/>
      <c r="H104" s="112"/>
      <c r="I104" s="112"/>
      <c r="J104" s="113">
        <f>J328</f>
        <v>0</v>
      </c>
      <c r="L104" s="110"/>
    </row>
    <row r="105" spans="2:12" s="9" customFormat="1" ht="19.899999999999999" customHeight="1">
      <c r="B105" s="110"/>
      <c r="D105" s="111" t="s">
        <v>151</v>
      </c>
      <c r="E105" s="112"/>
      <c r="F105" s="112"/>
      <c r="G105" s="112"/>
      <c r="H105" s="112"/>
      <c r="I105" s="112"/>
      <c r="J105" s="113">
        <f>J337</f>
        <v>0</v>
      </c>
      <c r="L105" s="110"/>
    </row>
    <row r="106" spans="2:12" s="9" customFormat="1" ht="19.899999999999999" customHeight="1">
      <c r="B106" s="110"/>
      <c r="D106" s="111" t="s">
        <v>152</v>
      </c>
      <c r="E106" s="112"/>
      <c r="F106" s="112"/>
      <c r="G106" s="112"/>
      <c r="H106" s="112"/>
      <c r="I106" s="112"/>
      <c r="J106" s="113">
        <f>J345</f>
        <v>0</v>
      </c>
      <c r="L106" s="110"/>
    </row>
    <row r="107" spans="2:12" s="8" customFormat="1" ht="24.95" customHeight="1">
      <c r="B107" s="106"/>
      <c r="D107" s="107" t="s">
        <v>153</v>
      </c>
      <c r="E107" s="108"/>
      <c r="F107" s="108"/>
      <c r="G107" s="108"/>
      <c r="H107" s="108"/>
      <c r="I107" s="108"/>
      <c r="J107" s="109">
        <f>J347</f>
        <v>0</v>
      </c>
      <c r="L107" s="106"/>
    </row>
    <row r="108" spans="2:12" s="9" customFormat="1" ht="19.899999999999999" customHeight="1">
      <c r="B108" s="110"/>
      <c r="D108" s="111" t="s">
        <v>154</v>
      </c>
      <c r="E108" s="112"/>
      <c r="F108" s="112"/>
      <c r="G108" s="112"/>
      <c r="H108" s="112"/>
      <c r="I108" s="112"/>
      <c r="J108" s="113">
        <f>J348</f>
        <v>0</v>
      </c>
      <c r="L108" s="110"/>
    </row>
    <row r="109" spans="2:12" s="9" customFormat="1" ht="19.899999999999999" customHeight="1">
      <c r="B109" s="110"/>
      <c r="D109" s="111" t="s">
        <v>155</v>
      </c>
      <c r="E109" s="112"/>
      <c r="F109" s="112"/>
      <c r="G109" s="112"/>
      <c r="H109" s="112"/>
      <c r="I109" s="112"/>
      <c r="J109" s="113">
        <f>J383</f>
        <v>0</v>
      </c>
      <c r="L109" s="110"/>
    </row>
    <row r="110" spans="2:12" s="9" customFormat="1" ht="19.899999999999999" customHeight="1">
      <c r="B110" s="110"/>
      <c r="D110" s="111" t="s">
        <v>156</v>
      </c>
      <c r="E110" s="112"/>
      <c r="F110" s="112"/>
      <c r="G110" s="112"/>
      <c r="H110" s="112"/>
      <c r="I110" s="112"/>
      <c r="J110" s="113">
        <f>J395</f>
        <v>0</v>
      </c>
      <c r="L110" s="110"/>
    </row>
    <row r="111" spans="2:12" s="9" customFormat="1" ht="19.899999999999999" customHeight="1">
      <c r="B111" s="110"/>
      <c r="D111" s="111" t="s">
        <v>157</v>
      </c>
      <c r="E111" s="112"/>
      <c r="F111" s="112"/>
      <c r="G111" s="112"/>
      <c r="H111" s="112"/>
      <c r="I111" s="112"/>
      <c r="J111" s="113">
        <f>J398</f>
        <v>0</v>
      </c>
      <c r="L111" s="110"/>
    </row>
    <row r="112" spans="2:12" s="9" customFormat="1" ht="19.899999999999999" customHeight="1">
      <c r="B112" s="110"/>
      <c r="D112" s="111" t="s">
        <v>158</v>
      </c>
      <c r="E112" s="112"/>
      <c r="F112" s="112"/>
      <c r="G112" s="112"/>
      <c r="H112" s="112"/>
      <c r="I112" s="112"/>
      <c r="J112" s="113">
        <f>J400</f>
        <v>0</v>
      </c>
      <c r="L112" s="110"/>
    </row>
    <row r="113" spans="2:12" s="9" customFormat="1" ht="19.899999999999999" customHeight="1">
      <c r="B113" s="110"/>
      <c r="D113" s="111" t="s">
        <v>159</v>
      </c>
      <c r="E113" s="112"/>
      <c r="F113" s="112"/>
      <c r="G113" s="112"/>
      <c r="H113" s="112"/>
      <c r="I113" s="112"/>
      <c r="J113" s="113">
        <f>J417</f>
        <v>0</v>
      </c>
      <c r="L113" s="110"/>
    </row>
    <row r="114" spans="2:12" s="9" customFormat="1" ht="19.899999999999999" customHeight="1">
      <c r="B114" s="110"/>
      <c r="D114" s="111" t="s">
        <v>160</v>
      </c>
      <c r="E114" s="112"/>
      <c r="F114" s="112"/>
      <c r="G114" s="112"/>
      <c r="H114" s="112"/>
      <c r="I114" s="112"/>
      <c r="J114" s="113">
        <f>J433</f>
        <v>0</v>
      </c>
      <c r="L114" s="110"/>
    </row>
    <row r="115" spans="2:12" s="9" customFormat="1" ht="19.899999999999999" customHeight="1">
      <c r="B115" s="110"/>
      <c r="D115" s="111" t="s">
        <v>161</v>
      </c>
      <c r="E115" s="112"/>
      <c r="F115" s="112"/>
      <c r="G115" s="112"/>
      <c r="H115" s="112"/>
      <c r="I115" s="112"/>
      <c r="J115" s="113">
        <f>J441</f>
        <v>0</v>
      </c>
      <c r="L115" s="110"/>
    </row>
    <row r="116" spans="2:12" s="9" customFormat="1" ht="19.899999999999999" customHeight="1">
      <c r="B116" s="110"/>
      <c r="D116" s="111" t="s">
        <v>162</v>
      </c>
      <c r="E116" s="112"/>
      <c r="F116" s="112"/>
      <c r="G116" s="112"/>
      <c r="H116" s="112"/>
      <c r="I116" s="112"/>
      <c r="J116" s="113">
        <f>J460</f>
        <v>0</v>
      </c>
      <c r="L116" s="110"/>
    </row>
    <row r="117" spans="2:12" s="9" customFormat="1" ht="19.899999999999999" customHeight="1">
      <c r="B117" s="110"/>
      <c r="D117" s="111" t="s">
        <v>163</v>
      </c>
      <c r="E117" s="112"/>
      <c r="F117" s="112"/>
      <c r="G117" s="112"/>
      <c r="H117" s="112"/>
      <c r="I117" s="112"/>
      <c r="J117" s="113">
        <f>J467</f>
        <v>0</v>
      </c>
      <c r="L117" s="110"/>
    </row>
    <row r="118" spans="2:12" s="9" customFormat="1" ht="19.899999999999999" customHeight="1">
      <c r="B118" s="110"/>
      <c r="D118" s="111" t="s">
        <v>164</v>
      </c>
      <c r="E118" s="112"/>
      <c r="F118" s="112"/>
      <c r="G118" s="112"/>
      <c r="H118" s="112"/>
      <c r="I118" s="112"/>
      <c r="J118" s="113">
        <f>J485</f>
        <v>0</v>
      </c>
      <c r="L118" s="110"/>
    </row>
    <row r="119" spans="2:12" s="9" customFormat="1" ht="19.899999999999999" customHeight="1">
      <c r="B119" s="110"/>
      <c r="D119" s="111" t="s">
        <v>165</v>
      </c>
      <c r="E119" s="112"/>
      <c r="F119" s="112"/>
      <c r="G119" s="112"/>
      <c r="H119" s="112"/>
      <c r="I119" s="112"/>
      <c r="J119" s="113">
        <f>J491</f>
        <v>0</v>
      </c>
      <c r="L119" s="110"/>
    </row>
    <row r="120" spans="2:12" s="9" customFormat="1" ht="19.899999999999999" customHeight="1">
      <c r="B120" s="110"/>
      <c r="D120" s="111" t="s">
        <v>166</v>
      </c>
      <c r="E120" s="112"/>
      <c r="F120" s="112"/>
      <c r="G120" s="112"/>
      <c r="H120" s="112"/>
      <c r="I120" s="112"/>
      <c r="J120" s="113">
        <f>J500</f>
        <v>0</v>
      </c>
      <c r="L120" s="110"/>
    </row>
    <row r="121" spans="2:12" s="8" customFormat="1" ht="24.95" customHeight="1">
      <c r="B121" s="106"/>
      <c r="D121" s="107" t="s">
        <v>167</v>
      </c>
      <c r="E121" s="108"/>
      <c r="F121" s="108"/>
      <c r="G121" s="108"/>
      <c r="H121" s="108"/>
      <c r="I121" s="108"/>
      <c r="J121" s="109">
        <f>J502</f>
        <v>0</v>
      </c>
      <c r="L121" s="106"/>
    </row>
    <row r="122" spans="2:12" s="9" customFormat="1" ht="19.899999999999999" customHeight="1">
      <c r="B122" s="110"/>
      <c r="D122" s="111" t="s">
        <v>168</v>
      </c>
      <c r="E122" s="112"/>
      <c r="F122" s="112"/>
      <c r="G122" s="112"/>
      <c r="H122" s="112"/>
      <c r="I122" s="112"/>
      <c r="J122" s="113">
        <f>J503</f>
        <v>0</v>
      </c>
      <c r="L122" s="110"/>
    </row>
    <row r="123" spans="2:12" s="9" customFormat="1" ht="19.899999999999999" customHeight="1">
      <c r="B123" s="110"/>
      <c r="D123" s="111" t="s">
        <v>169</v>
      </c>
      <c r="E123" s="112"/>
      <c r="F123" s="112"/>
      <c r="G123" s="112"/>
      <c r="H123" s="112"/>
      <c r="I123" s="112"/>
      <c r="J123" s="113">
        <f>J506</f>
        <v>0</v>
      </c>
      <c r="L123" s="110"/>
    </row>
    <row r="124" spans="2:12" s="1" customFormat="1" ht="21.75" customHeight="1">
      <c r="B124" s="30"/>
      <c r="L124" s="30"/>
    </row>
    <row r="125" spans="2:12" s="1" customFormat="1" ht="6.95" customHeight="1">
      <c r="B125" s="42"/>
      <c r="C125" s="43"/>
      <c r="D125" s="43"/>
      <c r="E125" s="43"/>
      <c r="F125" s="43"/>
      <c r="G125" s="43"/>
      <c r="H125" s="43"/>
      <c r="I125" s="43"/>
      <c r="J125" s="43"/>
      <c r="K125" s="43"/>
      <c r="L125" s="30"/>
    </row>
    <row r="129" spans="2:63" s="1" customFormat="1" ht="6.95" customHeight="1">
      <c r="B129" s="44"/>
      <c r="C129" s="45"/>
      <c r="D129" s="45"/>
      <c r="E129" s="45"/>
      <c r="F129" s="45"/>
      <c r="G129" s="45"/>
      <c r="H129" s="45"/>
      <c r="I129" s="45"/>
      <c r="J129" s="45"/>
      <c r="K129" s="45"/>
      <c r="L129" s="30"/>
    </row>
    <row r="130" spans="2:63" s="1" customFormat="1" ht="24.95" customHeight="1">
      <c r="B130" s="30"/>
      <c r="C130" s="19" t="s">
        <v>170</v>
      </c>
      <c r="L130" s="30"/>
    </row>
    <row r="131" spans="2:63" s="1" customFormat="1" ht="6.95" customHeight="1">
      <c r="B131" s="30"/>
      <c r="L131" s="30"/>
    </row>
    <row r="132" spans="2:63" s="1" customFormat="1" ht="12" customHeight="1">
      <c r="B132" s="30"/>
      <c r="C132" s="25" t="s">
        <v>16</v>
      </c>
      <c r="L132" s="30"/>
    </row>
    <row r="133" spans="2:63" s="1" customFormat="1" ht="16.5" customHeight="1">
      <c r="B133" s="30"/>
      <c r="E133" s="233" t="str">
        <f>E7</f>
        <v>STAVEBNÍ ÚPRAVY OPTICKÝCH LABORATOŘÍ V ÚSTAVU TERMOMECHANIKY AV ČR, v.v.i.</v>
      </c>
      <c r="F133" s="234"/>
      <c r="G133" s="234"/>
      <c r="H133" s="234"/>
      <c r="L133" s="30"/>
    </row>
    <row r="134" spans="2:63" s="1" customFormat="1" ht="12" customHeight="1">
      <c r="B134" s="30"/>
      <c r="C134" s="25" t="s">
        <v>136</v>
      </c>
      <c r="L134" s="30"/>
    </row>
    <row r="135" spans="2:63" s="1" customFormat="1" ht="16.5" customHeight="1">
      <c r="B135" s="30"/>
      <c r="E135" s="194" t="str">
        <f>E9</f>
        <v>SO 01-D.1.1 - Architektonicko-stavební řešení</v>
      </c>
      <c r="F135" s="235"/>
      <c r="G135" s="235"/>
      <c r="H135" s="235"/>
      <c r="L135" s="30"/>
    </row>
    <row r="136" spans="2:63" s="1" customFormat="1" ht="6.95" customHeight="1">
      <c r="B136" s="30"/>
      <c r="L136" s="30"/>
    </row>
    <row r="137" spans="2:63" s="1" customFormat="1" ht="12" customHeight="1">
      <c r="B137" s="30"/>
      <c r="C137" s="25" t="s">
        <v>20</v>
      </c>
      <c r="F137" s="23" t="str">
        <f>F12</f>
        <v>Ústav termomechaniky AV ČR</v>
      </c>
      <c r="I137" s="25" t="s">
        <v>22</v>
      </c>
      <c r="J137" s="50" t="str">
        <f>IF(J12="","",J12)</f>
        <v>27. 4. 2025</v>
      </c>
      <c r="L137" s="30"/>
    </row>
    <row r="138" spans="2:63" s="1" customFormat="1" ht="6.95" customHeight="1">
      <c r="B138" s="30"/>
      <c r="L138" s="30"/>
    </row>
    <row r="139" spans="2:63" s="1" customFormat="1" ht="15.2" customHeight="1">
      <c r="B139" s="30"/>
      <c r="C139" s="25" t="s">
        <v>24</v>
      </c>
      <c r="F139" s="23" t="str">
        <f>E15</f>
        <v>Ústav termomechaniky AV ČR, v.v.i.</v>
      </c>
      <c r="I139" s="25" t="s">
        <v>30</v>
      </c>
      <c r="J139" s="28" t="str">
        <f>E21</f>
        <v>Kania a.s.</v>
      </c>
      <c r="L139" s="30"/>
    </row>
    <row r="140" spans="2:63" s="1" customFormat="1" ht="15.2" customHeight="1">
      <c r="B140" s="30"/>
      <c r="C140" s="25" t="s">
        <v>28</v>
      </c>
      <c r="F140" s="23" t="str">
        <f>IF(E18="","",E18)</f>
        <v>Vyplň údaj</v>
      </c>
      <c r="I140" s="25" t="s">
        <v>33</v>
      </c>
      <c r="J140" s="28" t="str">
        <f>E24</f>
        <v xml:space="preserve"> </v>
      </c>
      <c r="L140" s="30"/>
    </row>
    <row r="141" spans="2:63" s="1" customFormat="1" ht="10.35" customHeight="1">
      <c r="B141" s="30"/>
      <c r="L141" s="30"/>
    </row>
    <row r="142" spans="2:63" s="10" customFormat="1" ht="29.25" customHeight="1">
      <c r="B142" s="114"/>
      <c r="C142" s="115" t="s">
        <v>171</v>
      </c>
      <c r="D142" s="116" t="s">
        <v>62</v>
      </c>
      <c r="E142" s="116" t="s">
        <v>58</v>
      </c>
      <c r="F142" s="116" t="s">
        <v>59</v>
      </c>
      <c r="G142" s="116" t="s">
        <v>172</v>
      </c>
      <c r="H142" s="116" t="s">
        <v>173</v>
      </c>
      <c r="I142" s="116" t="s">
        <v>174</v>
      </c>
      <c r="J142" s="116" t="s">
        <v>140</v>
      </c>
      <c r="K142" s="117" t="s">
        <v>175</v>
      </c>
      <c r="L142" s="114"/>
      <c r="M142" s="57" t="s">
        <v>1</v>
      </c>
      <c r="N142" s="58" t="s">
        <v>41</v>
      </c>
      <c r="O142" s="58" t="s">
        <v>176</v>
      </c>
      <c r="P142" s="58" t="s">
        <v>177</v>
      </c>
      <c r="Q142" s="58" t="s">
        <v>178</v>
      </c>
      <c r="R142" s="58" t="s">
        <v>179</v>
      </c>
      <c r="S142" s="58" t="s">
        <v>180</v>
      </c>
      <c r="T142" s="59" t="s">
        <v>181</v>
      </c>
    </row>
    <row r="143" spans="2:63" s="1" customFormat="1" ht="22.9" customHeight="1">
      <c r="B143" s="30"/>
      <c r="C143" s="62" t="s">
        <v>182</v>
      </c>
      <c r="J143" s="118">
        <f>BK143</f>
        <v>0</v>
      </c>
      <c r="L143" s="30"/>
      <c r="M143" s="60"/>
      <c r="N143" s="51"/>
      <c r="O143" s="51"/>
      <c r="P143" s="119">
        <f>P144+P347+P502</f>
        <v>0</v>
      </c>
      <c r="Q143" s="51"/>
      <c r="R143" s="119">
        <f>R144+R347+R502</f>
        <v>33.440679979999999</v>
      </c>
      <c r="S143" s="51"/>
      <c r="T143" s="120">
        <f>T144+T347+T502</f>
        <v>26.008425299999999</v>
      </c>
      <c r="AT143" s="15" t="s">
        <v>76</v>
      </c>
      <c r="AU143" s="15" t="s">
        <v>142</v>
      </c>
      <c r="BK143" s="121">
        <f>BK144+BK347+BK502</f>
        <v>0</v>
      </c>
    </row>
    <row r="144" spans="2:63" s="11" customFormat="1" ht="25.9" customHeight="1">
      <c r="B144" s="122"/>
      <c r="D144" s="123" t="s">
        <v>76</v>
      </c>
      <c r="E144" s="124" t="s">
        <v>183</v>
      </c>
      <c r="F144" s="124" t="s">
        <v>184</v>
      </c>
      <c r="I144" s="125"/>
      <c r="J144" s="126">
        <f>BK144</f>
        <v>0</v>
      </c>
      <c r="L144" s="122"/>
      <c r="M144" s="127"/>
      <c r="P144" s="128">
        <f>P145+P179+P206+P217+P224+P260+P337+P345</f>
        <v>0</v>
      </c>
      <c r="R144" s="128">
        <f>R145+R179+R206+R217+R224+R260+R337+R345</f>
        <v>26.497277550000003</v>
      </c>
      <c r="T144" s="129">
        <f>T145+T179+T206+T217+T224+T260+T337+T345</f>
        <v>25.319113999999999</v>
      </c>
      <c r="AR144" s="123" t="s">
        <v>85</v>
      </c>
      <c r="AT144" s="130" t="s">
        <v>76</v>
      </c>
      <c r="AU144" s="130" t="s">
        <v>77</v>
      </c>
      <c r="AY144" s="123" t="s">
        <v>185</v>
      </c>
      <c r="BK144" s="131">
        <f>BK145+BK179+BK206+BK217+BK224+BK260+BK337+BK345</f>
        <v>0</v>
      </c>
    </row>
    <row r="145" spans="2:65" s="11" customFormat="1" ht="22.9" customHeight="1">
      <c r="B145" s="122"/>
      <c r="D145" s="123" t="s">
        <v>76</v>
      </c>
      <c r="E145" s="132" t="s">
        <v>85</v>
      </c>
      <c r="F145" s="132" t="s">
        <v>186</v>
      </c>
      <c r="I145" s="125"/>
      <c r="J145" s="133">
        <f>BK145</f>
        <v>0</v>
      </c>
      <c r="L145" s="122"/>
      <c r="M145" s="127"/>
      <c r="P145" s="128">
        <f>SUM(P146:P178)</f>
        <v>0</v>
      </c>
      <c r="R145" s="128">
        <f>SUM(R146:R178)</f>
        <v>1.01808E-2</v>
      </c>
      <c r="T145" s="129">
        <f>SUM(T146:T178)</f>
        <v>0</v>
      </c>
      <c r="AR145" s="123" t="s">
        <v>85</v>
      </c>
      <c r="AT145" s="130" t="s">
        <v>76</v>
      </c>
      <c r="AU145" s="130" t="s">
        <v>85</v>
      </c>
      <c r="AY145" s="123" t="s">
        <v>185</v>
      </c>
      <c r="BK145" s="131">
        <f>SUM(BK146:BK178)</f>
        <v>0</v>
      </c>
    </row>
    <row r="146" spans="2:65" s="1" customFormat="1" ht="16.5" customHeight="1">
      <c r="B146" s="134"/>
      <c r="C146" s="135" t="s">
        <v>85</v>
      </c>
      <c r="D146" s="135" t="s">
        <v>187</v>
      </c>
      <c r="E146" s="136" t="s">
        <v>188</v>
      </c>
      <c r="F146" s="137" t="s">
        <v>189</v>
      </c>
      <c r="G146" s="138" t="s">
        <v>190</v>
      </c>
      <c r="H146" s="139">
        <v>3.5419999999999998</v>
      </c>
      <c r="I146" s="140"/>
      <c r="J146" s="141">
        <f>ROUND(I146*H146,2)</f>
        <v>0</v>
      </c>
      <c r="K146" s="137" t="s">
        <v>191</v>
      </c>
      <c r="L146" s="30"/>
      <c r="M146" s="142" t="s">
        <v>1</v>
      </c>
      <c r="N146" s="143" t="s">
        <v>42</v>
      </c>
      <c r="P146" s="144">
        <f>O146*H146</f>
        <v>0</v>
      </c>
      <c r="Q146" s="144">
        <v>0</v>
      </c>
      <c r="R146" s="144">
        <f>Q146*H146</f>
        <v>0</v>
      </c>
      <c r="S146" s="144">
        <v>0</v>
      </c>
      <c r="T146" s="145">
        <f>S146*H146</f>
        <v>0</v>
      </c>
      <c r="AR146" s="146" t="s">
        <v>108</v>
      </c>
      <c r="AT146" s="146" t="s">
        <v>187</v>
      </c>
      <c r="AU146" s="146" t="s">
        <v>87</v>
      </c>
      <c r="AY146" s="15" t="s">
        <v>185</v>
      </c>
      <c r="BE146" s="147">
        <f>IF(N146="základní",J146,0)</f>
        <v>0</v>
      </c>
      <c r="BF146" s="147">
        <f>IF(N146="snížená",J146,0)</f>
        <v>0</v>
      </c>
      <c r="BG146" s="147">
        <f>IF(N146="zákl. přenesená",J146,0)</f>
        <v>0</v>
      </c>
      <c r="BH146" s="147">
        <f>IF(N146="sníž. přenesená",J146,0)</f>
        <v>0</v>
      </c>
      <c r="BI146" s="147">
        <f>IF(N146="nulová",J146,0)</f>
        <v>0</v>
      </c>
      <c r="BJ146" s="15" t="s">
        <v>85</v>
      </c>
      <c r="BK146" s="147">
        <f>ROUND(I146*H146,2)</f>
        <v>0</v>
      </c>
      <c r="BL146" s="15" t="s">
        <v>108</v>
      </c>
      <c r="BM146" s="146" t="s">
        <v>192</v>
      </c>
    </row>
    <row r="147" spans="2:65" s="12" customFormat="1" ht="11.25">
      <c r="B147" s="148"/>
      <c r="D147" s="149" t="s">
        <v>193</v>
      </c>
      <c r="E147" s="150" t="s">
        <v>1</v>
      </c>
      <c r="F147" s="151" t="s">
        <v>194</v>
      </c>
      <c r="H147" s="152">
        <v>3.5419999999999998</v>
      </c>
      <c r="I147" s="153"/>
      <c r="L147" s="148"/>
      <c r="M147" s="154"/>
      <c r="T147" s="155"/>
      <c r="AT147" s="150" t="s">
        <v>193</v>
      </c>
      <c r="AU147" s="150" t="s">
        <v>87</v>
      </c>
      <c r="AV147" s="12" t="s">
        <v>87</v>
      </c>
      <c r="AW147" s="12" t="s">
        <v>32</v>
      </c>
      <c r="AX147" s="12" t="s">
        <v>77</v>
      </c>
      <c r="AY147" s="150" t="s">
        <v>185</v>
      </c>
    </row>
    <row r="148" spans="2:65" s="13" customFormat="1" ht="11.25">
      <c r="B148" s="156"/>
      <c r="D148" s="149" t="s">
        <v>193</v>
      </c>
      <c r="E148" s="157" t="s">
        <v>1</v>
      </c>
      <c r="F148" s="158" t="s">
        <v>195</v>
      </c>
      <c r="H148" s="159">
        <v>3.5419999999999998</v>
      </c>
      <c r="I148" s="160"/>
      <c r="L148" s="156"/>
      <c r="M148" s="161"/>
      <c r="T148" s="162"/>
      <c r="AT148" s="157" t="s">
        <v>193</v>
      </c>
      <c r="AU148" s="157" t="s">
        <v>87</v>
      </c>
      <c r="AV148" s="13" t="s">
        <v>108</v>
      </c>
      <c r="AW148" s="13" t="s">
        <v>32</v>
      </c>
      <c r="AX148" s="13" t="s">
        <v>85</v>
      </c>
      <c r="AY148" s="157" t="s">
        <v>185</v>
      </c>
    </row>
    <row r="149" spans="2:65" s="1" customFormat="1" ht="16.5" customHeight="1">
      <c r="B149" s="134"/>
      <c r="C149" s="135" t="s">
        <v>87</v>
      </c>
      <c r="D149" s="135" t="s">
        <v>187</v>
      </c>
      <c r="E149" s="136" t="s">
        <v>196</v>
      </c>
      <c r="F149" s="137" t="s">
        <v>197</v>
      </c>
      <c r="G149" s="138" t="s">
        <v>190</v>
      </c>
      <c r="H149" s="139">
        <v>1.6579999999999999</v>
      </c>
      <c r="I149" s="140"/>
      <c r="J149" s="141">
        <f>ROUND(I149*H149,2)</f>
        <v>0</v>
      </c>
      <c r="K149" s="137" t="s">
        <v>191</v>
      </c>
      <c r="L149" s="30"/>
      <c r="M149" s="142" t="s">
        <v>1</v>
      </c>
      <c r="N149" s="143" t="s">
        <v>42</v>
      </c>
      <c r="P149" s="144">
        <f>O149*H149</f>
        <v>0</v>
      </c>
      <c r="Q149" s="144">
        <v>0</v>
      </c>
      <c r="R149" s="144">
        <f>Q149*H149</f>
        <v>0</v>
      </c>
      <c r="S149" s="144">
        <v>0</v>
      </c>
      <c r="T149" s="145">
        <f>S149*H149</f>
        <v>0</v>
      </c>
      <c r="AR149" s="146" t="s">
        <v>108</v>
      </c>
      <c r="AT149" s="146" t="s">
        <v>187</v>
      </c>
      <c r="AU149" s="146" t="s">
        <v>87</v>
      </c>
      <c r="AY149" s="15" t="s">
        <v>185</v>
      </c>
      <c r="BE149" s="147">
        <f>IF(N149="základní",J149,0)</f>
        <v>0</v>
      </c>
      <c r="BF149" s="147">
        <f>IF(N149="snížená",J149,0)</f>
        <v>0</v>
      </c>
      <c r="BG149" s="147">
        <f>IF(N149="zákl. přenesená",J149,0)</f>
        <v>0</v>
      </c>
      <c r="BH149" s="147">
        <f>IF(N149="sníž. přenesená",J149,0)</f>
        <v>0</v>
      </c>
      <c r="BI149" s="147">
        <f>IF(N149="nulová",J149,0)</f>
        <v>0</v>
      </c>
      <c r="BJ149" s="15" t="s">
        <v>85</v>
      </c>
      <c r="BK149" s="147">
        <f>ROUND(I149*H149,2)</f>
        <v>0</v>
      </c>
      <c r="BL149" s="15" t="s">
        <v>108</v>
      </c>
      <c r="BM149" s="146" t="s">
        <v>198</v>
      </c>
    </row>
    <row r="150" spans="2:65" s="12" customFormat="1" ht="11.25">
      <c r="B150" s="148"/>
      <c r="D150" s="149" t="s">
        <v>193</v>
      </c>
      <c r="E150" s="150" t="s">
        <v>1</v>
      </c>
      <c r="F150" s="151" t="s">
        <v>199</v>
      </c>
      <c r="H150" s="152">
        <v>1.6579999999999999</v>
      </c>
      <c r="I150" s="153"/>
      <c r="L150" s="148"/>
      <c r="M150" s="154"/>
      <c r="T150" s="155"/>
      <c r="AT150" s="150" t="s">
        <v>193</v>
      </c>
      <c r="AU150" s="150" t="s">
        <v>87</v>
      </c>
      <c r="AV150" s="12" t="s">
        <v>87</v>
      </c>
      <c r="AW150" s="12" t="s">
        <v>32</v>
      </c>
      <c r="AX150" s="12" t="s">
        <v>77</v>
      </c>
      <c r="AY150" s="150" t="s">
        <v>185</v>
      </c>
    </row>
    <row r="151" spans="2:65" s="13" customFormat="1" ht="11.25">
      <c r="B151" s="156"/>
      <c r="D151" s="149" t="s">
        <v>193</v>
      </c>
      <c r="E151" s="157" t="s">
        <v>1</v>
      </c>
      <c r="F151" s="158" t="s">
        <v>195</v>
      </c>
      <c r="H151" s="159">
        <v>1.6579999999999999</v>
      </c>
      <c r="I151" s="160"/>
      <c r="L151" s="156"/>
      <c r="M151" s="161"/>
      <c r="T151" s="162"/>
      <c r="AT151" s="157" t="s">
        <v>193</v>
      </c>
      <c r="AU151" s="157" t="s">
        <v>87</v>
      </c>
      <c r="AV151" s="13" t="s">
        <v>108</v>
      </c>
      <c r="AW151" s="13" t="s">
        <v>32</v>
      </c>
      <c r="AX151" s="13" t="s">
        <v>85</v>
      </c>
      <c r="AY151" s="157" t="s">
        <v>185</v>
      </c>
    </row>
    <row r="152" spans="2:65" s="1" customFormat="1" ht="16.5" customHeight="1">
      <c r="B152" s="134"/>
      <c r="C152" s="135" t="s">
        <v>102</v>
      </c>
      <c r="D152" s="135" t="s">
        <v>187</v>
      </c>
      <c r="E152" s="136" t="s">
        <v>200</v>
      </c>
      <c r="F152" s="137" t="s">
        <v>201</v>
      </c>
      <c r="G152" s="138" t="s">
        <v>202</v>
      </c>
      <c r="H152" s="139">
        <v>12.12</v>
      </c>
      <c r="I152" s="140"/>
      <c r="J152" s="141">
        <f>ROUND(I152*H152,2)</f>
        <v>0</v>
      </c>
      <c r="K152" s="137" t="s">
        <v>203</v>
      </c>
      <c r="L152" s="30"/>
      <c r="M152" s="142" t="s">
        <v>1</v>
      </c>
      <c r="N152" s="143" t="s">
        <v>42</v>
      </c>
      <c r="P152" s="144">
        <f>O152*H152</f>
        <v>0</v>
      </c>
      <c r="Q152" s="144">
        <v>8.4000000000000003E-4</v>
      </c>
      <c r="R152" s="144">
        <f>Q152*H152</f>
        <v>1.01808E-2</v>
      </c>
      <c r="S152" s="144">
        <v>0</v>
      </c>
      <c r="T152" s="145">
        <f>S152*H152</f>
        <v>0</v>
      </c>
      <c r="AR152" s="146" t="s">
        <v>108</v>
      </c>
      <c r="AT152" s="146" t="s">
        <v>187</v>
      </c>
      <c r="AU152" s="146" t="s">
        <v>87</v>
      </c>
      <c r="AY152" s="15" t="s">
        <v>185</v>
      </c>
      <c r="BE152" s="147">
        <f>IF(N152="základní",J152,0)</f>
        <v>0</v>
      </c>
      <c r="BF152" s="147">
        <f>IF(N152="snížená",J152,0)</f>
        <v>0</v>
      </c>
      <c r="BG152" s="147">
        <f>IF(N152="zákl. přenesená",J152,0)</f>
        <v>0</v>
      </c>
      <c r="BH152" s="147">
        <f>IF(N152="sníž. přenesená",J152,0)</f>
        <v>0</v>
      </c>
      <c r="BI152" s="147">
        <f>IF(N152="nulová",J152,0)</f>
        <v>0</v>
      </c>
      <c r="BJ152" s="15" t="s">
        <v>85</v>
      </c>
      <c r="BK152" s="147">
        <f>ROUND(I152*H152,2)</f>
        <v>0</v>
      </c>
      <c r="BL152" s="15" t="s">
        <v>108</v>
      </c>
      <c r="BM152" s="146" t="s">
        <v>204</v>
      </c>
    </row>
    <row r="153" spans="2:65" s="12" customFormat="1" ht="11.25">
      <c r="B153" s="148"/>
      <c r="D153" s="149" t="s">
        <v>193</v>
      </c>
      <c r="E153" s="150" t="s">
        <v>1</v>
      </c>
      <c r="F153" s="151" t="s">
        <v>205</v>
      </c>
      <c r="H153" s="152">
        <v>7.62</v>
      </c>
      <c r="I153" s="153"/>
      <c r="L153" s="148"/>
      <c r="M153" s="154"/>
      <c r="T153" s="155"/>
      <c r="AT153" s="150" t="s">
        <v>193</v>
      </c>
      <c r="AU153" s="150" t="s">
        <v>87</v>
      </c>
      <c r="AV153" s="12" t="s">
        <v>87</v>
      </c>
      <c r="AW153" s="12" t="s">
        <v>32</v>
      </c>
      <c r="AX153" s="12" t="s">
        <v>77</v>
      </c>
      <c r="AY153" s="150" t="s">
        <v>185</v>
      </c>
    </row>
    <row r="154" spans="2:65" s="12" customFormat="1" ht="11.25">
      <c r="B154" s="148"/>
      <c r="D154" s="149" t="s">
        <v>193</v>
      </c>
      <c r="E154" s="150" t="s">
        <v>1</v>
      </c>
      <c r="F154" s="151" t="s">
        <v>206</v>
      </c>
      <c r="H154" s="152">
        <v>4.5</v>
      </c>
      <c r="I154" s="153"/>
      <c r="L154" s="148"/>
      <c r="M154" s="154"/>
      <c r="T154" s="155"/>
      <c r="AT154" s="150" t="s">
        <v>193</v>
      </c>
      <c r="AU154" s="150" t="s">
        <v>87</v>
      </c>
      <c r="AV154" s="12" t="s">
        <v>87</v>
      </c>
      <c r="AW154" s="12" t="s">
        <v>32</v>
      </c>
      <c r="AX154" s="12" t="s">
        <v>77</v>
      </c>
      <c r="AY154" s="150" t="s">
        <v>185</v>
      </c>
    </row>
    <row r="155" spans="2:65" s="13" customFormat="1" ht="11.25">
      <c r="B155" s="156"/>
      <c r="D155" s="149" t="s">
        <v>193</v>
      </c>
      <c r="E155" s="157" t="s">
        <v>1</v>
      </c>
      <c r="F155" s="158" t="s">
        <v>195</v>
      </c>
      <c r="H155" s="159">
        <v>12.12</v>
      </c>
      <c r="I155" s="160"/>
      <c r="L155" s="156"/>
      <c r="M155" s="161"/>
      <c r="T155" s="162"/>
      <c r="AT155" s="157" t="s">
        <v>193</v>
      </c>
      <c r="AU155" s="157" t="s">
        <v>87</v>
      </c>
      <c r="AV155" s="13" t="s">
        <v>108</v>
      </c>
      <c r="AW155" s="13" t="s">
        <v>32</v>
      </c>
      <c r="AX155" s="13" t="s">
        <v>85</v>
      </c>
      <c r="AY155" s="157" t="s">
        <v>185</v>
      </c>
    </row>
    <row r="156" spans="2:65" s="1" customFormat="1" ht="21.75" customHeight="1">
      <c r="B156" s="134"/>
      <c r="C156" s="135" t="s">
        <v>108</v>
      </c>
      <c r="D156" s="135" t="s">
        <v>187</v>
      </c>
      <c r="E156" s="136" t="s">
        <v>207</v>
      </c>
      <c r="F156" s="137" t="s">
        <v>208</v>
      </c>
      <c r="G156" s="138" t="s">
        <v>190</v>
      </c>
      <c r="H156" s="139">
        <v>1.6579999999999999</v>
      </c>
      <c r="I156" s="140"/>
      <c r="J156" s="141">
        <f>ROUND(I156*H156,2)</f>
        <v>0</v>
      </c>
      <c r="K156" s="137" t="s">
        <v>191</v>
      </c>
      <c r="L156" s="30"/>
      <c r="M156" s="142" t="s">
        <v>1</v>
      </c>
      <c r="N156" s="143" t="s">
        <v>42</v>
      </c>
      <c r="P156" s="144">
        <f>O156*H156</f>
        <v>0</v>
      </c>
      <c r="Q156" s="144">
        <v>0</v>
      </c>
      <c r="R156" s="144">
        <f>Q156*H156</f>
        <v>0</v>
      </c>
      <c r="S156" s="144">
        <v>0</v>
      </c>
      <c r="T156" s="145">
        <f>S156*H156</f>
        <v>0</v>
      </c>
      <c r="AR156" s="146" t="s">
        <v>108</v>
      </c>
      <c r="AT156" s="146" t="s">
        <v>187</v>
      </c>
      <c r="AU156" s="146" t="s">
        <v>87</v>
      </c>
      <c r="AY156" s="15" t="s">
        <v>185</v>
      </c>
      <c r="BE156" s="147">
        <f>IF(N156="základní",J156,0)</f>
        <v>0</v>
      </c>
      <c r="BF156" s="147">
        <f>IF(N156="snížená",J156,0)</f>
        <v>0</v>
      </c>
      <c r="BG156" s="147">
        <f>IF(N156="zákl. přenesená",J156,0)</f>
        <v>0</v>
      </c>
      <c r="BH156" s="147">
        <f>IF(N156="sníž. přenesená",J156,0)</f>
        <v>0</v>
      </c>
      <c r="BI156" s="147">
        <f>IF(N156="nulová",J156,0)</f>
        <v>0</v>
      </c>
      <c r="BJ156" s="15" t="s">
        <v>85</v>
      </c>
      <c r="BK156" s="147">
        <f>ROUND(I156*H156,2)</f>
        <v>0</v>
      </c>
      <c r="BL156" s="15" t="s">
        <v>108</v>
      </c>
      <c r="BM156" s="146" t="s">
        <v>209</v>
      </c>
    </row>
    <row r="157" spans="2:65" s="12" customFormat="1" ht="11.25">
      <c r="B157" s="148"/>
      <c r="D157" s="149" t="s">
        <v>193</v>
      </c>
      <c r="E157" s="150" t="s">
        <v>1</v>
      </c>
      <c r="F157" s="151" t="s">
        <v>199</v>
      </c>
      <c r="H157" s="152">
        <v>1.6579999999999999</v>
      </c>
      <c r="I157" s="153"/>
      <c r="L157" s="148"/>
      <c r="M157" s="154"/>
      <c r="T157" s="155"/>
      <c r="AT157" s="150" t="s">
        <v>193</v>
      </c>
      <c r="AU157" s="150" t="s">
        <v>87</v>
      </c>
      <c r="AV157" s="12" t="s">
        <v>87</v>
      </c>
      <c r="AW157" s="12" t="s">
        <v>32</v>
      </c>
      <c r="AX157" s="12" t="s">
        <v>77</v>
      </c>
      <c r="AY157" s="150" t="s">
        <v>185</v>
      </c>
    </row>
    <row r="158" spans="2:65" s="13" customFormat="1" ht="11.25">
      <c r="B158" s="156"/>
      <c r="D158" s="149" t="s">
        <v>193</v>
      </c>
      <c r="E158" s="157" t="s">
        <v>1</v>
      </c>
      <c r="F158" s="158" t="s">
        <v>195</v>
      </c>
      <c r="H158" s="159">
        <v>1.6579999999999999</v>
      </c>
      <c r="I158" s="160"/>
      <c r="L158" s="156"/>
      <c r="M158" s="161"/>
      <c r="T158" s="162"/>
      <c r="AT158" s="157" t="s">
        <v>193</v>
      </c>
      <c r="AU158" s="157" t="s">
        <v>87</v>
      </c>
      <c r="AV158" s="13" t="s">
        <v>108</v>
      </c>
      <c r="AW158" s="13" t="s">
        <v>32</v>
      </c>
      <c r="AX158" s="13" t="s">
        <v>85</v>
      </c>
      <c r="AY158" s="157" t="s">
        <v>185</v>
      </c>
    </row>
    <row r="159" spans="2:65" s="1" customFormat="1" ht="24.2" customHeight="1">
      <c r="B159" s="134"/>
      <c r="C159" s="135" t="s">
        <v>111</v>
      </c>
      <c r="D159" s="135" t="s">
        <v>187</v>
      </c>
      <c r="E159" s="136" t="s">
        <v>210</v>
      </c>
      <c r="F159" s="137" t="s">
        <v>211</v>
      </c>
      <c r="G159" s="138" t="s">
        <v>190</v>
      </c>
      <c r="H159" s="139">
        <v>6.6319999999999997</v>
      </c>
      <c r="I159" s="140"/>
      <c r="J159" s="141">
        <f>ROUND(I159*H159,2)</f>
        <v>0</v>
      </c>
      <c r="K159" s="137" t="s">
        <v>191</v>
      </c>
      <c r="L159" s="30"/>
      <c r="M159" s="142" t="s">
        <v>1</v>
      </c>
      <c r="N159" s="143" t="s">
        <v>42</v>
      </c>
      <c r="P159" s="144">
        <f>O159*H159</f>
        <v>0</v>
      </c>
      <c r="Q159" s="144">
        <v>0</v>
      </c>
      <c r="R159" s="144">
        <f>Q159*H159</f>
        <v>0</v>
      </c>
      <c r="S159" s="144">
        <v>0</v>
      </c>
      <c r="T159" s="145">
        <f>S159*H159</f>
        <v>0</v>
      </c>
      <c r="AR159" s="146" t="s">
        <v>108</v>
      </c>
      <c r="AT159" s="146" t="s">
        <v>187</v>
      </c>
      <c r="AU159" s="146" t="s">
        <v>87</v>
      </c>
      <c r="AY159" s="15" t="s">
        <v>185</v>
      </c>
      <c r="BE159" s="147">
        <f>IF(N159="základní",J159,0)</f>
        <v>0</v>
      </c>
      <c r="BF159" s="147">
        <f>IF(N159="snížená",J159,0)</f>
        <v>0</v>
      </c>
      <c r="BG159" s="147">
        <f>IF(N159="zákl. přenesená",J159,0)</f>
        <v>0</v>
      </c>
      <c r="BH159" s="147">
        <f>IF(N159="sníž. přenesená",J159,0)</f>
        <v>0</v>
      </c>
      <c r="BI159" s="147">
        <f>IF(N159="nulová",J159,0)</f>
        <v>0</v>
      </c>
      <c r="BJ159" s="15" t="s">
        <v>85</v>
      </c>
      <c r="BK159" s="147">
        <f>ROUND(I159*H159,2)</f>
        <v>0</v>
      </c>
      <c r="BL159" s="15" t="s">
        <v>108</v>
      </c>
      <c r="BM159" s="146" t="s">
        <v>212</v>
      </c>
    </row>
    <row r="160" spans="2:65" s="12" customFormat="1" ht="11.25">
      <c r="B160" s="148"/>
      <c r="D160" s="149" t="s">
        <v>193</v>
      </c>
      <c r="F160" s="151" t="s">
        <v>213</v>
      </c>
      <c r="H160" s="152">
        <v>6.6319999999999997</v>
      </c>
      <c r="I160" s="153"/>
      <c r="L160" s="148"/>
      <c r="M160" s="154"/>
      <c r="T160" s="155"/>
      <c r="AT160" s="150" t="s">
        <v>193</v>
      </c>
      <c r="AU160" s="150" t="s">
        <v>87</v>
      </c>
      <c r="AV160" s="12" t="s">
        <v>87</v>
      </c>
      <c r="AW160" s="12" t="s">
        <v>3</v>
      </c>
      <c r="AX160" s="12" t="s">
        <v>85</v>
      </c>
      <c r="AY160" s="150" t="s">
        <v>185</v>
      </c>
    </row>
    <row r="161" spans="2:65" s="1" customFormat="1" ht="21.75" customHeight="1">
      <c r="B161" s="134"/>
      <c r="C161" s="135" t="s">
        <v>114</v>
      </c>
      <c r="D161" s="135" t="s">
        <v>187</v>
      </c>
      <c r="E161" s="136" t="s">
        <v>214</v>
      </c>
      <c r="F161" s="137" t="s">
        <v>215</v>
      </c>
      <c r="G161" s="138" t="s">
        <v>190</v>
      </c>
      <c r="H161" s="139">
        <v>5.2</v>
      </c>
      <c r="I161" s="140"/>
      <c r="J161" s="141">
        <f>ROUND(I161*H161,2)</f>
        <v>0</v>
      </c>
      <c r="K161" s="137" t="s">
        <v>191</v>
      </c>
      <c r="L161" s="30"/>
      <c r="M161" s="142" t="s">
        <v>1</v>
      </c>
      <c r="N161" s="143" t="s">
        <v>42</v>
      </c>
      <c r="P161" s="144">
        <f>O161*H161</f>
        <v>0</v>
      </c>
      <c r="Q161" s="144">
        <v>0</v>
      </c>
      <c r="R161" s="144">
        <f>Q161*H161</f>
        <v>0</v>
      </c>
      <c r="S161" s="144">
        <v>0</v>
      </c>
      <c r="T161" s="145">
        <f>S161*H161</f>
        <v>0</v>
      </c>
      <c r="AR161" s="146" t="s">
        <v>108</v>
      </c>
      <c r="AT161" s="146" t="s">
        <v>187</v>
      </c>
      <c r="AU161" s="146" t="s">
        <v>87</v>
      </c>
      <c r="AY161" s="15" t="s">
        <v>185</v>
      </c>
      <c r="BE161" s="147">
        <f>IF(N161="základní",J161,0)</f>
        <v>0</v>
      </c>
      <c r="BF161" s="147">
        <f>IF(N161="snížená",J161,0)</f>
        <v>0</v>
      </c>
      <c r="BG161" s="147">
        <f>IF(N161="zákl. přenesená",J161,0)</f>
        <v>0</v>
      </c>
      <c r="BH161" s="147">
        <f>IF(N161="sníž. přenesená",J161,0)</f>
        <v>0</v>
      </c>
      <c r="BI161" s="147">
        <f>IF(N161="nulová",J161,0)</f>
        <v>0</v>
      </c>
      <c r="BJ161" s="15" t="s">
        <v>85</v>
      </c>
      <c r="BK161" s="147">
        <f>ROUND(I161*H161,2)</f>
        <v>0</v>
      </c>
      <c r="BL161" s="15" t="s">
        <v>108</v>
      </c>
      <c r="BM161" s="146" t="s">
        <v>216</v>
      </c>
    </row>
    <row r="162" spans="2:65" s="12" customFormat="1" ht="11.25">
      <c r="B162" s="148"/>
      <c r="D162" s="149" t="s">
        <v>193</v>
      </c>
      <c r="E162" s="150" t="s">
        <v>1</v>
      </c>
      <c r="F162" s="151" t="s">
        <v>194</v>
      </c>
      <c r="H162" s="152">
        <v>3.5419999999999998</v>
      </c>
      <c r="I162" s="153"/>
      <c r="L162" s="148"/>
      <c r="M162" s="154"/>
      <c r="T162" s="155"/>
      <c r="AT162" s="150" t="s">
        <v>193</v>
      </c>
      <c r="AU162" s="150" t="s">
        <v>87</v>
      </c>
      <c r="AV162" s="12" t="s">
        <v>87</v>
      </c>
      <c r="AW162" s="12" t="s">
        <v>32</v>
      </c>
      <c r="AX162" s="12" t="s">
        <v>77</v>
      </c>
      <c r="AY162" s="150" t="s">
        <v>185</v>
      </c>
    </row>
    <row r="163" spans="2:65" s="12" customFormat="1" ht="11.25">
      <c r="B163" s="148"/>
      <c r="D163" s="149" t="s">
        <v>193</v>
      </c>
      <c r="E163" s="150" t="s">
        <v>1</v>
      </c>
      <c r="F163" s="151" t="s">
        <v>199</v>
      </c>
      <c r="H163" s="152">
        <v>1.6579999999999999</v>
      </c>
      <c r="I163" s="153"/>
      <c r="L163" s="148"/>
      <c r="M163" s="154"/>
      <c r="T163" s="155"/>
      <c r="AT163" s="150" t="s">
        <v>193</v>
      </c>
      <c r="AU163" s="150" t="s">
        <v>87</v>
      </c>
      <c r="AV163" s="12" t="s">
        <v>87</v>
      </c>
      <c r="AW163" s="12" t="s">
        <v>32</v>
      </c>
      <c r="AX163" s="12" t="s">
        <v>77</v>
      </c>
      <c r="AY163" s="150" t="s">
        <v>185</v>
      </c>
    </row>
    <row r="164" spans="2:65" s="13" customFormat="1" ht="11.25">
      <c r="B164" s="156"/>
      <c r="D164" s="149" t="s">
        <v>193</v>
      </c>
      <c r="E164" s="157" t="s">
        <v>1</v>
      </c>
      <c r="F164" s="158" t="s">
        <v>195</v>
      </c>
      <c r="H164" s="159">
        <v>5.2</v>
      </c>
      <c r="I164" s="160"/>
      <c r="L164" s="156"/>
      <c r="M164" s="161"/>
      <c r="T164" s="162"/>
      <c r="AT164" s="157" t="s">
        <v>193</v>
      </c>
      <c r="AU164" s="157" t="s">
        <v>87</v>
      </c>
      <c r="AV164" s="13" t="s">
        <v>108</v>
      </c>
      <c r="AW164" s="13" t="s">
        <v>32</v>
      </c>
      <c r="AX164" s="13" t="s">
        <v>85</v>
      </c>
      <c r="AY164" s="157" t="s">
        <v>185</v>
      </c>
    </row>
    <row r="165" spans="2:65" s="1" customFormat="1" ht="24.2" customHeight="1">
      <c r="B165" s="134"/>
      <c r="C165" s="135" t="s">
        <v>217</v>
      </c>
      <c r="D165" s="135" t="s">
        <v>187</v>
      </c>
      <c r="E165" s="136" t="s">
        <v>218</v>
      </c>
      <c r="F165" s="137" t="s">
        <v>219</v>
      </c>
      <c r="G165" s="138" t="s">
        <v>190</v>
      </c>
      <c r="H165" s="139">
        <v>52</v>
      </c>
      <c r="I165" s="140"/>
      <c r="J165" s="141">
        <f>ROUND(I165*H165,2)</f>
        <v>0</v>
      </c>
      <c r="K165" s="137" t="s">
        <v>191</v>
      </c>
      <c r="L165" s="30"/>
      <c r="M165" s="142" t="s">
        <v>1</v>
      </c>
      <c r="N165" s="143" t="s">
        <v>42</v>
      </c>
      <c r="P165" s="144">
        <f>O165*H165</f>
        <v>0</v>
      </c>
      <c r="Q165" s="144">
        <v>0</v>
      </c>
      <c r="R165" s="144">
        <f>Q165*H165</f>
        <v>0</v>
      </c>
      <c r="S165" s="144">
        <v>0</v>
      </c>
      <c r="T165" s="145">
        <f>S165*H165</f>
        <v>0</v>
      </c>
      <c r="AR165" s="146" t="s">
        <v>108</v>
      </c>
      <c r="AT165" s="146" t="s">
        <v>187</v>
      </c>
      <c r="AU165" s="146" t="s">
        <v>87</v>
      </c>
      <c r="AY165" s="15" t="s">
        <v>185</v>
      </c>
      <c r="BE165" s="147">
        <f>IF(N165="základní",J165,0)</f>
        <v>0</v>
      </c>
      <c r="BF165" s="147">
        <f>IF(N165="snížená",J165,0)</f>
        <v>0</v>
      </c>
      <c r="BG165" s="147">
        <f>IF(N165="zákl. přenesená",J165,0)</f>
        <v>0</v>
      </c>
      <c r="BH165" s="147">
        <f>IF(N165="sníž. přenesená",J165,0)</f>
        <v>0</v>
      </c>
      <c r="BI165" s="147">
        <f>IF(N165="nulová",J165,0)</f>
        <v>0</v>
      </c>
      <c r="BJ165" s="15" t="s">
        <v>85</v>
      </c>
      <c r="BK165" s="147">
        <f>ROUND(I165*H165,2)</f>
        <v>0</v>
      </c>
      <c r="BL165" s="15" t="s">
        <v>108</v>
      </c>
      <c r="BM165" s="146" t="s">
        <v>220</v>
      </c>
    </row>
    <row r="166" spans="2:65" s="12" customFormat="1" ht="11.25">
      <c r="B166" s="148"/>
      <c r="D166" s="149" t="s">
        <v>193</v>
      </c>
      <c r="F166" s="151" t="s">
        <v>221</v>
      </c>
      <c r="H166" s="152">
        <v>52</v>
      </c>
      <c r="I166" s="153"/>
      <c r="L166" s="148"/>
      <c r="M166" s="154"/>
      <c r="T166" s="155"/>
      <c r="AT166" s="150" t="s">
        <v>193</v>
      </c>
      <c r="AU166" s="150" t="s">
        <v>87</v>
      </c>
      <c r="AV166" s="12" t="s">
        <v>87</v>
      </c>
      <c r="AW166" s="12" t="s">
        <v>3</v>
      </c>
      <c r="AX166" s="12" t="s">
        <v>85</v>
      </c>
      <c r="AY166" s="150" t="s">
        <v>185</v>
      </c>
    </row>
    <row r="167" spans="2:65" s="1" customFormat="1" ht="16.5" customHeight="1">
      <c r="B167" s="134"/>
      <c r="C167" s="135" t="s">
        <v>222</v>
      </c>
      <c r="D167" s="135" t="s">
        <v>187</v>
      </c>
      <c r="E167" s="136" t="s">
        <v>223</v>
      </c>
      <c r="F167" s="137" t="s">
        <v>224</v>
      </c>
      <c r="G167" s="138" t="s">
        <v>190</v>
      </c>
      <c r="H167" s="139">
        <v>5.2</v>
      </c>
      <c r="I167" s="140"/>
      <c r="J167" s="141">
        <f>ROUND(I167*H167,2)</f>
        <v>0</v>
      </c>
      <c r="K167" s="137" t="s">
        <v>203</v>
      </c>
      <c r="L167" s="30"/>
      <c r="M167" s="142" t="s">
        <v>1</v>
      </c>
      <c r="N167" s="143" t="s">
        <v>42</v>
      </c>
      <c r="P167" s="144">
        <f>O167*H167</f>
        <v>0</v>
      </c>
      <c r="Q167" s="144">
        <v>0</v>
      </c>
      <c r="R167" s="144">
        <f>Q167*H167</f>
        <v>0</v>
      </c>
      <c r="S167" s="144">
        <v>0</v>
      </c>
      <c r="T167" s="145">
        <f>S167*H167</f>
        <v>0</v>
      </c>
      <c r="AR167" s="146" t="s">
        <v>108</v>
      </c>
      <c r="AT167" s="146" t="s">
        <v>187</v>
      </c>
      <c r="AU167" s="146" t="s">
        <v>87</v>
      </c>
      <c r="AY167" s="15" t="s">
        <v>185</v>
      </c>
      <c r="BE167" s="147">
        <f>IF(N167="základní",J167,0)</f>
        <v>0</v>
      </c>
      <c r="BF167" s="147">
        <f>IF(N167="snížená",J167,0)</f>
        <v>0</v>
      </c>
      <c r="BG167" s="147">
        <f>IF(N167="zákl. přenesená",J167,0)</f>
        <v>0</v>
      </c>
      <c r="BH167" s="147">
        <f>IF(N167="sníž. přenesená",J167,0)</f>
        <v>0</v>
      </c>
      <c r="BI167" s="147">
        <f>IF(N167="nulová",J167,0)</f>
        <v>0</v>
      </c>
      <c r="BJ167" s="15" t="s">
        <v>85</v>
      </c>
      <c r="BK167" s="147">
        <f>ROUND(I167*H167,2)</f>
        <v>0</v>
      </c>
      <c r="BL167" s="15" t="s">
        <v>108</v>
      </c>
      <c r="BM167" s="146" t="s">
        <v>225</v>
      </c>
    </row>
    <row r="168" spans="2:65" s="1" customFormat="1" ht="16.5" customHeight="1">
      <c r="B168" s="134"/>
      <c r="C168" s="135" t="s">
        <v>226</v>
      </c>
      <c r="D168" s="135" t="s">
        <v>187</v>
      </c>
      <c r="E168" s="136" t="s">
        <v>227</v>
      </c>
      <c r="F168" s="137" t="s">
        <v>228</v>
      </c>
      <c r="G168" s="138" t="s">
        <v>190</v>
      </c>
      <c r="H168" s="139">
        <v>5.2</v>
      </c>
      <c r="I168" s="140"/>
      <c r="J168" s="141">
        <f>ROUND(I168*H168,2)</f>
        <v>0</v>
      </c>
      <c r="K168" s="137" t="s">
        <v>191</v>
      </c>
      <c r="L168" s="30"/>
      <c r="M168" s="142" t="s">
        <v>1</v>
      </c>
      <c r="N168" s="143" t="s">
        <v>42</v>
      </c>
      <c r="P168" s="144">
        <f>O168*H168</f>
        <v>0</v>
      </c>
      <c r="Q168" s="144">
        <v>0</v>
      </c>
      <c r="R168" s="144">
        <f>Q168*H168</f>
        <v>0</v>
      </c>
      <c r="S168" s="144">
        <v>0</v>
      </c>
      <c r="T168" s="145">
        <f>S168*H168</f>
        <v>0</v>
      </c>
      <c r="AR168" s="146" t="s">
        <v>108</v>
      </c>
      <c r="AT168" s="146" t="s">
        <v>187</v>
      </c>
      <c r="AU168" s="146" t="s">
        <v>87</v>
      </c>
      <c r="AY168" s="15" t="s">
        <v>185</v>
      </c>
      <c r="BE168" s="147">
        <f>IF(N168="základní",J168,0)</f>
        <v>0</v>
      </c>
      <c r="BF168" s="147">
        <f>IF(N168="snížená",J168,0)</f>
        <v>0</v>
      </c>
      <c r="BG168" s="147">
        <f>IF(N168="zákl. přenesená",J168,0)</f>
        <v>0</v>
      </c>
      <c r="BH168" s="147">
        <f>IF(N168="sníž. přenesená",J168,0)</f>
        <v>0</v>
      </c>
      <c r="BI168" s="147">
        <f>IF(N168="nulová",J168,0)</f>
        <v>0</v>
      </c>
      <c r="BJ168" s="15" t="s">
        <v>85</v>
      </c>
      <c r="BK168" s="147">
        <f>ROUND(I168*H168,2)</f>
        <v>0</v>
      </c>
      <c r="BL168" s="15" t="s">
        <v>108</v>
      </c>
      <c r="BM168" s="146" t="s">
        <v>229</v>
      </c>
    </row>
    <row r="169" spans="2:65" s="1" customFormat="1" ht="16.5" customHeight="1">
      <c r="B169" s="134"/>
      <c r="C169" s="135" t="s">
        <v>230</v>
      </c>
      <c r="D169" s="135" t="s">
        <v>187</v>
      </c>
      <c r="E169" s="136" t="s">
        <v>231</v>
      </c>
      <c r="F169" s="137" t="s">
        <v>232</v>
      </c>
      <c r="G169" s="138" t="s">
        <v>190</v>
      </c>
      <c r="H169" s="139">
        <v>2.9420000000000002</v>
      </c>
      <c r="I169" s="140"/>
      <c r="J169" s="141">
        <f>ROUND(I169*H169,2)</f>
        <v>0</v>
      </c>
      <c r="K169" s="137" t="s">
        <v>191</v>
      </c>
      <c r="L169" s="30"/>
      <c r="M169" s="142" t="s">
        <v>1</v>
      </c>
      <c r="N169" s="143" t="s">
        <v>42</v>
      </c>
      <c r="P169" s="144">
        <f>O169*H169</f>
        <v>0</v>
      </c>
      <c r="Q169" s="144">
        <v>0</v>
      </c>
      <c r="R169" s="144">
        <f>Q169*H169</f>
        <v>0</v>
      </c>
      <c r="S169" s="144">
        <v>0</v>
      </c>
      <c r="T169" s="145">
        <f>S169*H169</f>
        <v>0</v>
      </c>
      <c r="AR169" s="146" t="s">
        <v>108</v>
      </c>
      <c r="AT169" s="146" t="s">
        <v>187</v>
      </c>
      <c r="AU169" s="146" t="s">
        <v>87</v>
      </c>
      <c r="AY169" s="15" t="s">
        <v>185</v>
      </c>
      <c r="BE169" s="147">
        <f>IF(N169="základní",J169,0)</f>
        <v>0</v>
      </c>
      <c r="BF169" s="147">
        <f>IF(N169="snížená",J169,0)</f>
        <v>0</v>
      </c>
      <c r="BG169" s="147">
        <f>IF(N169="zákl. přenesená",J169,0)</f>
        <v>0</v>
      </c>
      <c r="BH169" s="147">
        <f>IF(N169="sníž. přenesená",J169,0)</f>
        <v>0</v>
      </c>
      <c r="BI169" s="147">
        <f>IF(N169="nulová",J169,0)</f>
        <v>0</v>
      </c>
      <c r="BJ169" s="15" t="s">
        <v>85</v>
      </c>
      <c r="BK169" s="147">
        <f>ROUND(I169*H169,2)</f>
        <v>0</v>
      </c>
      <c r="BL169" s="15" t="s">
        <v>108</v>
      </c>
      <c r="BM169" s="146" t="s">
        <v>233</v>
      </c>
    </row>
    <row r="170" spans="2:65" s="12" customFormat="1" ht="11.25">
      <c r="B170" s="148"/>
      <c r="D170" s="149" t="s">
        <v>193</v>
      </c>
      <c r="E170" s="150" t="s">
        <v>1</v>
      </c>
      <c r="F170" s="151" t="s">
        <v>234</v>
      </c>
      <c r="H170" s="152">
        <v>2.9420000000000002</v>
      </c>
      <c r="I170" s="153"/>
      <c r="L170" s="148"/>
      <c r="M170" s="154"/>
      <c r="T170" s="155"/>
      <c r="AT170" s="150" t="s">
        <v>193</v>
      </c>
      <c r="AU170" s="150" t="s">
        <v>87</v>
      </c>
      <c r="AV170" s="12" t="s">
        <v>87</v>
      </c>
      <c r="AW170" s="12" t="s">
        <v>32</v>
      </c>
      <c r="AX170" s="12" t="s">
        <v>77</v>
      </c>
      <c r="AY170" s="150" t="s">
        <v>185</v>
      </c>
    </row>
    <row r="171" spans="2:65" s="13" customFormat="1" ht="11.25">
      <c r="B171" s="156"/>
      <c r="D171" s="149" t="s">
        <v>193</v>
      </c>
      <c r="E171" s="157" t="s">
        <v>1</v>
      </c>
      <c r="F171" s="158" t="s">
        <v>195</v>
      </c>
      <c r="H171" s="159">
        <v>2.9420000000000002</v>
      </c>
      <c r="I171" s="160"/>
      <c r="L171" s="156"/>
      <c r="M171" s="161"/>
      <c r="T171" s="162"/>
      <c r="AT171" s="157" t="s">
        <v>193</v>
      </c>
      <c r="AU171" s="157" t="s">
        <v>87</v>
      </c>
      <c r="AV171" s="13" t="s">
        <v>108</v>
      </c>
      <c r="AW171" s="13" t="s">
        <v>32</v>
      </c>
      <c r="AX171" s="13" t="s">
        <v>85</v>
      </c>
      <c r="AY171" s="157" t="s">
        <v>185</v>
      </c>
    </row>
    <row r="172" spans="2:65" s="1" customFormat="1" ht="16.5" customHeight="1">
      <c r="B172" s="134"/>
      <c r="C172" s="163" t="s">
        <v>235</v>
      </c>
      <c r="D172" s="163" t="s">
        <v>236</v>
      </c>
      <c r="E172" s="164" t="s">
        <v>237</v>
      </c>
      <c r="F172" s="165" t="s">
        <v>238</v>
      </c>
      <c r="G172" s="166" t="s">
        <v>190</v>
      </c>
      <c r="H172" s="167">
        <v>3.2360000000000002</v>
      </c>
      <c r="I172" s="168"/>
      <c r="J172" s="169">
        <f>ROUND(I172*H172,2)</f>
        <v>0</v>
      </c>
      <c r="K172" s="165" t="s">
        <v>203</v>
      </c>
      <c r="L172" s="170"/>
      <c r="M172" s="171" t="s">
        <v>1</v>
      </c>
      <c r="N172" s="172" t="s">
        <v>42</v>
      </c>
      <c r="P172" s="144">
        <f>O172*H172</f>
        <v>0</v>
      </c>
      <c r="Q172" s="144">
        <v>0</v>
      </c>
      <c r="R172" s="144">
        <f>Q172*H172</f>
        <v>0</v>
      </c>
      <c r="S172" s="144">
        <v>0</v>
      </c>
      <c r="T172" s="145">
        <f>S172*H172</f>
        <v>0</v>
      </c>
      <c r="AR172" s="146" t="s">
        <v>222</v>
      </c>
      <c r="AT172" s="146" t="s">
        <v>236</v>
      </c>
      <c r="AU172" s="146" t="s">
        <v>87</v>
      </c>
      <c r="AY172" s="15" t="s">
        <v>185</v>
      </c>
      <c r="BE172" s="147">
        <f>IF(N172="základní",J172,0)</f>
        <v>0</v>
      </c>
      <c r="BF172" s="147">
        <f>IF(N172="snížená",J172,0)</f>
        <v>0</v>
      </c>
      <c r="BG172" s="147">
        <f>IF(N172="zákl. přenesená",J172,0)</f>
        <v>0</v>
      </c>
      <c r="BH172" s="147">
        <f>IF(N172="sníž. přenesená",J172,0)</f>
        <v>0</v>
      </c>
      <c r="BI172" s="147">
        <f>IF(N172="nulová",J172,0)</f>
        <v>0</v>
      </c>
      <c r="BJ172" s="15" t="s">
        <v>85</v>
      </c>
      <c r="BK172" s="147">
        <f>ROUND(I172*H172,2)</f>
        <v>0</v>
      </c>
      <c r="BL172" s="15" t="s">
        <v>108</v>
      </c>
      <c r="BM172" s="146" t="s">
        <v>239</v>
      </c>
    </row>
    <row r="173" spans="2:65" s="12" customFormat="1" ht="11.25">
      <c r="B173" s="148"/>
      <c r="D173" s="149" t="s">
        <v>193</v>
      </c>
      <c r="F173" s="151" t="s">
        <v>240</v>
      </c>
      <c r="H173" s="152">
        <v>3.2360000000000002</v>
      </c>
      <c r="I173" s="153"/>
      <c r="L173" s="148"/>
      <c r="M173" s="154"/>
      <c r="T173" s="155"/>
      <c r="AT173" s="150" t="s">
        <v>193</v>
      </c>
      <c r="AU173" s="150" t="s">
        <v>87</v>
      </c>
      <c r="AV173" s="12" t="s">
        <v>87</v>
      </c>
      <c r="AW173" s="12" t="s">
        <v>3</v>
      </c>
      <c r="AX173" s="12" t="s">
        <v>85</v>
      </c>
      <c r="AY173" s="150" t="s">
        <v>185</v>
      </c>
    </row>
    <row r="174" spans="2:65" s="1" customFormat="1" ht="16.5" customHeight="1">
      <c r="B174" s="134"/>
      <c r="C174" s="135" t="s">
        <v>8</v>
      </c>
      <c r="D174" s="135" t="s">
        <v>187</v>
      </c>
      <c r="E174" s="136" t="s">
        <v>241</v>
      </c>
      <c r="F174" s="137" t="s">
        <v>242</v>
      </c>
      <c r="G174" s="138" t="s">
        <v>202</v>
      </c>
      <c r="H174" s="139">
        <v>5.7519999999999998</v>
      </c>
      <c r="I174" s="140"/>
      <c r="J174" s="141">
        <f>ROUND(I174*H174,2)</f>
        <v>0</v>
      </c>
      <c r="K174" s="137" t="s">
        <v>191</v>
      </c>
      <c r="L174" s="30"/>
      <c r="M174" s="142" t="s">
        <v>1</v>
      </c>
      <c r="N174" s="143" t="s">
        <v>42</v>
      </c>
      <c r="P174" s="144">
        <f>O174*H174</f>
        <v>0</v>
      </c>
      <c r="Q174" s="144">
        <v>0</v>
      </c>
      <c r="R174" s="144">
        <f>Q174*H174</f>
        <v>0</v>
      </c>
      <c r="S174" s="144">
        <v>0</v>
      </c>
      <c r="T174" s="145">
        <f>S174*H174</f>
        <v>0</v>
      </c>
      <c r="AR174" s="146" t="s">
        <v>108</v>
      </c>
      <c r="AT174" s="146" t="s">
        <v>187</v>
      </c>
      <c r="AU174" s="146" t="s">
        <v>87</v>
      </c>
      <c r="AY174" s="15" t="s">
        <v>185</v>
      </c>
      <c r="BE174" s="147">
        <f>IF(N174="základní",J174,0)</f>
        <v>0</v>
      </c>
      <c r="BF174" s="147">
        <f>IF(N174="snížená",J174,0)</f>
        <v>0</v>
      </c>
      <c r="BG174" s="147">
        <f>IF(N174="zákl. přenesená",J174,0)</f>
        <v>0</v>
      </c>
      <c r="BH174" s="147">
        <f>IF(N174="sníž. přenesená",J174,0)</f>
        <v>0</v>
      </c>
      <c r="BI174" s="147">
        <f>IF(N174="nulová",J174,0)</f>
        <v>0</v>
      </c>
      <c r="BJ174" s="15" t="s">
        <v>85</v>
      </c>
      <c r="BK174" s="147">
        <f>ROUND(I174*H174,2)</f>
        <v>0</v>
      </c>
      <c r="BL174" s="15" t="s">
        <v>108</v>
      </c>
      <c r="BM174" s="146" t="s">
        <v>243</v>
      </c>
    </row>
    <row r="175" spans="2:65" s="12" customFormat="1" ht="11.25">
      <c r="B175" s="148"/>
      <c r="D175" s="149" t="s">
        <v>193</v>
      </c>
      <c r="E175" s="150" t="s">
        <v>1</v>
      </c>
      <c r="F175" s="151" t="s">
        <v>244</v>
      </c>
      <c r="H175" s="152">
        <v>3.5419999999999998</v>
      </c>
      <c r="I175" s="153"/>
      <c r="L175" s="148"/>
      <c r="M175" s="154"/>
      <c r="T175" s="155"/>
      <c r="AT175" s="150" t="s">
        <v>193</v>
      </c>
      <c r="AU175" s="150" t="s">
        <v>87</v>
      </c>
      <c r="AV175" s="12" t="s">
        <v>87</v>
      </c>
      <c r="AW175" s="12" t="s">
        <v>32</v>
      </c>
      <c r="AX175" s="12" t="s">
        <v>77</v>
      </c>
      <c r="AY175" s="150" t="s">
        <v>185</v>
      </c>
    </row>
    <row r="176" spans="2:65" s="12" customFormat="1" ht="11.25">
      <c r="B176" s="148"/>
      <c r="D176" s="149" t="s">
        <v>193</v>
      </c>
      <c r="E176" s="150" t="s">
        <v>1</v>
      </c>
      <c r="F176" s="151" t="s">
        <v>245</v>
      </c>
      <c r="H176" s="152">
        <v>2.21</v>
      </c>
      <c r="I176" s="153"/>
      <c r="L176" s="148"/>
      <c r="M176" s="154"/>
      <c r="T176" s="155"/>
      <c r="AT176" s="150" t="s">
        <v>193</v>
      </c>
      <c r="AU176" s="150" t="s">
        <v>87</v>
      </c>
      <c r="AV176" s="12" t="s">
        <v>87</v>
      </c>
      <c r="AW176" s="12" t="s">
        <v>32</v>
      </c>
      <c r="AX176" s="12" t="s">
        <v>77</v>
      </c>
      <c r="AY176" s="150" t="s">
        <v>185</v>
      </c>
    </row>
    <row r="177" spans="2:65" s="13" customFormat="1" ht="11.25">
      <c r="B177" s="156"/>
      <c r="D177" s="149" t="s">
        <v>193</v>
      </c>
      <c r="E177" s="157" t="s">
        <v>1</v>
      </c>
      <c r="F177" s="158" t="s">
        <v>195</v>
      </c>
      <c r="H177" s="159">
        <v>5.7519999999999998</v>
      </c>
      <c r="I177" s="160"/>
      <c r="L177" s="156"/>
      <c r="M177" s="161"/>
      <c r="T177" s="162"/>
      <c r="AT177" s="157" t="s">
        <v>193</v>
      </c>
      <c r="AU177" s="157" t="s">
        <v>87</v>
      </c>
      <c r="AV177" s="13" t="s">
        <v>108</v>
      </c>
      <c r="AW177" s="13" t="s">
        <v>32</v>
      </c>
      <c r="AX177" s="13" t="s">
        <v>85</v>
      </c>
      <c r="AY177" s="157" t="s">
        <v>185</v>
      </c>
    </row>
    <row r="178" spans="2:65" s="1" customFormat="1" ht="16.5" customHeight="1">
      <c r="B178" s="134"/>
      <c r="C178" s="135" t="s">
        <v>246</v>
      </c>
      <c r="D178" s="135" t="s">
        <v>187</v>
      </c>
      <c r="E178" s="136" t="s">
        <v>247</v>
      </c>
      <c r="F178" s="137" t="s">
        <v>248</v>
      </c>
      <c r="G178" s="138" t="s">
        <v>190</v>
      </c>
      <c r="H178" s="139">
        <v>5.2</v>
      </c>
      <c r="I178" s="140"/>
      <c r="J178" s="141">
        <f>ROUND(I178*H178,2)</f>
        <v>0</v>
      </c>
      <c r="K178" s="137" t="s">
        <v>191</v>
      </c>
      <c r="L178" s="30"/>
      <c r="M178" s="142" t="s">
        <v>1</v>
      </c>
      <c r="N178" s="143" t="s">
        <v>42</v>
      </c>
      <c r="P178" s="144">
        <f>O178*H178</f>
        <v>0</v>
      </c>
      <c r="Q178" s="144">
        <v>0</v>
      </c>
      <c r="R178" s="144">
        <f>Q178*H178</f>
        <v>0</v>
      </c>
      <c r="S178" s="144">
        <v>0</v>
      </c>
      <c r="T178" s="145">
        <f>S178*H178</f>
        <v>0</v>
      </c>
      <c r="AR178" s="146" t="s">
        <v>108</v>
      </c>
      <c r="AT178" s="146" t="s">
        <v>187</v>
      </c>
      <c r="AU178" s="146" t="s">
        <v>87</v>
      </c>
      <c r="AY178" s="15" t="s">
        <v>185</v>
      </c>
      <c r="BE178" s="147">
        <f>IF(N178="základní",J178,0)</f>
        <v>0</v>
      </c>
      <c r="BF178" s="147">
        <f>IF(N178="snížená",J178,0)</f>
        <v>0</v>
      </c>
      <c r="BG178" s="147">
        <f>IF(N178="zákl. přenesená",J178,0)</f>
        <v>0</v>
      </c>
      <c r="BH178" s="147">
        <f>IF(N178="sníž. přenesená",J178,0)</f>
        <v>0</v>
      </c>
      <c r="BI178" s="147">
        <f>IF(N178="nulová",J178,0)</f>
        <v>0</v>
      </c>
      <c r="BJ178" s="15" t="s">
        <v>85</v>
      </c>
      <c r="BK178" s="147">
        <f>ROUND(I178*H178,2)</f>
        <v>0</v>
      </c>
      <c r="BL178" s="15" t="s">
        <v>108</v>
      </c>
      <c r="BM178" s="146" t="s">
        <v>249</v>
      </c>
    </row>
    <row r="179" spans="2:65" s="11" customFormat="1" ht="22.9" customHeight="1">
      <c r="B179" s="122"/>
      <c r="D179" s="123" t="s">
        <v>76</v>
      </c>
      <c r="E179" s="132" t="s">
        <v>87</v>
      </c>
      <c r="F179" s="132" t="s">
        <v>250</v>
      </c>
      <c r="I179" s="125"/>
      <c r="J179" s="133">
        <f>BK179</f>
        <v>0</v>
      </c>
      <c r="L179" s="122"/>
      <c r="M179" s="127"/>
      <c r="P179" s="128">
        <f>SUM(P180:P205)</f>
        <v>0</v>
      </c>
      <c r="R179" s="128">
        <f>SUM(R180:R205)</f>
        <v>5.8388738199999999</v>
      </c>
      <c r="T179" s="129">
        <f>SUM(T180:T205)</f>
        <v>0</v>
      </c>
      <c r="AR179" s="123" t="s">
        <v>85</v>
      </c>
      <c r="AT179" s="130" t="s">
        <v>76</v>
      </c>
      <c r="AU179" s="130" t="s">
        <v>85</v>
      </c>
      <c r="AY179" s="123" t="s">
        <v>185</v>
      </c>
      <c r="BK179" s="131">
        <f>SUM(BK180:BK205)</f>
        <v>0</v>
      </c>
    </row>
    <row r="180" spans="2:65" s="1" customFormat="1" ht="16.5" customHeight="1">
      <c r="B180" s="134"/>
      <c r="C180" s="135" t="s">
        <v>251</v>
      </c>
      <c r="D180" s="135" t="s">
        <v>187</v>
      </c>
      <c r="E180" s="136" t="s">
        <v>252</v>
      </c>
      <c r="F180" s="137" t="s">
        <v>253</v>
      </c>
      <c r="G180" s="138" t="s">
        <v>190</v>
      </c>
      <c r="H180" s="139">
        <v>0.17699999999999999</v>
      </c>
      <c r="I180" s="140"/>
      <c r="J180" s="141">
        <f>ROUND(I180*H180,2)</f>
        <v>0</v>
      </c>
      <c r="K180" s="137" t="s">
        <v>191</v>
      </c>
      <c r="L180" s="30"/>
      <c r="M180" s="142" t="s">
        <v>1</v>
      </c>
      <c r="N180" s="143" t="s">
        <v>42</v>
      </c>
      <c r="P180" s="144">
        <f>O180*H180</f>
        <v>0</v>
      </c>
      <c r="Q180" s="144">
        <v>1.98</v>
      </c>
      <c r="R180" s="144">
        <f>Q180*H180</f>
        <v>0.35045999999999999</v>
      </c>
      <c r="S180" s="144">
        <v>0</v>
      </c>
      <c r="T180" s="145">
        <f>S180*H180</f>
        <v>0</v>
      </c>
      <c r="AR180" s="146" t="s">
        <v>108</v>
      </c>
      <c r="AT180" s="146" t="s">
        <v>187</v>
      </c>
      <c r="AU180" s="146" t="s">
        <v>87</v>
      </c>
      <c r="AY180" s="15" t="s">
        <v>185</v>
      </c>
      <c r="BE180" s="147">
        <f>IF(N180="základní",J180,0)</f>
        <v>0</v>
      </c>
      <c r="BF180" s="147">
        <f>IF(N180="snížená",J180,0)</f>
        <v>0</v>
      </c>
      <c r="BG180" s="147">
        <f>IF(N180="zákl. přenesená",J180,0)</f>
        <v>0</v>
      </c>
      <c r="BH180" s="147">
        <f>IF(N180="sníž. přenesená",J180,0)</f>
        <v>0</v>
      </c>
      <c r="BI180" s="147">
        <f>IF(N180="nulová",J180,0)</f>
        <v>0</v>
      </c>
      <c r="BJ180" s="15" t="s">
        <v>85</v>
      </c>
      <c r="BK180" s="147">
        <f>ROUND(I180*H180,2)</f>
        <v>0</v>
      </c>
      <c r="BL180" s="15" t="s">
        <v>108</v>
      </c>
      <c r="BM180" s="146" t="s">
        <v>254</v>
      </c>
    </row>
    <row r="181" spans="2:65" s="12" customFormat="1" ht="11.25">
      <c r="B181" s="148"/>
      <c r="D181" s="149" t="s">
        <v>193</v>
      </c>
      <c r="E181" s="150" t="s">
        <v>1</v>
      </c>
      <c r="F181" s="151" t="s">
        <v>255</v>
      </c>
      <c r="H181" s="152">
        <v>0.17699999999999999</v>
      </c>
      <c r="I181" s="153"/>
      <c r="L181" s="148"/>
      <c r="M181" s="154"/>
      <c r="T181" s="155"/>
      <c r="AT181" s="150" t="s">
        <v>193</v>
      </c>
      <c r="AU181" s="150" t="s">
        <v>87</v>
      </c>
      <c r="AV181" s="12" t="s">
        <v>87</v>
      </c>
      <c r="AW181" s="12" t="s">
        <v>32</v>
      </c>
      <c r="AX181" s="12" t="s">
        <v>77</v>
      </c>
      <c r="AY181" s="150" t="s">
        <v>185</v>
      </c>
    </row>
    <row r="182" spans="2:65" s="13" customFormat="1" ht="11.25">
      <c r="B182" s="156"/>
      <c r="D182" s="149" t="s">
        <v>193</v>
      </c>
      <c r="E182" s="157" t="s">
        <v>1</v>
      </c>
      <c r="F182" s="158" t="s">
        <v>195</v>
      </c>
      <c r="H182" s="159">
        <v>0.17699999999999999</v>
      </c>
      <c r="I182" s="160"/>
      <c r="L182" s="156"/>
      <c r="M182" s="161"/>
      <c r="T182" s="162"/>
      <c r="AT182" s="157" t="s">
        <v>193</v>
      </c>
      <c r="AU182" s="157" t="s">
        <v>87</v>
      </c>
      <c r="AV182" s="13" t="s">
        <v>108</v>
      </c>
      <c r="AW182" s="13" t="s">
        <v>32</v>
      </c>
      <c r="AX182" s="13" t="s">
        <v>85</v>
      </c>
      <c r="AY182" s="157" t="s">
        <v>185</v>
      </c>
    </row>
    <row r="183" spans="2:65" s="1" customFormat="1" ht="16.5" customHeight="1">
      <c r="B183" s="134"/>
      <c r="C183" s="135" t="s">
        <v>256</v>
      </c>
      <c r="D183" s="135" t="s">
        <v>187</v>
      </c>
      <c r="E183" s="136" t="s">
        <v>257</v>
      </c>
      <c r="F183" s="137" t="s">
        <v>258</v>
      </c>
      <c r="G183" s="138" t="s">
        <v>190</v>
      </c>
      <c r="H183" s="139">
        <v>0.33200000000000002</v>
      </c>
      <c r="I183" s="140"/>
      <c r="J183" s="141">
        <f>ROUND(I183*H183,2)</f>
        <v>0</v>
      </c>
      <c r="K183" s="137" t="s">
        <v>191</v>
      </c>
      <c r="L183" s="30"/>
      <c r="M183" s="142" t="s">
        <v>1</v>
      </c>
      <c r="N183" s="143" t="s">
        <v>42</v>
      </c>
      <c r="P183" s="144">
        <f>O183*H183</f>
        <v>0</v>
      </c>
      <c r="Q183" s="144">
        <v>2.16</v>
      </c>
      <c r="R183" s="144">
        <f>Q183*H183</f>
        <v>0.71712000000000009</v>
      </c>
      <c r="S183" s="144">
        <v>0</v>
      </c>
      <c r="T183" s="145">
        <f>S183*H183</f>
        <v>0</v>
      </c>
      <c r="AR183" s="146" t="s">
        <v>108</v>
      </c>
      <c r="AT183" s="146" t="s">
        <v>187</v>
      </c>
      <c r="AU183" s="146" t="s">
        <v>87</v>
      </c>
      <c r="AY183" s="15" t="s">
        <v>185</v>
      </c>
      <c r="BE183" s="147">
        <f>IF(N183="základní",J183,0)</f>
        <v>0</v>
      </c>
      <c r="BF183" s="147">
        <f>IF(N183="snížená",J183,0)</f>
        <v>0</v>
      </c>
      <c r="BG183" s="147">
        <f>IF(N183="zákl. přenesená",J183,0)</f>
        <v>0</v>
      </c>
      <c r="BH183" s="147">
        <f>IF(N183="sníž. přenesená",J183,0)</f>
        <v>0</v>
      </c>
      <c r="BI183" s="147">
        <f>IF(N183="nulová",J183,0)</f>
        <v>0</v>
      </c>
      <c r="BJ183" s="15" t="s">
        <v>85</v>
      </c>
      <c r="BK183" s="147">
        <f>ROUND(I183*H183,2)</f>
        <v>0</v>
      </c>
      <c r="BL183" s="15" t="s">
        <v>108</v>
      </c>
      <c r="BM183" s="146" t="s">
        <v>259</v>
      </c>
    </row>
    <row r="184" spans="2:65" s="12" customFormat="1" ht="11.25">
      <c r="B184" s="148"/>
      <c r="D184" s="149" t="s">
        <v>193</v>
      </c>
      <c r="E184" s="150" t="s">
        <v>1</v>
      </c>
      <c r="F184" s="151" t="s">
        <v>260</v>
      </c>
      <c r="H184" s="152">
        <v>0.33200000000000002</v>
      </c>
      <c r="I184" s="153"/>
      <c r="L184" s="148"/>
      <c r="M184" s="154"/>
      <c r="T184" s="155"/>
      <c r="AT184" s="150" t="s">
        <v>193</v>
      </c>
      <c r="AU184" s="150" t="s">
        <v>87</v>
      </c>
      <c r="AV184" s="12" t="s">
        <v>87</v>
      </c>
      <c r="AW184" s="12" t="s">
        <v>32</v>
      </c>
      <c r="AX184" s="12" t="s">
        <v>77</v>
      </c>
      <c r="AY184" s="150" t="s">
        <v>185</v>
      </c>
    </row>
    <row r="185" spans="2:65" s="13" customFormat="1" ht="11.25">
      <c r="B185" s="156"/>
      <c r="D185" s="149" t="s">
        <v>193</v>
      </c>
      <c r="E185" s="157" t="s">
        <v>1</v>
      </c>
      <c r="F185" s="158" t="s">
        <v>195</v>
      </c>
      <c r="H185" s="159">
        <v>0.33200000000000002</v>
      </c>
      <c r="I185" s="160"/>
      <c r="L185" s="156"/>
      <c r="M185" s="161"/>
      <c r="T185" s="162"/>
      <c r="AT185" s="157" t="s">
        <v>193</v>
      </c>
      <c r="AU185" s="157" t="s">
        <v>87</v>
      </c>
      <c r="AV185" s="13" t="s">
        <v>108</v>
      </c>
      <c r="AW185" s="13" t="s">
        <v>32</v>
      </c>
      <c r="AX185" s="13" t="s">
        <v>85</v>
      </c>
      <c r="AY185" s="157" t="s">
        <v>185</v>
      </c>
    </row>
    <row r="186" spans="2:65" s="1" customFormat="1" ht="16.5" customHeight="1">
      <c r="B186" s="134"/>
      <c r="C186" s="135" t="s">
        <v>261</v>
      </c>
      <c r="D186" s="135" t="s">
        <v>187</v>
      </c>
      <c r="E186" s="136" t="s">
        <v>262</v>
      </c>
      <c r="F186" s="137" t="s">
        <v>263</v>
      </c>
      <c r="G186" s="138" t="s">
        <v>264</v>
      </c>
      <c r="H186" s="139">
        <v>9.2999999999999999E-2</v>
      </c>
      <c r="I186" s="140"/>
      <c r="J186" s="141">
        <f>ROUND(I186*H186,2)</f>
        <v>0</v>
      </c>
      <c r="K186" s="137" t="s">
        <v>203</v>
      </c>
      <c r="L186" s="30"/>
      <c r="M186" s="142" t="s">
        <v>1</v>
      </c>
      <c r="N186" s="143" t="s">
        <v>42</v>
      </c>
      <c r="P186" s="144">
        <f>O186*H186</f>
        <v>0</v>
      </c>
      <c r="Q186" s="144">
        <v>1.0606199999999999</v>
      </c>
      <c r="R186" s="144">
        <f>Q186*H186</f>
        <v>9.8637659999999988E-2</v>
      </c>
      <c r="S186" s="144">
        <v>0</v>
      </c>
      <c r="T186" s="145">
        <f>S186*H186</f>
        <v>0</v>
      </c>
      <c r="AR186" s="146" t="s">
        <v>108</v>
      </c>
      <c r="AT186" s="146" t="s">
        <v>187</v>
      </c>
      <c r="AU186" s="146" t="s">
        <v>87</v>
      </c>
      <c r="AY186" s="15" t="s">
        <v>185</v>
      </c>
      <c r="BE186" s="147">
        <f>IF(N186="základní",J186,0)</f>
        <v>0</v>
      </c>
      <c r="BF186" s="147">
        <f>IF(N186="snížená",J186,0)</f>
        <v>0</v>
      </c>
      <c r="BG186" s="147">
        <f>IF(N186="zákl. přenesená",J186,0)</f>
        <v>0</v>
      </c>
      <c r="BH186" s="147">
        <f>IF(N186="sníž. přenesená",J186,0)</f>
        <v>0</v>
      </c>
      <c r="BI186" s="147">
        <f>IF(N186="nulová",J186,0)</f>
        <v>0</v>
      </c>
      <c r="BJ186" s="15" t="s">
        <v>85</v>
      </c>
      <c r="BK186" s="147">
        <f>ROUND(I186*H186,2)</f>
        <v>0</v>
      </c>
      <c r="BL186" s="15" t="s">
        <v>108</v>
      </c>
      <c r="BM186" s="146" t="s">
        <v>265</v>
      </c>
    </row>
    <row r="187" spans="2:65" s="12" customFormat="1" ht="11.25">
      <c r="B187" s="148"/>
      <c r="D187" s="149" t="s">
        <v>193</v>
      </c>
      <c r="E187" s="150" t="s">
        <v>1</v>
      </c>
      <c r="F187" s="151" t="s">
        <v>266</v>
      </c>
      <c r="H187" s="152">
        <v>5.2999999999999999E-2</v>
      </c>
      <c r="I187" s="153"/>
      <c r="L187" s="148"/>
      <c r="M187" s="154"/>
      <c r="T187" s="155"/>
      <c r="AT187" s="150" t="s">
        <v>193</v>
      </c>
      <c r="AU187" s="150" t="s">
        <v>87</v>
      </c>
      <c r="AV187" s="12" t="s">
        <v>87</v>
      </c>
      <c r="AW187" s="12" t="s">
        <v>32</v>
      </c>
      <c r="AX187" s="12" t="s">
        <v>77</v>
      </c>
      <c r="AY187" s="150" t="s">
        <v>185</v>
      </c>
    </row>
    <row r="188" spans="2:65" s="12" customFormat="1" ht="11.25">
      <c r="B188" s="148"/>
      <c r="D188" s="149" t="s">
        <v>193</v>
      </c>
      <c r="E188" s="150" t="s">
        <v>1</v>
      </c>
      <c r="F188" s="151" t="s">
        <v>267</v>
      </c>
      <c r="H188" s="152">
        <v>0.04</v>
      </c>
      <c r="I188" s="153"/>
      <c r="L188" s="148"/>
      <c r="M188" s="154"/>
      <c r="T188" s="155"/>
      <c r="AT188" s="150" t="s">
        <v>193</v>
      </c>
      <c r="AU188" s="150" t="s">
        <v>87</v>
      </c>
      <c r="AV188" s="12" t="s">
        <v>87</v>
      </c>
      <c r="AW188" s="12" t="s">
        <v>32</v>
      </c>
      <c r="AX188" s="12" t="s">
        <v>77</v>
      </c>
      <c r="AY188" s="150" t="s">
        <v>185</v>
      </c>
    </row>
    <row r="189" spans="2:65" s="13" customFormat="1" ht="11.25">
      <c r="B189" s="156"/>
      <c r="D189" s="149" t="s">
        <v>193</v>
      </c>
      <c r="E189" s="157" t="s">
        <v>1</v>
      </c>
      <c r="F189" s="158" t="s">
        <v>195</v>
      </c>
      <c r="H189" s="159">
        <v>9.2999999999999999E-2</v>
      </c>
      <c r="I189" s="160"/>
      <c r="L189" s="156"/>
      <c r="M189" s="161"/>
      <c r="T189" s="162"/>
      <c r="AT189" s="157" t="s">
        <v>193</v>
      </c>
      <c r="AU189" s="157" t="s">
        <v>87</v>
      </c>
      <c r="AV189" s="13" t="s">
        <v>108</v>
      </c>
      <c r="AW189" s="13" t="s">
        <v>32</v>
      </c>
      <c r="AX189" s="13" t="s">
        <v>85</v>
      </c>
      <c r="AY189" s="157" t="s">
        <v>185</v>
      </c>
    </row>
    <row r="190" spans="2:65" s="1" customFormat="1" ht="16.5" customHeight="1">
      <c r="B190" s="134"/>
      <c r="C190" s="135" t="s">
        <v>268</v>
      </c>
      <c r="D190" s="135" t="s">
        <v>187</v>
      </c>
      <c r="E190" s="136" t="s">
        <v>269</v>
      </c>
      <c r="F190" s="137" t="s">
        <v>270</v>
      </c>
      <c r="G190" s="138" t="s">
        <v>190</v>
      </c>
      <c r="H190" s="139">
        <v>0.98</v>
      </c>
      <c r="I190" s="140"/>
      <c r="J190" s="141">
        <f>ROUND(I190*H190,2)</f>
        <v>0</v>
      </c>
      <c r="K190" s="137" t="s">
        <v>191</v>
      </c>
      <c r="L190" s="30"/>
      <c r="M190" s="142" t="s">
        <v>1</v>
      </c>
      <c r="N190" s="143" t="s">
        <v>42</v>
      </c>
      <c r="P190" s="144">
        <f>O190*H190</f>
        <v>0</v>
      </c>
      <c r="Q190" s="144">
        <v>2.5018699999999998</v>
      </c>
      <c r="R190" s="144">
        <f>Q190*H190</f>
        <v>2.4518325999999999</v>
      </c>
      <c r="S190" s="144">
        <v>0</v>
      </c>
      <c r="T190" s="145">
        <f>S190*H190</f>
        <v>0</v>
      </c>
      <c r="AR190" s="146" t="s">
        <v>108</v>
      </c>
      <c r="AT190" s="146" t="s">
        <v>187</v>
      </c>
      <c r="AU190" s="146" t="s">
        <v>87</v>
      </c>
      <c r="AY190" s="15" t="s">
        <v>185</v>
      </c>
      <c r="BE190" s="147">
        <f>IF(N190="základní",J190,0)</f>
        <v>0</v>
      </c>
      <c r="BF190" s="147">
        <f>IF(N190="snížená",J190,0)</f>
        <v>0</v>
      </c>
      <c r="BG190" s="147">
        <f>IF(N190="zákl. přenesená",J190,0)</f>
        <v>0</v>
      </c>
      <c r="BH190" s="147">
        <f>IF(N190="sníž. přenesená",J190,0)</f>
        <v>0</v>
      </c>
      <c r="BI190" s="147">
        <f>IF(N190="nulová",J190,0)</f>
        <v>0</v>
      </c>
      <c r="BJ190" s="15" t="s">
        <v>85</v>
      </c>
      <c r="BK190" s="147">
        <f>ROUND(I190*H190,2)</f>
        <v>0</v>
      </c>
      <c r="BL190" s="15" t="s">
        <v>108</v>
      </c>
      <c r="BM190" s="146" t="s">
        <v>271</v>
      </c>
    </row>
    <row r="191" spans="2:65" s="12" customFormat="1" ht="11.25">
      <c r="B191" s="148"/>
      <c r="D191" s="149" t="s">
        <v>193</v>
      </c>
      <c r="E191" s="150" t="s">
        <v>1</v>
      </c>
      <c r="F191" s="151" t="s">
        <v>272</v>
      </c>
      <c r="H191" s="152">
        <v>0.98</v>
      </c>
      <c r="I191" s="153"/>
      <c r="L191" s="148"/>
      <c r="M191" s="154"/>
      <c r="T191" s="155"/>
      <c r="AT191" s="150" t="s">
        <v>193</v>
      </c>
      <c r="AU191" s="150" t="s">
        <v>87</v>
      </c>
      <c r="AV191" s="12" t="s">
        <v>87</v>
      </c>
      <c r="AW191" s="12" t="s">
        <v>32</v>
      </c>
      <c r="AX191" s="12" t="s">
        <v>77</v>
      </c>
      <c r="AY191" s="150" t="s">
        <v>185</v>
      </c>
    </row>
    <row r="192" spans="2:65" s="13" customFormat="1" ht="11.25">
      <c r="B192" s="156"/>
      <c r="D192" s="149" t="s">
        <v>193</v>
      </c>
      <c r="E192" s="157" t="s">
        <v>1</v>
      </c>
      <c r="F192" s="158" t="s">
        <v>195</v>
      </c>
      <c r="H192" s="159">
        <v>0.98</v>
      </c>
      <c r="I192" s="160"/>
      <c r="L192" s="156"/>
      <c r="M192" s="161"/>
      <c r="T192" s="162"/>
      <c r="AT192" s="157" t="s">
        <v>193</v>
      </c>
      <c r="AU192" s="157" t="s">
        <v>87</v>
      </c>
      <c r="AV192" s="13" t="s">
        <v>108</v>
      </c>
      <c r="AW192" s="13" t="s">
        <v>32</v>
      </c>
      <c r="AX192" s="13" t="s">
        <v>85</v>
      </c>
      <c r="AY192" s="157" t="s">
        <v>185</v>
      </c>
    </row>
    <row r="193" spans="2:65" s="1" customFormat="1" ht="16.5" customHeight="1">
      <c r="B193" s="134"/>
      <c r="C193" s="135" t="s">
        <v>273</v>
      </c>
      <c r="D193" s="135" t="s">
        <v>187</v>
      </c>
      <c r="E193" s="136" t="s">
        <v>274</v>
      </c>
      <c r="F193" s="137" t="s">
        <v>275</v>
      </c>
      <c r="G193" s="138" t="s">
        <v>202</v>
      </c>
      <c r="H193" s="139">
        <v>1.2</v>
      </c>
      <c r="I193" s="140"/>
      <c r="J193" s="141">
        <f>ROUND(I193*H193,2)</f>
        <v>0</v>
      </c>
      <c r="K193" s="137" t="s">
        <v>191</v>
      </c>
      <c r="L193" s="30"/>
      <c r="M193" s="142" t="s">
        <v>1</v>
      </c>
      <c r="N193" s="143" t="s">
        <v>42</v>
      </c>
      <c r="P193" s="144">
        <f>O193*H193</f>
        <v>0</v>
      </c>
      <c r="Q193" s="144">
        <v>2.64E-3</v>
      </c>
      <c r="R193" s="144">
        <f>Q193*H193</f>
        <v>3.1679999999999998E-3</v>
      </c>
      <c r="S193" s="144">
        <v>0</v>
      </c>
      <c r="T193" s="145">
        <f>S193*H193</f>
        <v>0</v>
      </c>
      <c r="AR193" s="146" t="s">
        <v>108</v>
      </c>
      <c r="AT193" s="146" t="s">
        <v>187</v>
      </c>
      <c r="AU193" s="146" t="s">
        <v>87</v>
      </c>
      <c r="AY193" s="15" t="s">
        <v>185</v>
      </c>
      <c r="BE193" s="147">
        <f>IF(N193="základní",J193,0)</f>
        <v>0</v>
      </c>
      <c r="BF193" s="147">
        <f>IF(N193="snížená",J193,0)</f>
        <v>0</v>
      </c>
      <c r="BG193" s="147">
        <f>IF(N193="zákl. přenesená",J193,0)</f>
        <v>0</v>
      </c>
      <c r="BH193" s="147">
        <f>IF(N193="sníž. přenesená",J193,0)</f>
        <v>0</v>
      </c>
      <c r="BI193" s="147">
        <f>IF(N193="nulová",J193,0)</f>
        <v>0</v>
      </c>
      <c r="BJ193" s="15" t="s">
        <v>85</v>
      </c>
      <c r="BK193" s="147">
        <f>ROUND(I193*H193,2)</f>
        <v>0</v>
      </c>
      <c r="BL193" s="15" t="s">
        <v>108</v>
      </c>
      <c r="BM193" s="146" t="s">
        <v>276</v>
      </c>
    </row>
    <row r="194" spans="2:65" s="12" customFormat="1" ht="11.25">
      <c r="B194" s="148"/>
      <c r="D194" s="149" t="s">
        <v>193</v>
      </c>
      <c r="E194" s="150" t="s">
        <v>1</v>
      </c>
      <c r="F194" s="151" t="s">
        <v>277</v>
      </c>
      <c r="H194" s="152">
        <v>1.2</v>
      </c>
      <c r="I194" s="153"/>
      <c r="L194" s="148"/>
      <c r="M194" s="154"/>
      <c r="T194" s="155"/>
      <c r="AT194" s="150" t="s">
        <v>193</v>
      </c>
      <c r="AU194" s="150" t="s">
        <v>87</v>
      </c>
      <c r="AV194" s="12" t="s">
        <v>87</v>
      </c>
      <c r="AW194" s="12" t="s">
        <v>32</v>
      </c>
      <c r="AX194" s="12" t="s">
        <v>77</v>
      </c>
      <c r="AY194" s="150" t="s">
        <v>185</v>
      </c>
    </row>
    <row r="195" spans="2:65" s="13" customFormat="1" ht="11.25">
      <c r="B195" s="156"/>
      <c r="D195" s="149" t="s">
        <v>193</v>
      </c>
      <c r="E195" s="157" t="s">
        <v>1</v>
      </c>
      <c r="F195" s="158" t="s">
        <v>195</v>
      </c>
      <c r="H195" s="159">
        <v>1.2</v>
      </c>
      <c r="I195" s="160"/>
      <c r="L195" s="156"/>
      <c r="M195" s="161"/>
      <c r="T195" s="162"/>
      <c r="AT195" s="157" t="s">
        <v>193</v>
      </c>
      <c r="AU195" s="157" t="s">
        <v>87</v>
      </c>
      <c r="AV195" s="13" t="s">
        <v>108</v>
      </c>
      <c r="AW195" s="13" t="s">
        <v>32</v>
      </c>
      <c r="AX195" s="13" t="s">
        <v>85</v>
      </c>
      <c r="AY195" s="157" t="s">
        <v>185</v>
      </c>
    </row>
    <row r="196" spans="2:65" s="1" customFormat="1" ht="16.5" customHeight="1">
      <c r="B196" s="134"/>
      <c r="C196" s="135" t="s">
        <v>278</v>
      </c>
      <c r="D196" s="135" t="s">
        <v>187</v>
      </c>
      <c r="E196" s="136" t="s">
        <v>279</v>
      </c>
      <c r="F196" s="137" t="s">
        <v>280</v>
      </c>
      <c r="G196" s="138" t="s">
        <v>202</v>
      </c>
      <c r="H196" s="139">
        <v>1.2</v>
      </c>
      <c r="I196" s="140"/>
      <c r="J196" s="141">
        <f>ROUND(I196*H196,2)</f>
        <v>0</v>
      </c>
      <c r="K196" s="137" t="s">
        <v>191</v>
      </c>
      <c r="L196" s="30"/>
      <c r="M196" s="142" t="s">
        <v>1</v>
      </c>
      <c r="N196" s="143" t="s">
        <v>42</v>
      </c>
      <c r="P196" s="144">
        <f>O196*H196</f>
        <v>0</v>
      </c>
      <c r="Q196" s="144">
        <v>0</v>
      </c>
      <c r="R196" s="144">
        <f>Q196*H196</f>
        <v>0</v>
      </c>
      <c r="S196" s="144">
        <v>0</v>
      </c>
      <c r="T196" s="145">
        <f>S196*H196</f>
        <v>0</v>
      </c>
      <c r="AR196" s="146" t="s">
        <v>108</v>
      </c>
      <c r="AT196" s="146" t="s">
        <v>187</v>
      </c>
      <c r="AU196" s="146" t="s">
        <v>87</v>
      </c>
      <c r="AY196" s="15" t="s">
        <v>185</v>
      </c>
      <c r="BE196" s="147">
        <f>IF(N196="základní",J196,0)</f>
        <v>0</v>
      </c>
      <c r="BF196" s="147">
        <f>IF(N196="snížená",J196,0)</f>
        <v>0</v>
      </c>
      <c r="BG196" s="147">
        <f>IF(N196="zákl. přenesená",J196,0)</f>
        <v>0</v>
      </c>
      <c r="BH196" s="147">
        <f>IF(N196="sníž. přenesená",J196,0)</f>
        <v>0</v>
      </c>
      <c r="BI196" s="147">
        <f>IF(N196="nulová",J196,0)</f>
        <v>0</v>
      </c>
      <c r="BJ196" s="15" t="s">
        <v>85</v>
      </c>
      <c r="BK196" s="147">
        <f>ROUND(I196*H196,2)</f>
        <v>0</v>
      </c>
      <c r="BL196" s="15" t="s">
        <v>108</v>
      </c>
      <c r="BM196" s="146" t="s">
        <v>281</v>
      </c>
    </row>
    <row r="197" spans="2:65" s="1" customFormat="1" ht="16.5" customHeight="1">
      <c r="B197" s="134"/>
      <c r="C197" s="135" t="s">
        <v>282</v>
      </c>
      <c r="D197" s="135" t="s">
        <v>187</v>
      </c>
      <c r="E197" s="136" t="s">
        <v>283</v>
      </c>
      <c r="F197" s="137" t="s">
        <v>284</v>
      </c>
      <c r="G197" s="138" t="s">
        <v>264</v>
      </c>
      <c r="H197" s="139">
        <v>9.8000000000000004E-2</v>
      </c>
      <c r="I197" s="140"/>
      <c r="J197" s="141">
        <f>ROUND(I197*H197,2)</f>
        <v>0</v>
      </c>
      <c r="K197" s="137" t="s">
        <v>191</v>
      </c>
      <c r="L197" s="30"/>
      <c r="M197" s="142" t="s">
        <v>1</v>
      </c>
      <c r="N197" s="143" t="s">
        <v>42</v>
      </c>
      <c r="P197" s="144">
        <f>O197*H197</f>
        <v>0</v>
      </c>
      <c r="Q197" s="144">
        <v>1.0606199999999999</v>
      </c>
      <c r="R197" s="144">
        <f>Q197*H197</f>
        <v>0.10394075999999999</v>
      </c>
      <c r="S197" s="144">
        <v>0</v>
      </c>
      <c r="T197" s="145">
        <f>S197*H197</f>
        <v>0</v>
      </c>
      <c r="AR197" s="146" t="s">
        <v>108</v>
      </c>
      <c r="AT197" s="146" t="s">
        <v>187</v>
      </c>
      <c r="AU197" s="146" t="s">
        <v>87</v>
      </c>
      <c r="AY197" s="15" t="s">
        <v>185</v>
      </c>
      <c r="BE197" s="147">
        <f>IF(N197="základní",J197,0)</f>
        <v>0</v>
      </c>
      <c r="BF197" s="147">
        <f>IF(N197="snížená",J197,0)</f>
        <v>0</v>
      </c>
      <c r="BG197" s="147">
        <f>IF(N197="zákl. přenesená",J197,0)</f>
        <v>0</v>
      </c>
      <c r="BH197" s="147">
        <f>IF(N197="sníž. přenesená",J197,0)</f>
        <v>0</v>
      </c>
      <c r="BI197" s="147">
        <f>IF(N197="nulová",J197,0)</f>
        <v>0</v>
      </c>
      <c r="BJ197" s="15" t="s">
        <v>85</v>
      </c>
      <c r="BK197" s="147">
        <f>ROUND(I197*H197,2)</f>
        <v>0</v>
      </c>
      <c r="BL197" s="15" t="s">
        <v>108</v>
      </c>
      <c r="BM197" s="146" t="s">
        <v>285</v>
      </c>
    </row>
    <row r="198" spans="2:65" s="12" customFormat="1" ht="11.25">
      <c r="B198" s="148"/>
      <c r="D198" s="149" t="s">
        <v>193</v>
      </c>
      <c r="E198" s="150" t="s">
        <v>1</v>
      </c>
      <c r="F198" s="151" t="s">
        <v>286</v>
      </c>
      <c r="H198" s="152">
        <v>9.8000000000000004E-2</v>
      </c>
      <c r="I198" s="153"/>
      <c r="L198" s="148"/>
      <c r="M198" s="154"/>
      <c r="T198" s="155"/>
      <c r="AT198" s="150" t="s">
        <v>193</v>
      </c>
      <c r="AU198" s="150" t="s">
        <v>87</v>
      </c>
      <c r="AV198" s="12" t="s">
        <v>87</v>
      </c>
      <c r="AW198" s="12" t="s">
        <v>32</v>
      </c>
      <c r="AX198" s="12" t="s">
        <v>77</v>
      </c>
      <c r="AY198" s="150" t="s">
        <v>185</v>
      </c>
    </row>
    <row r="199" spans="2:65" s="13" customFormat="1" ht="11.25">
      <c r="B199" s="156"/>
      <c r="D199" s="149" t="s">
        <v>193</v>
      </c>
      <c r="E199" s="157" t="s">
        <v>1</v>
      </c>
      <c r="F199" s="158" t="s">
        <v>195</v>
      </c>
      <c r="H199" s="159">
        <v>9.8000000000000004E-2</v>
      </c>
      <c r="I199" s="160"/>
      <c r="L199" s="156"/>
      <c r="M199" s="161"/>
      <c r="T199" s="162"/>
      <c r="AT199" s="157" t="s">
        <v>193</v>
      </c>
      <c r="AU199" s="157" t="s">
        <v>87</v>
      </c>
      <c r="AV199" s="13" t="s">
        <v>108</v>
      </c>
      <c r="AW199" s="13" t="s">
        <v>32</v>
      </c>
      <c r="AX199" s="13" t="s">
        <v>85</v>
      </c>
      <c r="AY199" s="157" t="s">
        <v>185</v>
      </c>
    </row>
    <row r="200" spans="2:65" s="1" customFormat="1" ht="16.5" customHeight="1">
      <c r="B200" s="134"/>
      <c r="C200" s="135" t="s">
        <v>7</v>
      </c>
      <c r="D200" s="135" t="s">
        <v>187</v>
      </c>
      <c r="E200" s="136" t="s">
        <v>287</v>
      </c>
      <c r="F200" s="137" t="s">
        <v>288</v>
      </c>
      <c r="G200" s="138" t="s">
        <v>202</v>
      </c>
      <c r="H200" s="139">
        <v>2.64</v>
      </c>
      <c r="I200" s="140"/>
      <c r="J200" s="141">
        <f>ROUND(I200*H200,2)</f>
        <v>0</v>
      </c>
      <c r="K200" s="137" t="s">
        <v>191</v>
      </c>
      <c r="L200" s="30"/>
      <c r="M200" s="142" t="s">
        <v>1</v>
      </c>
      <c r="N200" s="143" t="s">
        <v>42</v>
      </c>
      <c r="P200" s="144">
        <f>O200*H200</f>
        <v>0</v>
      </c>
      <c r="Q200" s="144">
        <v>0.23132</v>
      </c>
      <c r="R200" s="144">
        <f>Q200*H200</f>
        <v>0.61068480000000003</v>
      </c>
      <c r="S200" s="144">
        <v>0</v>
      </c>
      <c r="T200" s="145">
        <f>S200*H200</f>
        <v>0</v>
      </c>
      <c r="AR200" s="146" t="s">
        <v>108</v>
      </c>
      <c r="AT200" s="146" t="s">
        <v>187</v>
      </c>
      <c r="AU200" s="146" t="s">
        <v>87</v>
      </c>
      <c r="AY200" s="15" t="s">
        <v>185</v>
      </c>
      <c r="BE200" s="147">
        <f>IF(N200="základní",J200,0)</f>
        <v>0</v>
      </c>
      <c r="BF200" s="147">
        <f>IF(N200="snížená",J200,0)</f>
        <v>0</v>
      </c>
      <c r="BG200" s="147">
        <f>IF(N200="zákl. přenesená",J200,0)</f>
        <v>0</v>
      </c>
      <c r="BH200" s="147">
        <f>IF(N200="sníž. přenesená",J200,0)</f>
        <v>0</v>
      </c>
      <c r="BI200" s="147">
        <f>IF(N200="nulová",J200,0)</f>
        <v>0</v>
      </c>
      <c r="BJ200" s="15" t="s">
        <v>85</v>
      </c>
      <c r="BK200" s="147">
        <f>ROUND(I200*H200,2)</f>
        <v>0</v>
      </c>
      <c r="BL200" s="15" t="s">
        <v>108</v>
      </c>
      <c r="BM200" s="146" t="s">
        <v>289</v>
      </c>
    </row>
    <row r="201" spans="2:65" s="12" customFormat="1" ht="11.25">
      <c r="B201" s="148"/>
      <c r="D201" s="149" t="s">
        <v>193</v>
      </c>
      <c r="E201" s="150" t="s">
        <v>1</v>
      </c>
      <c r="F201" s="151" t="s">
        <v>290</v>
      </c>
      <c r="H201" s="152">
        <v>2.64</v>
      </c>
      <c r="I201" s="153"/>
      <c r="L201" s="148"/>
      <c r="M201" s="154"/>
      <c r="T201" s="155"/>
      <c r="AT201" s="150" t="s">
        <v>193</v>
      </c>
      <c r="AU201" s="150" t="s">
        <v>87</v>
      </c>
      <c r="AV201" s="12" t="s">
        <v>87</v>
      </c>
      <c r="AW201" s="12" t="s">
        <v>32</v>
      </c>
      <c r="AX201" s="12" t="s">
        <v>77</v>
      </c>
      <c r="AY201" s="150" t="s">
        <v>185</v>
      </c>
    </row>
    <row r="202" spans="2:65" s="13" customFormat="1" ht="11.25">
      <c r="B202" s="156"/>
      <c r="D202" s="149" t="s">
        <v>193</v>
      </c>
      <c r="E202" s="157" t="s">
        <v>1</v>
      </c>
      <c r="F202" s="158" t="s">
        <v>195</v>
      </c>
      <c r="H202" s="159">
        <v>2.64</v>
      </c>
      <c r="I202" s="160"/>
      <c r="L202" s="156"/>
      <c r="M202" s="161"/>
      <c r="T202" s="162"/>
      <c r="AT202" s="157" t="s">
        <v>193</v>
      </c>
      <c r="AU202" s="157" t="s">
        <v>87</v>
      </c>
      <c r="AV202" s="13" t="s">
        <v>108</v>
      </c>
      <c r="AW202" s="13" t="s">
        <v>32</v>
      </c>
      <c r="AX202" s="13" t="s">
        <v>85</v>
      </c>
      <c r="AY202" s="157" t="s">
        <v>185</v>
      </c>
    </row>
    <row r="203" spans="2:65" s="1" customFormat="1" ht="21.75" customHeight="1">
      <c r="B203" s="134"/>
      <c r="C203" s="135" t="s">
        <v>291</v>
      </c>
      <c r="D203" s="135" t="s">
        <v>187</v>
      </c>
      <c r="E203" s="136" t="s">
        <v>292</v>
      </c>
      <c r="F203" s="137" t="s">
        <v>293</v>
      </c>
      <c r="G203" s="138" t="s">
        <v>202</v>
      </c>
      <c r="H203" s="139">
        <v>3</v>
      </c>
      <c r="I203" s="140"/>
      <c r="J203" s="141">
        <f>ROUND(I203*H203,2)</f>
        <v>0</v>
      </c>
      <c r="K203" s="137" t="s">
        <v>191</v>
      </c>
      <c r="L203" s="30"/>
      <c r="M203" s="142" t="s">
        <v>1</v>
      </c>
      <c r="N203" s="143" t="s">
        <v>42</v>
      </c>
      <c r="P203" s="144">
        <f>O203*H203</f>
        <v>0</v>
      </c>
      <c r="Q203" s="144">
        <v>0.50100999999999996</v>
      </c>
      <c r="R203" s="144">
        <f>Q203*H203</f>
        <v>1.5030299999999999</v>
      </c>
      <c r="S203" s="144">
        <v>0</v>
      </c>
      <c r="T203" s="145">
        <f>S203*H203</f>
        <v>0</v>
      </c>
      <c r="AR203" s="146" t="s">
        <v>108</v>
      </c>
      <c r="AT203" s="146" t="s">
        <v>187</v>
      </c>
      <c r="AU203" s="146" t="s">
        <v>87</v>
      </c>
      <c r="AY203" s="15" t="s">
        <v>185</v>
      </c>
      <c r="BE203" s="147">
        <f>IF(N203="základní",J203,0)</f>
        <v>0</v>
      </c>
      <c r="BF203" s="147">
        <f>IF(N203="snížená",J203,0)</f>
        <v>0</v>
      </c>
      <c r="BG203" s="147">
        <f>IF(N203="zákl. přenesená",J203,0)</f>
        <v>0</v>
      </c>
      <c r="BH203" s="147">
        <f>IF(N203="sníž. přenesená",J203,0)</f>
        <v>0</v>
      </c>
      <c r="BI203" s="147">
        <f>IF(N203="nulová",J203,0)</f>
        <v>0</v>
      </c>
      <c r="BJ203" s="15" t="s">
        <v>85</v>
      </c>
      <c r="BK203" s="147">
        <f>ROUND(I203*H203,2)</f>
        <v>0</v>
      </c>
      <c r="BL203" s="15" t="s">
        <v>108</v>
      </c>
      <c r="BM203" s="146" t="s">
        <v>294</v>
      </c>
    </row>
    <row r="204" spans="2:65" s="12" customFormat="1" ht="11.25">
      <c r="B204" s="148"/>
      <c r="D204" s="149" t="s">
        <v>193</v>
      </c>
      <c r="E204" s="150" t="s">
        <v>1</v>
      </c>
      <c r="F204" s="151" t="s">
        <v>295</v>
      </c>
      <c r="H204" s="152">
        <v>3</v>
      </c>
      <c r="I204" s="153"/>
      <c r="L204" s="148"/>
      <c r="M204" s="154"/>
      <c r="T204" s="155"/>
      <c r="AT204" s="150" t="s">
        <v>193</v>
      </c>
      <c r="AU204" s="150" t="s">
        <v>87</v>
      </c>
      <c r="AV204" s="12" t="s">
        <v>87</v>
      </c>
      <c r="AW204" s="12" t="s">
        <v>32</v>
      </c>
      <c r="AX204" s="12" t="s">
        <v>77</v>
      </c>
      <c r="AY204" s="150" t="s">
        <v>185</v>
      </c>
    </row>
    <row r="205" spans="2:65" s="13" customFormat="1" ht="11.25">
      <c r="B205" s="156"/>
      <c r="D205" s="149" t="s">
        <v>193</v>
      </c>
      <c r="E205" s="157" t="s">
        <v>1</v>
      </c>
      <c r="F205" s="158" t="s">
        <v>195</v>
      </c>
      <c r="H205" s="159">
        <v>3</v>
      </c>
      <c r="I205" s="160"/>
      <c r="L205" s="156"/>
      <c r="M205" s="161"/>
      <c r="T205" s="162"/>
      <c r="AT205" s="157" t="s">
        <v>193</v>
      </c>
      <c r="AU205" s="157" t="s">
        <v>87</v>
      </c>
      <c r="AV205" s="13" t="s">
        <v>108</v>
      </c>
      <c r="AW205" s="13" t="s">
        <v>32</v>
      </c>
      <c r="AX205" s="13" t="s">
        <v>85</v>
      </c>
      <c r="AY205" s="157" t="s">
        <v>185</v>
      </c>
    </row>
    <row r="206" spans="2:65" s="11" customFormat="1" ht="22.9" customHeight="1">
      <c r="B206" s="122"/>
      <c r="D206" s="123" t="s">
        <v>76</v>
      </c>
      <c r="E206" s="132" t="s">
        <v>102</v>
      </c>
      <c r="F206" s="132" t="s">
        <v>296</v>
      </c>
      <c r="I206" s="125"/>
      <c r="J206" s="133">
        <f>BK206</f>
        <v>0</v>
      </c>
      <c r="L206" s="122"/>
      <c r="M206" s="127"/>
      <c r="P206" s="128">
        <f>SUM(P207:P216)</f>
        <v>0</v>
      </c>
      <c r="R206" s="128">
        <f>SUM(R207:R216)</f>
        <v>3.24354056</v>
      </c>
      <c r="T206" s="129">
        <f>SUM(T207:T216)</f>
        <v>0</v>
      </c>
      <c r="AR206" s="123" t="s">
        <v>85</v>
      </c>
      <c r="AT206" s="130" t="s">
        <v>76</v>
      </c>
      <c r="AU206" s="130" t="s">
        <v>85</v>
      </c>
      <c r="AY206" s="123" t="s">
        <v>185</v>
      </c>
      <c r="BK206" s="131">
        <f>SUM(BK207:BK216)</f>
        <v>0</v>
      </c>
    </row>
    <row r="207" spans="2:65" s="1" customFormat="1" ht="16.5" customHeight="1">
      <c r="B207" s="134"/>
      <c r="C207" s="135" t="s">
        <v>297</v>
      </c>
      <c r="D207" s="135" t="s">
        <v>187</v>
      </c>
      <c r="E207" s="136" t="s">
        <v>298</v>
      </c>
      <c r="F207" s="137" t="s">
        <v>299</v>
      </c>
      <c r="G207" s="138" t="s">
        <v>190</v>
      </c>
      <c r="H207" s="139">
        <v>0.98199999999999998</v>
      </c>
      <c r="I207" s="140"/>
      <c r="J207" s="141">
        <f>ROUND(I207*H207,2)</f>
        <v>0</v>
      </c>
      <c r="K207" s="137" t="s">
        <v>203</v>
      </c>
      <c r="L207" s="30"/>
      <c r="M207" s="142" t="s">
        <v>1</v>
      </c>
      <c r="N207" s="143" t="s">
        <v>42</v>
      </c>
      <c r="P207" s="144">
        <f>O207*H207</f>
        <v>0</v>
      </c>
      <c r="Q207" s="144">
        <v>1.6627000000000001</v>
      </c>
      <c r="R207" s="144">
        <f>Q207*H207</f>
        <v>1.6327714</v>
      </c>
      <c r="S207" s="144">
        <v>0</v>
      </c>
      <c r="T207" s="145">
        <f>S207*H207</f>
        <v>0</v>
      </c>
      <c r="AR207" s="146" t="s">
        <v>108</v>
      </c>
      <c r="AT207" s="146" t="s">
        <v>187</v>
      </c>
      <c r="AU207" s="146" t="s">
        <v>87</v>
      </c>
      <c r="AY207" s="15" t="s">
        <v>185</v>
      </c>
      <c r="BE207" s="147">
        <f>IF(N207="základní",J207,0)</f>
        <v>0</v>
      </c>
      <c r="BF207" s="147">
        <f>IF(N207="snížená",J207,0)</f>
        <v>0</v>
      </c>
      <c r="BG207" s="147">
        <f>IF(N207="zákl. přenesená",J207,0)</f>
        <v>0</v>
      </c>
      <c r="BH207" s="147">
        <f>IF(N207="sníž. přenesená",J207,0)</f>
        <v>0</v>
      </c>
      <c r="BI207" s="147">
        <f>IF(N207="nulová",J207,0)</f>
        <v>0</v>
      </c>
      <c r="BJ207" s="15" t="s">
        <v>85</v>
      </c>
      <c r="BK207" s="147">
        <f>ROUND(I207*H207,2)</f>
        <v>0</v>
      </c>
      <c r="BL207" s="15" t="s">
        <v>108</v>
      </c>
      <c r="BM207" s="146" t="s">
        <v>300</v>
      </c>
    </row>
    <row r="208" spans="2:65" s="1" customFormat="1" ht="29.25">
      <c r="B208" s="30"/>
      <c r="D208" s="149" t="s">
        <v>301</v>
      </c>
      <c r="F208" s="173" t="s">
        <v>302</v>
      </c>
      <c r="I208" s="174"/>
      <c r="L208" s="30"/>
      <c r="M208" s="175"/>
      <c r="T208" s="54"/>
      <c r="AT208" s="15" t="s">
        <v>301</v>
      </c>
      <c r="AU208" s="15" t="s">
        <v>87</v>
      </c>
    </row>
    <row r="209" spans="2:65" s="1" customFormat="1" ht="16.5" customHeight="1">
      <c r="B209" s="134"/>
      <c r="C209" s="135" t="s">
        <v>303</v>
      </c>
      <c r="D209" s="135" t="s">
        <v>187</v>
      </c>
      <c r="E209" s="136" t="s">
        <v>304</v>
      </c>
      <c r="F209" s="137" t="s">
        <v>305</v>
      </c>
      <c r="G209" s="138" t="s">
        <v>306</v>
      </c>
      <c r="H209" s="139">
        <v>2</v>
      </c>
      <c r="I209" s="140"/>
      <c r="J209" s="141">
        <f>ROUND(I209*H209,2)</f>
        <v>0</v>
      </c>
      <c r="K209" s="137" t="s">
        <v>191</v>
      </c>
      <c r="L209" s="30"/>
      <c r="M209" s="142" t="s">
        <v>1</v>
      </c>
      <c r="N209" s="143" t="s">
        <v>42</v>
      </c>
      <c r="P209" s="144">
        <f>O209*H209</f>
        <v>0</v>
      </c>
      <c r="Q209" s="144">
        <v>4.555E-2</v>
      </c>
      <c r="R209" s="144">
        <f>Q209*H209</f>
        <v>9.11E-2</v>
      </c>
      <c r="S209" s="144">
        <v>0</v>
      </c>
      <c r="T209" s="145">
        <f>S209*H209</f>
        <v>0</v>
      </c>
      <c r="AR209" s="146" t="s">
        <v>108</v>
      </c>
      <c r="AT209" s="146" t="s">
        <v>187</v>
      </c>
      <c r="AU209" s="146" t="s">
        <v>87</v>
      </c>
      <c r="AY209" s="15" t="s">
        <v>185</v>
      </c>
      <c r="BE209" s="147">
        <f>IF(N209="základní",J209,0)</f>
        <v>0</v>
      </c>
      <c r="BF209" s="147">
        <f>IF(N209="snížená",J209,0)</f>
        <v>0</v>
      </c>
      <c r="BG209" s="147">
        <f>IF(N209="zákl. přenesená",J209,0)</f>
        <v>0</v>
      </c>
      <c r="BH209" s="147">
        <f>IF(N209="sníž. přenesená",J209,0)</f>
        <v>0</v>
      </c>
      <c r="BI209" s="147">
        <f>IF(N209="nulová",J209,0)</f>
        <v>0</v>
      </c>
      <c r="BJ209" s="15" t="s">
        <v>85</v>
      </c>
      <c r="BK209" s="147">
        <f>ROUND(I209*H209,2)</f>
        <v>0</v>
      </c>
      <c r="BL209" s="15" t="s">
        <v>108</v>
      </c>
      <c r="BM209" s="146" t="s">
        <v>307</v>
      </c>
    </row>
    <row r="210" spans="2:65" s="1" customFormat="1" ht="16.5" customHeight="1">
      <c r="B210" s="134"/>
      <c r="C210" s="135" t="s">
        <v>308</v>
      </c>
      <c r="D210" s="135" t="s">
        <v>187</v>
      </c>
      <c r="E210" s="136" t="s">
        <v>309</v>
      </c>
      <c r="F210" s="137" t="s">
        <v>310</v>
      </c>
      <c r="G210" s="138" t="s">
        <v>306</v>
      </c>
      <c r="H210" s="139">
        <v>8</v>
      </c>
      <c r="I210" s="140"/>
      <c r="J210" s="141">
        <f>ROUND(I210*H210,2)</f>
        <v>0</v>
      </c>
      <c r="K210" s="137" t="s">
        <v>191</v>
      </c>
      <c r="L210" s="30"/>
      <c r="M210" s="142" t="s">
        <v>1</v>
      </c>
      <c r="N210" s="143" t="s">
        <v>42</v>
      </c>
      <c r="P210" s="144">
        <f>O210*H210</f>
        <v>0</v>
      </c>
      <c r="Q210" s="144">
        <v>7.2849999999999998E-2</v>
      </c>
      <c r="R210" s="144">
        <f>Q210*H210</f>
        <v>0.58279999999999998</v>
      </c>
      <c r="S210" s="144">
        <v>0</v>
      </c>
      <c r="T210" s="145">
        <f>S210*H210</f>
        <v>0</v>
      </c>
      <c r="AR210" s="146" t="s">
        <v>108</v>
      </c>
      <c r="AT210" s="146" t="s">
        <v>187</v>
      </c>
      <c r="AU210" s="146" t="s">
        <v>87</v>
      </c>
      <c r="AY210" s="15" t="s">
        <v>185</v>
      </c>
      <c r="BE210" s="147">
        <f>IF(N210="základní",J210,0)</f>
        <v>0</v>
      </c>
      <c r="BF210" s="147">
        <f>IF(N210="snížená",J210,0)</f>
        <v>0</v>
      </c>
      <c r="BG210" s="147">
        <f>IF(N210="zákl. přenesená",J210,0)</f>
        <v>0</v>
      </c>
      <c r="BH210" s="147">
        <f>IF(N210="sníž. přenesená",J210,0)</f>
        <v>0</v>
      </c>
      <c r="BI210" s="147">
        <f>IF(N210="nulová",J210,0)</f>
        <v>0</v>
      </c>
      <c r="BJ210" s="15" t="s">
        <v>85</v>
      </c>
      <c r="BK210" s="147">
        <f>ROUND(I210*H210,2)</f>
        <v>0</v>
      </c>
      <c r="BL210" s="15" t="s">
        <v>108</v>
      </c>
      <c r="BM210" s="146" t="s">
        <v>311</v>
      </c>
    </row>
    <row r="211" spans="2:65" s="1" customFormat="1" ht="16.5" customHeight="1">
      <c r="B211" s="134"/>
      <c r="C211" s="135" t="s">
        <v>312</v>
      </c>
      <c r="D211" s="135" t="s">
        <v>187</v>
      </c>
      <c r="E211" s="136" t="s">
        <v>313</v>
      </c>
      <c r="F211" s="137" t="s">
        <v>314</v>
      </c>
      <c r="G211" s="138" t="s">
        <v>306</v>
      </c>
      <c r="H211" s="139">
        <v>4</v>
      </c>
      <c r="I211" s="140"/>
      <c r="J211" s="141">
        <f>ROUND(I211*H211,2)</f>
        <v>0</v>
      </c>
      <c r="K211" s="137" t="s">
        <v>191</v>
      </c>
      <c r="L211" s="30"/>
      <c r="M211" s="142" t="s">
        <v>1</v>
      </c>
      <c r="N211" s="143" t="s">
        <v>42</v>
      </c>
      <c r="P211" s="144">
        <f>O211*H211</f>
        <v>0</v>
      </c>
      <c r="Q211" s="144">
        <v>8.1850000000000006E-2</v>
      </c>
      <c r="R211" s="144">
        <f>Q211*H211</f>
        <v>0.32740000000000002</v>
      </c>
      <c r="S211" s="144">
        <v>0</v>
      </c>
      <c r="T211" s="145">
        <f>S211*H211</f>
        <v>0</v>
      </c>
      <c r="AR211" s="146" t="s">
        <v>108</v>
      </c>
      <c r="AT211" s="146" t="s">
        <v>187</v>
      </c>
      <c r="AU211" s="146" t="s">
        <v>87</v>
      </c>
      <c r="AY211" s="15" t="s">
        <v>185</v>
      </c>
      <c r="BE211" s="147">
        <f>IF(N211="základní",J211,0)</f>
        <v>0</v>
      </c>
      <c r="BF211" s="147">
        <f>IF(N211="snížená",J211,0)</f>
        <v>0</v>
      </c>
      <c r="BG211" s="147">
        <f>IF(N211="zákl. přenesená",J211,0)</f>
        <v>0</v>
      </c>
      <c r="BH211" s="147">
        <f>IF(N211="sníž. přenesená",J211,0)</f>
        <v>0</v>
      </c>
      <c r="BI211" s="147">
        <f>IF(N211="nulová",J211,0)</f>
        <v>0</v>
      </c>
      <c r="BJ211" s="15" t="s">
        <v>85</v>
      </c>
      <c r="BK211" s="147">
        <f>ROUND(I211*H211,2)</f>
        <v>0</v>
      </c>
      <c r="BL211" s="15" t="s">
        <v>108</v>
      </c>
      <c r="BM211" s="146" t="s">
        <v>315</v>
      </c>
    </row>
    <row r="212" spans="2:65" s="1" customFormat="1" ht="16.5" customHeight="1">
      <c r="B212" s="134"/>
      <c r="C212" s="135" t="s">
        <v>316</v>
      </c>
      <c r="D212" s="135" t="s">
        <v>187</v>
      </c>
      <c r="E212" s="136" t="s">
        <v>317</v>
      </c>
      <c r="F212" s="137" t="s">
        <v>318</v>
      </c>
      <c r="G212" s="138" t="s">
        <v>306</v>
      </c>
      <c r="H212" s="139">
        <v>2</v>
      </c>
      <c r="I212" s="140"/>
      <c r="J212" s="141">
        <f>ROUND(I212*H212,2)</f>
        <v>0</v>
      </c>
      <c r="K212" s="137" t="s">
        <v>191</v>
      </c>
      <c r="L212" s="30"/>
      <c r="M212" s="142" t="s">
        <v>1</v>
      </c>
      <c r="N212" s="143" t="s">
        <v>42</v>
      </c>
      <c r="P212" s="144">
        <f>O212*H212</f>
        <v>0</v>
      </c>
      <c r="Q212" s="144">
        <v>9.1050000000000006E-2</v>
      </c>
      <c r="R212" s="144">
        <f>Q212*H212</f>
        <v>0.18210000000000001</v>
      </c>
      <c r="S212" s="144">
        <v>0</v>
      </c>
      <c r="T212" s="145">
        <f>S212*H212</f>
        <v>0</v>
      </c>
      <c r="AR212" s="146" t="s">
        <v>108</v>
      </c>
      <c r="AT212" s="146" t="s">
        <v>187</v>
      </c>
      <c r="AU212" s="146" t="s">
        <v>87</v>
      </c>
      <c r="AY212" s="15" t="s">
        <v>185</v>
      </c>
      <c r="BE212" s="147">
        <f>IF(N212="základní",J212,0)</f>
        <v>0</v>
      </c>
      <c r="BF212" s="147">
        <f>IF(N212="snížená",J212,0)</f>
        <v>0</v>
      </c>
      <c r="BG212" s="147">
        <f>IF(N212="zákl. přenesená",J212,0)</f>
        <v>0</v>
      </c>
      <c r="BH212" s="147">
        <f>IF(N212="sníž. přenesená",J212,0)</f>
        <v>0</v>
      </c>
      <c r="BI212" s="147">
        <f>IF(N212="nulová",J212,0)</f>
        <v>0</v>
      </c>
      <c r="BJ212" s="15" t="s">
        <v>85</v>
      </c>
      <c r="BK212" s="147">
        <f>ROUND(I212*H212,2)</f>
        <v>0</v>
      </c>
      <c r="BL212" s="15" t="s">
        <v>108</v>
      </c>
      <c r="BM212" s="146" t="s">
        <v>319</v>
      </c>
    </row>
    <row r="213" spans="2:65" s="1" customFormat="1" ht="16.5" customHeight="1">
      <c r="B213" s="134"/>
      <c r="C213" s="135" t="s">
        <v>320</v>
      </c>
      <c r="D213" s="135" t="s">
        <v>187</v>
      </c>
      <c r="E213" s="136" t="s">
        <v>321</v>
      </c>
      <c r="F213" s="137" t="s">
        <v>322</v>
      </c>
      <c r="G213" s="138" t="s">
        <v>264</v>
      </c>
      <c r="H213" s="139">
        <v>0.15</v>
      </c>
      <c r="I213" s="140"/>
      <c r="J213" s="141">
        <f>ROUND(I213*H213,2)</f>
        <v>0</v>
      </c>
      <c r="K213" s="137" t="s">
        <v>191</v>
      </c>
      <c r="L213" s="30"/>
      <c r="M213" s="142" t="s">
        <v>1</v>
      </c>
      <c r="N213" s="143" t="s">
        <v>42</v>
      </c>
      <c r="P213" s="144">
        <f>O213*H213</f>
        <v>0</v>
      </c>
      <c r="Q213" s="144">
        <v>1.0900000000000001</v>
      </c>
      <c r="R213" s="144">
        <f>Q213*H213</f>
        <v>0.16350000000000001</v>
      </c>
      <c r="S213" s="144">
        <v>0</v>
      </c>
      <c r="T213" s="145">
        <f>S213*H213</f>
        <v>0</v>
      </c>
      <c r="AR213" s="146" t="s">
        <v>108</v>
      </c>
      <c r="AT213" s="146" t="s">
        <v>187</v>
      </c>
      <c r="AU213" s="146" t="s">
        <v>87</v>
      </c>
      <c r="AY213" s="15" t="s">
        <v>185</v>
      </c>
      <c r="BE213" s="147">
        <f>IF(N213="základní",J213,0)</f>
        <v>0</v>
      </c>
      <c r="BF213" s="147">
        <f>IF(N213="snížená",J213,0)</f>
        <v>0</v>
      </c>
      <c r="BG213" s="147">
        <f>IF(N213="zákl. přenesená",J213,0)</f>
        <v>0</v>
      </c>
      <c r="BH213" s="147">
        <f>IF(N213="sníž. přenesená",J213,0)</f>
        <v>0</v>
      </c>
      <c r="BI213" s="147">
        <f>IF(N213="nulová",J213,0)</f>
        <v>0</v>
      </c>
      <c r="BJ213" s="15" t="s">
        <v>85</v>
      </c>
      <c r="BK213" s="147">
        <f>ROUND(I213*H213,2)</f>
        <v>0</v>
      </c>
      <c r="BL213" s="15" t="s">
        <v>108</v>
      </c>
      <c r="BM213" s="146" t="s">
        <v>323</v>
      </c>
    </row>
    <row r="214" spans="2:65" s="1" customFormat="1" ht="19.5">
      <c r="B214" s="30"/>
      <c r="D214" s="149" t="s">
        <v>301</v>
      </c>
      <c r="F214" s="173" t="s">
        <v>324</v>
      </c>
      <c r="I214" s="174"/>
      <c r="L214" s="30"/>
      <c r="M214" s="175"/>
      <c r="T214" s="54"/>
      <c r="AT214" s="15" t="s">
        <v>301</v>
      </c>
      <c r="AU214" s="15" t="s">
        <v>87</v>
      </c>
    </row>
    <row r="215" spans="2:65" s="1" customFormat="1" ht="16.5" customHeight="1">
      <c r="B215" s="134"/>
      <c r="C215" s="135" t="s">
        <v>325</v>
      </c>
      <c r="D215" s="135" t="s">
        <v>187</v>
      </c>
      <c r="E215" s="136" t="s">
        <v>326</v>
      </c>
      <c r="F215" s="137" t="s">
        <v>327</v>
      </c>
      <c r="G215" s="138" t="s">
        <v>328</v>
      </c>
      <c r="H215" s="139">
        <v>16.25</v>
      </c>
      <c r="I215" s="140"/>
      <c r="J215" s="141">
        <f>ROUND(I215*H215,2)</f>
        <v>0</v>
      </c>
      <c r="K215" s="137" t="s">
        <v>191</v>
      </c>
      <c r="L215" s="30"/>
      <c r="M215" s="142" t="s">
        <v>1</v>
      </c>
      <c r="N215" s="143" t="s">
        <v>42</v>
      </c>
      <c r="P215" s="144">
        <f>O215*H215</f>
        <v>0</v>
      </c>
      <c r="Q215" s="144">
        <v>2.5999999999999998E-4</v>
      </c>
      <c r="R215" s="144">
        <f>Q215*H215</f>
        <v>4.2249999999999996E-3</v>
      </c>
      <c r="S215" s="144">
        <v>0</v>
      </c>
      <c r="T215" s="145">
        <f>S215*H215</f>
        <v>0</v>
      </c>
      <c r="AR215" s="146" t="s">
        <v>108</v>
      </c>
      <c r="AT215" s="146" t="s">
        <v>187</v>
      </c>
      <c r="AU215" s="146" t="s">
        <v>87</v>
      </c>
      <c r="AY215" s="15" t="s">
        <v>185</v>
      </c>
      <c r="BE215" s="147">
        <f>IF(N215="základní",J215,0)</f>
        <v>0</v>
      </c>
      <c r="BF215" s="147">
        <f>IF(N215="snížená",J215,0)</f>
        <v>0</v>
      </c>
      <c r="BG215" s="147">
        <f>IF(N215="zákl. přenesená",J215,0)</f>
        <v>0</v>
      </c>
      <c r="BH215" s="147">
        <f>IF(N215="sníž. přenesená",J215,0)</f>
        <v>0</v>
      </c>
      <c r="BI215" s="147">
        <f>IF(N215="nulová",J215,0)</f>
        <v>0</v>
      </c>
      <c r="BJ215" s="15" t="s">
        <v>85</v>
      </c>
      <c r="BK215" s="147">
        <f>ROUND(I215*H215,2)</f>
        <v>0</v>
      </c>
      <c r="BL215" s="15" t="s">
        <v>108</v>
      </c>
      <c r="BM215" s="146" t="s">
        <v>329</v>
      </c>
    </row>
    <row r="216" spans="2:65" s="1" customFormat="1" ht="16.5" customHeight="1">
      <c r="B216" s="134"/>
      <c r="C216" s="135" t="s">
        <v>330</v>
      </c>
      <c r="D216" s="135" t="s">
        <v>187</v>
      </c>
      <c r="E216" s="136" t="s">
        <v>331</v>
      </c>
      <c r="F216" s="137" t="s">
        <v>332</v>
      </c>
      <c r="G216" s="138" t="s">
        <v>202</v>
      </c>
      <c r="H216" s="139">
        <v>9.0879999999999992</v>
      </c>
      <c r="I216" s="140"/>
      <c r="J216" s="141">
        <f>ROUND(I216*H216,2)</f>
        <v>0</v>
      </c>
      <c r="K216" s="137" t="s">
        <v>191</v>
      </c>
      <c r="L216" s="30"/>
      <c r="M216" s="142" t="s">
        <v>1</v>
      </c>
      <c r="N216" s="143" t="s">
        <v>42</v>
      </c>
      <c r="P216" s="144">
        <f>O216*H216</f>
        <v>0</v>
      </c>
      <c r="Q216" s="144">
        <v>2.8570000000000002E-2</v>
      </c>
      <c r="R216" s="144">
        <f>Q216*H216</f>
        <v>0.25964416000000001</v>
      </c>
      <c r="S216" s="144">
        <v>0</v>
      </c>
      <c r="T216" s="145">
        <f>S216*H216</f>
        <v>0</v>
      </c>
      <c r="AR216" s="146" t="s">
        <v>108</v>
      </c>
      <c r="AT216" s="146" t="s">
        <v>187</v>
      </c>
      <c r="AU216" s="146" t="s">
        <v>87</v>
      </c>
      <c r="AY216" s="15" t="s">
        <v>185</v>
      </c>
      <c r="BE216" s="147">
        <f>IF(N216="základní",J216,0)</f>
        <v>0</v>
      </c>
      <c r="BF216" s="147">
        <f>IF(N216="snížená",J216,0)</f>
        <v>0</v>
      </c>
      <c r="BG216" s="147">
        <f>IF(N216="zákl. přenesená",J216,0)</f>
        <v>0</v>
      </c>
      <c r="BH216" s="147">
        <f>IF(N216="sníž. přenesená",J216,0)</f>
        <v>0</v>
      </c>
      <c r="BI216" s="147">
        <f>IF(N216="nulová",J216,0)</f>
        <v>0</v>
      </c>
      <c r="BJ216" s="15" t="s">
        <v>85</v>
      </c>
      <c r="BK216" s="147">
        <f>ROUND(I216*H216,2)</f>
        <v>0</v>
      </c>
      <c r="BL216" s="15" t="s">
        <v>108</v>
      </c>
      <c r="BM216" s="146" t="s">
        <v>333</v>
      </c>
    </row>
    <row r="217" spans="2:65" s="11" customFormat="1" ht="22.9" customHeight="1">
      <c r="B217" s="122"/>
      <c r="D217" s="123" t="s">
        <v>76</v>
      </c>
      <c r="E217" s="132" t="s">
        <v>108</v>
      </c>
      <c r="F217" s="132" t="s">
        <v>334</v>
      </c>
      <c r="I217" s="125"/>
      <c r="J217" s="133">
        <f>BK217</f>
        <v>0</v>
      </c>
      <c r="L217" s="122"/>
      <c r="M217" s="127"/>
      <c r="P217" s="128">
        <f>SUM(P218:P223)</f>
        <v>0</v>
      </c>
      <c r="R217" s="128">
        <f>SUM(R218:R223)</f>
        <v>1.0242708999999999</v>
      </c>
      <c r="T217" s="129">
        <f>SUM(T218:T223)</f>
        <v>0</v>
      </c>
      <c r="AR217" s="123" t="s">
        <v>85</v>
      </c>
      <c r="AT217" s="130" t="s">
        <v>76</v>
      </c>
      <c r="AU217" s="130" t="s">
        <v>85</v>
      </c>
      <c r="AY217" s="123" t="s">
        <v>185</v>
      </c>
      <c r="BK217" s="131">
        <f>SUM(BK218:BK223)</f>
        <v>0</v>
      </c>
    </row>
    <row r="218" spans="2:65" s="1" customFormat="1" ht="16.5" customHeight="1">
      <c r="B218" s="134"/>
      <c r="C218" s="135" t="s">
        <v>335</v>
      </c>
      <c r="D218" s="135" t="s">
        <v>187</v>
      </c>
      <c r="E218" s="136" t="s">
        <v>336</v>
      </c>
      <c r="F218" s="137" t="s">
        <v>337</v>
      </c>
      <c r="G218" s="138" t="s">
        <v>202</v>
      </c>
      <c r="H218" s="139">
        <v>2.09</v>
      </c>
      <c r="I218" s="140"/>
      <c r="J218" s="141">
        <f>ROUND(I218*H218,2)</f>
        <v>0</v>
      </c>
      <c r="K218" s="137" t="s">
        <v>191</v>
      </c>
      <c r="L218" s="30"/>
      <c r="M218" s="142" t="s">
        <v>1</v>
      </c>
      <c r="N218" s="143" t="s">
        <v>42</v>
      </c>
      <c r="P218" s="144">
        <f>O218*H218</f>
        <v>0</v>
      </c>
      <c r="Q218" s="144">
        <v>0.22797999999999999</v>
      </c>
      <c r="R218" s="144">
        <f>Q218*H218</f>
        <v>0.47647819999999996</v>
      </c>
      <c r="S218" s="144">
        <v>0</v>
      </c>
      <c r="T218" s="145">
        <f>S218*H218</f>
        <v>0</v>
      </c>
      <c r="AR218" s="146" t="s">
        <v>108</v>
      </c>
      <c r="AT218" s="146" t="s">
        <v>187</v>
      </c>
      <c r="AU218" s="146" t="s">
        <v>87</v>
      </c>
      <c r="AY218" s="15" t="s">
        <v>185</v>
      </c>
      <c r="BE218" s="147">
        <f>IF(N218="základní",J218,0)</f>
        <v>0</v>
      </c>
      <c r="BF218" s="147">
        <f>IF(N218="snížená",J218,0)</f>
        <v>0</v>
      </c>
      <c r="BG218" s="147">
        <f>IF(N218="zákl. přenesená",J218,0)</f>
        <v>0</v>
      </c>
      <c r="BH218" s="147">
        <f>IF(N218="sníž. přenesená",J218,0)</f>
        <v>0</v>
      </c>
      <c r="BI218" s="147">
        <f>IF(N218="nulová",J218,0)</f>
        <v>0</v>
      </c>
      <c r="BJ218" s="15" t="s">
        <v>85</v>
      </c>
      <c r="BK218" s="147">
        <f>ROUND(I218*H218,2)</f>
        <v>0</v>
      </c>
      <c r="BL218" s="15" t="s">
        <v>108</v>
      </c>
      <c r="BM218" s="146" t="s">
        <v>338</v>
      </c>
    </row>
    <row r="219" spans="2:65" s="12" customFormat="1" ht="11.25">
      <c r="B219" s="148"/>
      <c r="D219" s="149" t="s">
        <v>193</v>
      </c>
      <c r="E219" s="150" t="s">
        <v>1</v>
      </c>
      <c r="F219" s="151" t="s">
        <v>339</v>
      </c>
      <c r="H219" s="152">
        <v>2.09</v>
      </c>
      <c r="I219" s="153"/>
      <c r="L219" s="148"/>
      <c r="M219" s="154"/>
      <c r="T219" s="155"/>
      <c r="AT219" s="150" t="s">
        <v>193</v>
      </c>
      <c r="AU219" s="150" t="s">
        <v>87</v>
      </c>
      <c r="AV219" s="12" t="s">
        <v>87</v>
      </c>
      <c r="AW219" s="12" t="s">
        <v>32</v>
      </c>
      <c r="AX219" s="12" t="s">
        <v>77</v>
      </c>
      <c r="AY219" s="150" t="s">
        <v>185</v>
      </c>
    </row>
    <row r="220" spans="2:65" s="13" customFormat="1" ht="11.25">
      <c r="B220" s="156"/>
      <c r="D220" s="149" t="s">
        <v>193</v>
      </c>
      <c r="E220" s="157" t="s">
        <v>1</v>
      </c>
      <c r="F220" s="158" t="s">
        <v>195</v>
      </c>
      <c r="H220" s="159">
        <v>2.09</v>
      </c>
      <c r="I220" s="160"/>
      <c r="L220" s="156"/>
      <c r="M220" s="161"/>
      <c r="T220" s="162"/>
      <c r="AT220" s="157" t="s">
        <v>193</v>
      </c>
      <c r="AU220" s="157" t="s">
        <v>87</v>
      </c>
      <c r="AV220" s="13" t="s">
        <v>108</v>
      </c>
      <c r="AW220" s="13" t="s">
        <v>32</v>
      </c>
      <c r="AX220" s="13" t="s">
        <v>85</v>
      </c>
      <c r="AY220" s="157" t="s">
        <v>185</v>
      </c>
    </row>
    <row r="221" spans="2:65" s="1" customFormat="1" ht="16.5" customHeight="1">
      <c r="B221" s="134"/>
      <c r="C221" s="135" t="s">
        <v>340</v>
      </c>
      <c r="D221" s="135" t="s">
        <v>187</v>
      </c>
      <c r="E221" s="136" t="s">
        <v>341</v>
      </c>
      <c r="F221" s="137" t="s">
        <v>342</v>
      </c>
      <c r="G221" s="138" t="s">
        <v>202</v>
      </c>
      <c r="H221" s="139">
        <v>2.21</v>
      </c>
      <c r="I221" s="140"/>
      <c r="J221" s="141">
        <f>ROUND(I221*H221,2)</f>
        <v>0</v>
      </c>
      <c r="K221" s="137" t="s">
        <v>191</v>
      </c>
      <c r="L221" s="30"/>
      <c r="M221" s="142" t="s">
        <v>1</v>
      </c>
      <c r="N221" s="143" t="s">
        <v>42</v>
      </c>
      <c r="P221" s="144">
        <f>O221*H221</f>
        <v>0</v>
      </c>
      <c r="Q221" s="144">
        <v>0.24787000000000001</v>
      </c>
      <c r="R221" s="144">
        <f>Q221*H221</f>
        <v>0.54779270000000002</v>
      </c>
      <c r="S221" s="144">
        <v>0</v>
      </c>
      <c r="T221" s="145">
        <f>S221*H221</f>
        <v>0</v>
      </c>
      <c r="AR221" s="146" t="s">
        <v>108</v>
      </c>
      <c r="AT221" s="146" t="s">
        <v>187</v>
      </c>
      <c r="AU221" s="146" t="s">
        <v>87</v>
      </c>
      <c r="AY221" s="15" t="s">
        <v>185</v>
      </c>
      <c r="BE221" s="147">
        <f>IF(N221="základní",J221,0)</f>
        <v>0</v>
      </c>
      <c r="BF221" s="147">
        <f>IF(N221="snížená",J221,0)</f>
        <v>0</v>
      </c>
      <c r="BG221" s="147">
        <f>IF(N221="zákl. přenesená",J221,0)</f>
        <v>0</v>
      </c>
      <c r="BH221" s="147">
        <f>IF(N221="sníž. přenesená",J221,0)</f>
        <v>0</v>
      </c>
      <c r="BI221" s="147">
        <f>IF(N221="nulová",J221,0)</f>
        <v>0</v>
      </c>
      <c r="BJ221" s="15" t="s">
        <v>85</v>
      </c>
      <c r="BK221" s="147">
        <f>ROUND(I221*H221,2)</f>
        <v>0</v>
      </c>
      <c r="BL221" s="15" t="s">
        <v>108</v>
      </c>
      <c r="BM221" s="146" t="s">
        <v>343</v>
      </c>
    </row>
    <row r="222" spans="2:65" s="12" customFormat="1" ht="11.25">
      <c r="B222" s="148"/>
      <c r="D222" s="149" t="s">
        <v>193</v>
      </c>
      <c r="E222" s="150" t="s">
        <v>1</v>
      </c>
      <c r="F222" s="151" t="s">
        <v>245</v>
      </c>
      <c r="H222" s="152">
        <v>2.21</v>
      </c>
      <c r="I222" s="153"/>
      <c r="L222" s="148"/>
      <c r="M222" s="154"/>
      <c r="T222" s="155"/>
      <c r="AT222" s="150" t="s">
        <v>193</v>
      </c>
      <c r="AU222" s="150" t="s">
        <v>87</v>
      </c>
      <c r="AV222" s="12" t="s">
        <v>87</v>
      </c>
      <c r="AW222" s="12" t="s">
        <v>32</v>
      </c>
      <c r="AX222" s="12" t="s">
        <v>77</v>
      </c>
      <c r="AY222" s="150" t="s">
        <v>185</v>
      </c>
    </row>
    <row r="223" spans="2:65" s="13" customFormat="1" ht="11.25">
      <c r="B223" s="156"/>
      <c r="D223" s="149" t="s">
        <v>193</v>
      </c>
      <c r="E223" s="157" t="s">
        <v>1</v>
      </c>
      <c r="F223" s="158" t="s">
        <v>195</v>
      </c>
      <c r="H223" s="159">
        <v>2.21</v>
      </c>
      <c r="I223" s="160"/>
      <c r="L223" s="156"/>
      <c r="M223" s="161"/>
      <c r="T223" s="162"/>
      <c r="AT223" s="157" t="s">
        <v>193</v>
      </c>
      <c r="AU223" s="157" t="s">
        <v>87</v>
      </c>
      <c r="AV223" s="13" t="s">
        <v>108</v>
      </c>
      <c r="AW223" s="13" t="s">
        <v>32</v>
      </c>
      <c r="AX223" s="13" t="s">
        <v>85</v>
      </c>
      <c r="AY223" s="157" t="s">
        <v>185</v>
      </c>
    </row>
    <row r="224" spans="2:65" s="11" customFormat="1" ht="22.9" customHeight="1">
      <c r="B224" s="122"/>
      <c r="D224" s="123" t="s">
        <v>76</v>
      </c>
      <c r="E224" s="132" t="s">
        <v>114</v>
      </c>
      <c r="F224" s="132" t="s">
        <v>344</v>
      </c>
      <c r="I224" s="125"/>
      <c r="J224" s="133">
        <f>BK224</f>
        <v>0</v>
      </c>
      <c r="L224" s="122"/>
      <c r="M224" s="127"/>
      <c r="P224" s="128">
        <f>SUM(P225:P259)</f>
        <v>0</v>
      </c>
      <c r="R224" s="128">
        <f>SUM(R225:R259)</f>
        <v>16.374224470000001</v>
      </c>
      <c r="T224" s="129">
        <f>SUM(T225:T259)</f>
        <v>0</v>
      </c>
      <c r="AR224" s="123" t="s">
        <v>85</v>
      </c>
      <c r="AT224" s="130" t="s">
        <v>76</v>
      </c>
      <c r="AU224" s="130" t="s">
        <v>85</v>
      </c>
      <c r="AY224" s="123" t="s">
        <v>185</v>
      </c>
      <c r="BK224" s="131">
        <f>SUM(BK225:BK259)</f>
        <v>0</v>
      </c>
    </row>
    <row r="225" spans="2:65" s="1" customFormat="1" ht="24.2" customHeight="1">
      <c r="B225" s="134"/>
      <c r="C225" s="135" t="s">
        <v>345</v>
      </c>
      <c r="D225" s="135" t="s">
        <v>187</v>
      </c>
      <c r="E225" s="136" t="s">
        <v>346</v>
      </c>
      <c r="F225" s="137" t="s">
        <v>347</v>
      </c>
      <c r="G225" s="138" t="s">
        <v>202</v>
      </c>
      <c r="H225" s="139">
        <v>203.48</v>
      </c>
      <c r="I225" s="140"/>
      <c r="J225" s="141">
        <f>ROUND(I225*H225,2)</f>
        <v>0</v>
      </c>
      <c r="K225" s="137" t="s">
        <v>191</v>
      </c>
      <c r="L225" s="30"/>
      <c r="M225" s="142" t="s">
        <v>1</v>
      </c>
      <c r="N225" s="143" t="s">
        <v>42</v>
      </c>
      <c r="P225" s="144">
        <f>O225*H225</f>
        <v>0</v>
      </c>
      <c r="Q225" s="144">
        <v>5.7099999999999998E-3</v>
      </c>
      <c r="R225" s="144">
        <f>Q225*H225</f>
        <v>1.1618708</v>
      </c>
      <c r="S225" s="144">
        <v>0</v>
      </c>
      <c r="T225" s="145">
        <f>S225*H225</f>
        <v>0</v>
      </c>
      <c r="AR225" s="146" t="s">
        <v>108</v>
      </c>
      <c r="AT225" s="146" t="s">
        <v>187</v>
      </c>
      <c r="AU225" s="146" t="s">
        <v>87</v>
      </c>
      <c r="AY225" s="15" t="s">
        <v>185</v>
      </c>
      <c r="BE225" s="147">
        <f>IF(N225="základní",J225,0)</f>
        <v>0</v>
      </c>
      <c r="BF225" s="147">
        <f>IF(N225="snížená",J225,0)</f>
        <v>0</v>
      </c>
      <c r="BG225" s="147">
        <f>IF(N225="zákl. přenesená",J225,0)</f>
        <v>0</v>
      </c>
      <c r="BH225" s="147">
        <f>IF(N225="sníž. přenesená",J225,0)</f>
        <v>0</v>
      </c>
      <c r="BI225" s="147">
        <f>IF(N225="nulová",J225,0)</f>
        <v>0</v>
      </c>
      <c r="BJ225" s="15" t="s">
        <v>85</v>
      </c>
      <c r="BK225" s="147">
        <f>ROUND(I225*H225,2)</f>
        <v>0</v>
      </c>
      <c r="BL225" s="15" t="s">
        <v>108</v>
      </c>
      <c r="BM225" s="146" t="s">
        <v>348</v>
      </c>
    </row>
    <row r="226" spans="2:65" s="1" customFormat="1" ht="16.5" customHeight="1">
      <c r="B226" s="134"/>
      <c r="C226" s="135" t="s">
        <v>349</v>
      </c>
      <c r="D226" s="135" t="s">
        <v>187</v>
      </c>
      <c r="E226" s="136" t="s">
        <v>350</v>
      </c>
      <c r="F226" s="137" t="s">
        <v>351</v>
      </c>
      <c r="G226" s="138" t="s">
        <v>202</v>
      </c>
      <c r="H226" s="139">
        <v>171.69</v>
      </c>
      <c r="I226" s="140"/>
      <c r="J226" s="141">
        <f>ROUND(I226*H226,2)</f>
        <v>0</v>
      </c>
      <c r="K226" s="137" t="s">
        <v>191</v>
      </c>
      <c r="L226" s="30"/>
      <c r="M226" s="142" t="s">
        <v>1</v>
      </c>
      <c r="N226" s="143" t="s">
        <v>42</v>
      </c>
      <c r="P226" s="144">
        <f>O226*H226</f>
        <v>0</v>
      </c>
      <c r="Q226" s="144">
        <v>7.3499999999999998E-3</v>
      </c>
      <c r="R226" s="144">
        <f>Q226*H226</f>
        <v>1.2619214999999999</v>
      </c>
      <c r="S226" s="144">
        <v>0</v>
      </c>
      <c r="T226" s="145">
        <f>S226*H226</f>
        <v>0</v>
      </c>
      <c r="AR226" s="146" t="s">
        <v>108</v>
      </c>
      <c r="AT226" s="146" t="s">
        <v>187</v>
      </c>
      <c r="AU226" s="146" t="s">
        <v>87</v>
      </c>
      <c r="AY226" s="15" t="s">
        <v>185</v>
      </c>
      <c r="BE226" s="147">
        <f>IF(N226="základní",J226,0)</f>
        <v>0</v>
      </c>
      <c r="BF226" s="147">
        <f>IF(N226="snížená",J226,0)</f>
        <v>0</v>
      </c>
      <c r="BG226" s="147">
        <f>IF(N226="zákl. přenesená",J226,0)</f>
        <v>0</v>
      </c>
      <c r="BH226" s="147">
        <f>IF(N226="sníž. přenesená",J226,0)</f>
        <v>0</v>
      </c>
      <c r="BI226" s="147">
        <f>IF(N226="nulová",J226,0)</f>
        <v>0</v>
      </c>
      <c r="BJ226" s="15" t="s">
        <v>85</v>
      </c>
      <c r="BK226" s="147">
        <f>ROUND(I226*H226,2)</f>
        <v>0</v>
      </c>
      <c r="BL226" s="15" t="s">
        <v>108</v>
      </c>
      <c r="BM226" s="146" t="s">
        <v>352</v>
      </c>
    </row>
    <row r="227" spans="2:65" s="12" customFormat="1" ht="11.25">
      <c r="B227" s="148"/>
      <c r="D227" s="149" t="s">
        <v>193</v>
      </c>
      <c r="E227" s="150" t="s">
        <v>1</v>
      </c>
      <c r="F227" s="151" t="s">
        <v>353</v>
      </c>
      <c r="H227" s="152">
        <v>171.69</v>
      </c>
      <c r="I227" s="153"/>
      <c r="L227" s="148"/>
      <c r="M227" s="154"/>
      <c r="T227" s="155"/>
      <c r="AT227" s="150" t="s">
        <v>193</v>
      </c>
      <c r="AU227" s="150" t="s">
        <v>87</v>
      </c>
      <c r="AV227" s="12" t="s">
        <v>87</v>
      </c>
      <c r="AW227" s="12" t="s">
        <v>32</v>
      </c>
      <c r="AX227" s="12" t="s">
        <v>77</v>
      </c>
      <c r="AY227" s="150" t="s">
        <v>185</v>
      </c>
    </row>
    <row r="228" spans="2:65" s="13" customFormat="1" ht="11.25">
      <c r="B228" s="156"/>
      <c r="D228" s="149" t="s">
        <v>193</v>
      </c>
      <c r="E228" s="157" t="s">
        <v>1</v>
      </c>
      <c r="F228" s="158" t="s">
        <v>195</v>
      </c>
      <c r="H228" s="159">
        <v>171.69</v>
      </c>
      <c r="I228" s="160"/>
      <c r="L228" s="156"/>
      <c r="M228" s="161"/>
      <c r="T228" s="162"/>
      <c r="AT228" s="157" t="s">
        <v>193</v>
      </c>
      <c r="AU228" s="157" t="s">
        <v>87</v>
      </c>
      <c r="AV228" s="13" t="s">
        <v>108</v>
      </c>
      <c r="AW228" s="13" t="s">
        <v>32</v>
      </c>
      <c r="AX228" s="13" t="s">
        <v>85</v>
      </c>
      <c r="AY228" s="157" t="s">
        <v>185</v>
      </c>
    </row>
    <row r="229" spans="2:65" s="1" customFormat="1" ht="16.5" customHeight="1">
      <c r="B229" s="134"/>
      <c r="C229" s="135" t="s">
        <v>354</v>
      </c>
      <c r="D229" s="135" t="s">
        <v>187</v>
      </c>
      <c r="E229" s="136" t="s">
        <v>355</v>
      </c>
      <c r="F229" s="137" t="s">
        <v>356</v>
      </c>
      <c r="G229" s="138" t="s">
        <v>202</v>
      </c>
      <c r="H229" s="139">
        <v>17.170000000000002</v>
      </c>
      <c r="I229" s="140"/>
      <c r="J229" s="141">
        <f>ROUND(I229*H229,2)</f>
        <v>0</v>
      </c>
      <c r="K229" s="137" t="s">
        <v>191</v>
      </c>
      <c r="L229" s="30"/>
      <c r="M229" s="142" t="s">
        <v>1</v>
      </c>
      <c r="N229" s="143" t="s">
        <v>42</v>
      </c>
      <c r="P229" s="144">
        <f>O229*H229</f>
        <v>0</v>
      </c>
      <c r="Q229" s="144">
        <v>5.6000000000000001E-2</v>
      </c>
      <c r="R229" s="144">
        <f>Q229*H229</f>
        <v>0.96152000000000015</v>
      </c>
      <c r="S229" s="144">
        <v>0</v>
      </c>
      <c r="T229" s="145">
        <f>S229*H229</f>
        <v>0</v>
      </c>
      <c r="AR229" s="146" t="s">
        <v>108</v>
      </c>
      <c r="AT229" s="146" t="s">
        <v>187</v>
      </c>
      <c r="AU229" s="146" t="s">
        <v>87</v>
      </c>
      <c r="AY229" s="15" t="s">
        <v>185</v>
      </c>
      <c r="BE229" s="147">
        <f>IF(N229="základní",J229,0)</f>
        <v>0</v>
      </c>
      <c r="BF229" s="147">
        <f>IF(N229="snížená",J229,0)</f>
        <v>0</v>
      </c>
      <c r="BG229" s="147">
        <f>IF(N229="zákl. přenesená",J229,0)</f>
        <v>0</v>
      </c>
      <c r="BH229" s="147">
        <f>IF(N229="sníž. přenesená",J229,0)</f>
        <v>0</v>
      </c>
      <c r="BI229" s="147">
        <f>IF(N229="nulová",J229,0)</f>
        <v>0</v>
      </c>
      <c r="BJ229" s="15" t="s">
        <v>85</v>
      </c>
      <c r="BK229" s="147">
        <f>ROUND(I229*H229,2)</f>
        <v>0</v>
      </c>
      <c r="BL229" s="15" t="s">
        <v>108</v>
      </c>
      <c r="BM229" s="146" t="s">
        <v>357</v>
      </c>
    </row>
    <row r="230" spans="2:65" s="1" customFormat="1" ht="24.2" customHeight="1">
      <c r="B230" s="134"/>
      <c r="C230" s="135" t="s">
        <v>358</v>
      </c>
      <c r="D230" s="135" t="s">
        <v>187</v>
      </c>
      <c r="E230" s="136" t="s">
        <v>359</v>
      </c>
      <c r="F230" s="137" t="s">
        <v>360</v>
      </c>
      <c r="G230" s="138" t="s">
        <v>202</v>
      </c>
      <c r="H230" s="139">
        <v>169.69</v>
      </c>
      <c r="I230" s="140"/>
      <c r="J230" s="141">
        <f>ROUND(I230*H230,2)</f>
        <v>0</v>
      </c>
      <c r="K230" s="137" t="s">
        <v>203</v>
      </c>
      <c r="L230" s="30"/>
      <c r="M230" s="142" t="s">
        <v>1</v>
      </c>
      <c r="N230" s="143" t="s">
        <v>42</v>
      </c>
      <c r="P230" s="144">
        <f>O230*H230</f>
        <v>0</v>
      </c>
      <c r="Q230" s="144">
        <v>0</v>
      </c>
      <c r="R230" s="144">
        <f>Q230*H230</f>
        <v>0</v>
      </c>
      <c r="S230" s="144">
        <v>0</v>
      </c>
      <c r="T230" s="145">
        <f>S230*H230</f>
        <v>0</v>
      </c>
      <c r="AR230" s="146" t="s">
        <v>108</v>
      </c>
      <c r="AT230" s="146" t="s">
        <v>187</v>
      </c>
      <c r="AU230" s="146" t="s">
        <v>87</v>
      </c>
      <c r="AY230" s="15" t="s">
        <v>185</v>
      </c>
      <c r="BE230" s="147">
        <f>IF(N230="základní",J230,0)</f>
        <v>0</v>
      </c>
      <c r="BF230" s="147">
        <f>IF(N230="snížená",J230,0)</f>
        <v>0</v>
      </c>
      <c r="BG230" s="147">
        <f>IF(N230="zákl. přenesená",J230,0)</f>
        <v>0</v>
      </c>
      <c r="BH230" s="147">
        <f>IF(N230="sníž. přenesená",J230,0)</f>
        <v>0</v>
      </c>
      <c r="BI230" s="147">
        <f>IF(N230="nulová",J230,0)</f>
        <v>0</v>
      </c>
      <c r="BJ230" s="15" t="s">
        <v>85</v>
      </c>
      <c r="BK230" s="147">
        <f>ROUND(I230*H230,2)</f>
        <v>0</v>
      </c>
      <c r="BL230" s="15" t="s">
        <v>108</v>
      </c>
      <c r="BM230" s="146" t="s">
        <v>361</v>
      </c>
    </row>
    <row r="231" spans="2:65" s="1" customFormat="1" ht="48.75">
      <c r="B231" s="30"/>
      <c r="D231" s="149" t="s">
        <v>301</v>
      </c>
      <c r="F231" s="173" t="s">
        <v>362</v>
      </c>
      <c r="I231" s="174"/>
      <c r="L231" s="30"/>
      <c r="M231" s="175"/>
      <c r="T231" s="54"/>
      <c r="AT231" s="15" t="s">
        <v>301</v>
      </c>
      <c r="AU231" s="15" t="s">
        <v>87</v>
      </c>
    </row>
    <row r="232" spans="2:65" s="1" customFormat="1" ht="16.5" customHeight="1">
      <c r="B232" s="134"/>
      <c r="C232" s="135" t="s">
        <v>363</v>
      </c>
      <c r="D232" s="135" t="s">
        <v>187</v>
      </c>
      <c r="E232" s="136" t="s">
        <v>364</v>
      </c>
      <c r="F232" s="137" t="s">
        <v>365</v>
      </c>
      <c r="G232" s="138" t="s">
        <v>202</v>
      </c>
      <c r="H232" s="139">
        <v>2</v>
      </c>
      <c r="I232" s="140"/>
      <c r="J232" s="141">
        <f t="shared" ref="J232:J238" si="0">ROUND(I232*H232,2)</f>
        <v>0</v>
      </c>
      <c r="K232" s="137" t="s">
        <v>191</v>
      </c>
      <c r="L232" s="30"/>
      <c r="M232" s="142" t="s">
        <v>1</v>
      </c>
      <c r="N232" s="143" t="s">
        <v>42</v>
      </c>
      <c r="P232" s="144">
        <f t="shared" ref="P232:P238" si="1">O232*H232</f>
        <v>0</v>
      </c>
      <c r="Q232" s="144">
        <v>1.575E-2</v>
      </c>
      <c r="R232" s="144">
        <f t="shared" ref="R232:R238" si="2">Q232*H232</f>
        <v>3.15E-2</v>
      </c>
      <c r="S232" s="144">
        <v>0</v>
      </c>
      <c r="T232" s="145">
        <f t="shared" ref="T232:T238" si="3">S232*H232</f>
        <v>0</v>
      </c>
      <c r="AR232" s="146" t="s">
        <v>108</v>
      </c>
      <c r="AT232" s="146" t="s">
        <v>187</v>
      </c>
      <c r="AU232" s="146" t="s">
        <v>87</v>
      </c>
      <c r="AY232" s="15" t="s">
        <v>185</v>
      </c>
      <c r="BE232" s="147">
        <f t="shared" ref="BE232:BE238" si="4">IF(N232="základní",J232,0)</f>
        <v>0</v>
      </c>
      <c r="BF232" s="147">
        <f t="shared" ref="BF232:BF238" si="5">IF(N232="snížená",J232,0)</f>
        <v>0</v>
      </c>
      <c r="BG232" s="147">
        <f t="shared" ref="BG232:BG238" si="6">IF(N232="zákl. přenesená",J232,0)</f>
        <v>0</v>
      </c>
      <c r="BH232" s="147">
        <f t="shared" ref="BH232:BH238" si="7">IF(N232="sníž. přenesená",J232,0)</f>
        <v>0</v>
      </c>
      <c r="BI232" s="147">
        <f t="shared" ref="BI232:BI238" si="8">IF(N232="nulová",J232,0)</f>
        <v>0</v>
      </c>
      <c r="BJ232" s="15" t="s">
        <v>85</v>
      </c>
      <c r="BK232" s="147">
        <f t="shared" ref="BK232:BK238" si="9">ROUND(I232*H232,2)</f>
        <v>0</v>
      </c>
      <c r="BL232" s="15" t="s">
        <v>108</v>
      </c>
      <c r="BM232" s="146" t="s">
        <v>366</v>
      </c>
    </row>
    <row r="233" spans="2:65" s="1" customFormat="1" ht="16.5" customHeight="1">
      <c r="B233" s="134"/>
      <c r="C233" s="135" t="s">
        <v>367</v>
      </c>
      <c r="D233" s="135" t="s">
        <v>187</v>
      </c>
      <c r="E233" s="136" t="s">
        <v>368</v>
      </c>
      <c r="F233" s="137" t="s">
        <v>369</v>
      </c>
      <c r="G233" s="138" t="s">
        <v>202</v>
      </c>
      <c r="H233" s="139">
        <v>169.69</v>
      </c>
      <c r="I233" s="140"/>
      <c r="J233" s="141">
        <f t="shared" si="0"/>
        <v>0</v>
      </c>
      <c r="K233" s="137" t="s">
        <v>191</v>
      </c>
      <c r="L233" s="30"/>
      <c r="M233" s="142" t="s">
        <v>1</v>
      </c>
      <c r="N233" s="143" t="s">
        <v>42</v>
      </c>
      <c r="P233" s="144">
        <f t="shared" si="1"/>
        <v>0</v>
      </c>
      <c r="Q233" s="144">
        <v>1.8380000000000001E-2</v>
      </c>
      <c r="R233" s="144">
        <f t="shared" si="2"/>
        <v>3.1189022</v>
      </c>
      <c r="S233" s="144">
        <v>0</v>
      </c>
      <c r="T233" s="145">
        <f t="shared" si="3"/>
        <v>0</v>
      </c>
      <c r="AR233" s="146" t="s">
        <v>108</v>
      </c>
      <c r="AT233" s="146" t="s">
        <v>187</v>
      </c>
      <c r="AU233" s="146" t="s">
        <v>87</v>
      </c>
      <c r="AY233" s="15" t="s">
        <v>185</v>
      </c>
      <c r="BE233" s="147">
        <f t="shared" si="4"/>
        <v>0</v>
      </c>
      <c r="BF233" s="147">
        <f t="shared" si="5"/>
        <v>0</v>
      </c>
      <c r="BG233" s="147">
        <f t="shared" si="6"/>
        <v>0</v>
      </c>
      <c r="BH233" s="147">
        <f t="shared" si="7"/>
        <v>0</v>
      </c>
      <c r="BI233" s="147">
        <f t="shared" si="8"/>
        <v>0</v>
      </c>
      <c r="BJ233" s="15" t="s">
        <v>85</v>
      </c>
      <c r="BK233" s="147">
        <f t="shared" si="9"/>
        <v>0</v>
      </c>
      <c r="BL233" s="15" t="s">
        <v>108</v>
      </c>
      <c r="BM233" s="146" t="s">
        <v>370</v>
      </c>
    </row>
    <row r="234" spans="2:65" s="1" customFormat="1" ht="16.5" customHeight="1">
      <c r="B234" s="134"/>
      <c r="C234" s="135" t="s">
        <v>371</v>
      </c>
      <c r="D234" s="135" t="s">
        <v>187</v>
      </c>
      <c r="E234" s="136" t="s">
        <v>372</v>
      </c>
      <c r="F234" s="137" t="s">
        <v>373</v>
      </c>
      <c r="G234" s="138" t="s">
        <v>202</v>
      </c>
      <c r="H234" s="139">
        <v>169.69</v>
      </c>
      <c r="I234" s="140"/>
      <c r="J234" s="141">
        <f t="shared" si="0"/>
        <v>0</v>
      </c>
      <c r="K234" s="137" t="s">
        <v>191</v>
      </c>
      <c r="L234" s="30"/>
      <c r="M234" s="142" t="s">
        <v>1</v>
      </c>
      <c r="N234" s="143" t="s">
        <v>42</v>
      </c>
      <c r="P234" s="144">
        <f t="shared" si="1"/>
        <v>0</v>
      </c>
      <c r="Q234" s="144">
        <v>7.9000000000000008E-3</v>
      </c>
      <c r="R234" s="144">
        <f t="shared" si="2"/>
        <v>1.340551</v>
      </c>
      <c r="S234" s="144">
        <v>0</v>
      </c>
      <c r="T234" s="145">
        <f t="shared" si="3"/>
        <v>0</v>
      </c>
      <c r="AR234" s="146" t="s">
        <v>108</v>
      </c>
      <c r="AT234" s="146" t="s">
        <v>187</v>
      </c>
      <c r="AU234" s="146" t="s">
        <v>87</v>
      </c>
      <c r="AY234" s="15" t="s">
        <v>185</v>
      </c>
      <c r="BE234" s="147">
        <f t="shared" si="4"/>
        <v>0</v>
      </c>
      <c r="BF234" s="147">
        <f t="shared" si="5"/>
        <v>0</v>
      </c>
      <c r="BG234" s="147">
        <f t="shared" si="6"/>
        <v>0</v>
      </c>
      <c r="BH234" s="147">
        <f t="shared" si="7"/>
        <v>0</v>
      </c>
      <c r="BI234" s="147">
        <f t="shared" si="8"/>
        <v>0</v>
      </c>
      <c r="BJ234" s="15" t="s">
        <v>85</v>
      </c>
      <c r="BK234" s="147">
        <f t="shared" si="9"/>
        <v>0</v>
      </c>
      <c r="BL234" s="15" t="s">
        <v>108</v>
      </c>
      <c r="BM234" s="146" t="s">
        <v>374</v>
      </c>
    </row>
    <row r="235" spans="2:65" s="1" customFormat="1" ht="16.5" customHeight="1">
      <c r="B235" s="134"/>
      <c r="C235" s="135" t="s">
        <v>375</v>
      </c>
      <c r="D235" s="135" t="s">
        <v>187</v>
      </c>
      <c r="E235" s="136" t="s">
        <v>372</v>
      </c>
      <c r="F235" s="137" t="s">
        <v>373</v>
      </c>
      <c r="G235" s="138" t="s">
        <v>202</v>
      </c>
      <c r="H235" s="139">
        <v>2</v>
      </c>
      <c r="I235" s="140"/>
      <c r="J235" s="141">
        <f t="shared" si="0"/>
        <v>0</v>
      </c>
      <c r="K235" s="137" t="s">
        <v>191</v>
      </c>
      <c r="L235" s="30"/>
      <c r="M235" s="142" t="s">
        <v>1</v>
      </c>
      <c r="N235" s="143" t="s">
        <v>42</v>
      </c>
      <c r="P235" s="144">
        <f t="shared" si="1"/>
        <v>0</v>
      </c>
      <c r="Q235" s="144">
        <v>7.9000000000000008E-3</v>
      </c>
      <c r="R235" s="144">
        <f t="shared" si="2"/>
        <v>1.5800000000000002E-2</v>
      </c>
      <c r="S235" s="144">
        <v>0</v>
      </c>
      <c r="T235" s="145">
        <f t="shared" si="3"/>
        <v>0</v>
      </c>
      <c r="AR235" s="146" t="s">
        <v>108</v>
      </c>
      <c r="AT235" s="146" t="s">
        <v>187</v>
      </c>
      <c r="AU235" s="146" t="s">
        <v>87</v>
      </c>
      <c r="AY235" s="15" t="s">
        <v>185</v>
      </c>
      <c r="BE235" s="147">
        <f t="shared" si="4"/>
        <v>0</v>
      </c>
      <c r="BF235" s="147">
        <f t="shared" si="5"/>
        <v>0</v>
      </c>
      <c r="BG235" s="147">
        <f t="shared" si="6"/>
        <v>0</v>
      </c>
      <c r="BH235" s="147">
        <f t="shared" si="7"/>
        <v>0</v>
      </c>
      <c r="BI235" s="147">
        <f t="shared" si="8"/>
        <v>0</v>
      </c>
      <c r="BJ235" s="15" t="s">
        <v>85</v>
      </c>
      <c r="BK235" s="147">
        <f t="shared" si="9"/>
        <v>0</v>
      </c>
      <c r="BL235" s="15" t="s">
        <v>108</v>
      </c>
      <c r="BM235" s="146" t="s">
        <v>376</v>
      </c>
    </row>
    <row r="236" spans="2:65" s="1" customFormat="1" ht="24.2" customHeight="1">
      <c r="B236" s="134"/>
      <c r="C236" s="135" t="s">
        <v>377</v>
      </c>
      <c r="D236" s="135" t="s">
        <v>187</v>
      </c>
      <c r="E236" s="136" t="s">
        <v>378</v>
      </c>
      <c r="F236" s="137" t="s">
        <v>379</v>
      </c>
      <c r="G236" s="138" t="s">
        <v>202</v>
      </c>
      <c r="H236" s="139">
        <v>465</v>
      </c>
      <c r="I236" s="140"/>
      <c r="J236" s="141">
        <f t="shared" si="0"/>
        <v>0</v>
      </c>
      <c r="K236" s="137" t="s">
        <v>191</v>
      </c>
      <c r="L236" s="30"/>
      <c r="M236" s="142" t="s">
        <v>1</v>
      </c>
      <c r="N236" s="143" t="s">
        <v>42</v>
      </c>
      <c r="P236" s="144">
        <f t="shared" si="1"/>
        <v>0</v>
      </c>
      <c r="Q236" s="144">
        <v>5.7099999999999998E-3</v>
      </c>
      <c r="R236" s="144">
        <f t="shared" si="2"/>
        <v>2.6551499999999999</v>
      </c>
      <c r="S236" s="144">
        <v>0</v>
      </c>
      <c r="T236" s="145">
        <f t="shared" si="3"/>
        <v>0</v>
      </c>
      <c r="AR236" s="146" t="s">
        <v>108</v>
      </c>
      <c r="AT236" s="146" t="s">
        <v>187</v>
      </c>
      <c r="AU236" s="146" t="s">
        <v>87</v>
      </c>
      <c r="AY236" s="15" t="s">
        <v>185</v>
      </c>
      <c r="BE236" s="147">
        <f t="shared" si="4"/>
        <v>0</v>
      </c>
      <c r="BF236" s="147">
        <f t="shared" si="5"/>
        <v>0</v>
      </c>
      <c r="BG236" s="147">
        <f t="shared" si="6"/>
        <v>0</v>
      </c>
      <c r="BH236" s="147">
        <f t="shared" si="7"/>
        <v>0</v>
      </c>
      <c r="BI236" s="147">
        <f t="shared" si="8"/>
        <v>0</v>
      </c>
      <c r="BJ236" s="15" t="s">
        <v>85</v>
      </c>
      <c r="BK236" s="147">
        <f t="shared" si="9"/>
        <v>0</v>
      </c>
      <c r="BL236" s="15" t="s">
        <v>108</v>
      </c>
      <c r="BM236" s="146" t="s">
        <v>380</v>
      </c>
    </row>
    <row r="237" spans="2:65" s="1" customFormat="1" ht="16.5" customHeight="1">
      <c r="B237" s="134"/>
      <c r="C237" s="135" t="s">
        <v>381</v>
      </c>
      <c r="D237" s="135" t="s">
        <v>187</v>
      </c>
      <c r="E237" s="136" t="s">
        <v>382</v>
      </c>
      <c r="F237" s="137" t="s">
        <v>383</v>
      </c>
      <c r="G237" s="138" t="s">
        <v>202</v>
      </c>
      <c r="H237" s="139">
        <v>14</v>
      </c>
      <c r="I237" s="140"/>
      <c r="J237" s="141">
        <f t="shared" si="0"/>
        <v>0</v>
      </c>
      <c r="K237" s="137" t="s">
        <v>191</v>
      </c>
      <c r="L237" s="30"/>
      <c r="M237" s="142" t="s">
        <v>1</v>
      </c>
      <c r="N237" s="143" t="s">
        <v>42</v>
      </c>
      <c r="P237" s="144">
        <f t="shared" si="1"/>
        <v>0</v>
      </c>
      <c r="Q237" s="144">
        <v>8.4999999999999995E-4</v>
      </c>
      <c r="R237" s="144">
        <f t="shared" si="2"/>
        <v>1.1899999999999999E-2</v>
      </c>
      <c r="S237" s="144">
        <v>0</v>
      </c>
      <c r="T237" s="145">
        <f t="shared" si="3"/>
        <v>0</v>
      </c>
      <c r="AR237" s="146" t="s">
        <v>108</v>
      </c>
      <c r="AT237" s="146" t="s">
        <v>187</v>
      </c>
      <c r="AU237" s="146" t="s">
        <v>87</v>
      </c>
      <c r="AY237" s="15" t="s">
        <v>185</v>
      </c>
      <c r="BE237" s="147">
        <f t="shared" si="4"/>
        <v>0</v>
      </c>
      <c r="BF237" s="147">
        <f t="shared" si="5"/>
        <v>0</v>
      </c>
      <c r="BG237" s="147">
        <f t="shared" si="6"/>
        <v>0</v>
      </c>
      <c r="BH237" s="147">
        <f t="shared" si="7"/>
        <v>0</v>
      </c>
      <c r="BI237" s="147">
        <f t="shared" si="8"/>
        <v>0</v>
      </c>
      <c r="BJ237" s="15" t="s">
        <v>85</v>
      </c>
      <c r="BK237" s="147">
        <f t="shared" si="9"/>
        <v>0</v>
      </c>
      <c r="BL237" s="15" t="s">
        <v>108</v>
      </c>
      <c r="BM237" s="146" t="s">
        <v>384</v>
      </c>
    </row>
    <row r="238" spans="2:65" s="1" customFormat="1" ht="21.75" customHeight="1">
      <c r="B238" s="134"/>
      <c r="C238" s="135" t="s">
        <v>385</v>
      </c>
      <c r="D238" s="135" t="s">
        <v>187</v>
      </c>
      <c r="E238" s="136" t="s">
        <v>386</v>
      </c>
      <c r="F238" s="137" t="s">
        <v>387</v>
      </c>
      <c r="G238" s="138" t="s">
        <v>190</v>
      </c>
      <c r="H238" s="139">
        <v>0.96</v>
      </c>
      <c r="I238" s="140"/>
      <c r="J238" s="141">
        <f t="shared" si="0"/>
        <v>0</v>
      </c>
      <c r="K238" s="137" t="s">
        <v>191</v>
      </c>
      <c r="L238" s="30"/>
      <c r="M238" s="142" t="s">
        <v>1</v>
      </c>
      <c r="N238" s="143" t="s">
        <v>42</v>
      </c>
      <c r="P238" s="144">
        <f t="shared" si="1"/>
        <v>0</v>
      </c>
      <c r="Q238" s="144">
        <v>2.5018699999999998</v>
      </c>
      <c r="R238" s="144">
        <f t="shared" si="2"/>
        <v>2.4017951999999996</v>
      </c>
      <c r="S238" s="144">
        <v>0</v>
      </c>
      <c r="T238" s="145">
        <f t="shared" si="3"/>
        <v>0</v>
      </c>
      <c r="AR238" s="146" t="s">
        <v>108</v>
      </c>
      <c r="AT238" s="146" t="s">
        <v>187</v>
      </c>
      <c r="AU238" s="146" t="s">
        <v>87</v>
      </c>
      <c r="AY238" s="15" t="s">
        <v>185</v>
      </c>
      <c r="BE238" s="147">
        <f t="shared" si="4"/>
        <v>0</v>
      </c>
      <c r="BF238" s="147">
        <f t="shared" si="5"/>
        <v>0</v>
      </c>
      <c r="BG238" s="147">
        <f t="shared" si="6"/>
        <v>0</v>
      </c>
      <c r="BH238" s="147">
        <f t="shared" si="7"/>
        <v>0</v>
      </c>
      <c r="BI238" s="147">
        <f t="shared" si="8"/>
        <v>0</v>
      </c>
      <c r="BJ238" s="15" t="s">
        <v>85</v>
      </c>
      <c r="BK238" s="147">
        <f t="shared" si="9"/>
        <v>0</v>
      </c>
      <c r="BL238" s="15" t="s">
        <v>108</v>
      </c>
      <c r="BM238" s="146" t="s">
        <v>388</v>
      </c>
    </row>
    <row r="239" spans="2:65" s="12" customFormat="1" ht="11.25">
      <c r="B239" s="148"/>
      <c r="D239" s="149" t="s">
        <v>193</v>
      </c>
      <c r="E239" s="150" t="s">
        <v>1</v>
      </c>
      <c r="F239" s="151" t="s">
        <v>389</v>
      </c>
      <c r="H239" s="152">
        <v>0.96</v>
      </c>
      <c r="I239" s="153"/>
      <c r="L239" s="148"/>
      <c r="M239" s="154"/>
      <c r="T239" s="155"/>
      <c r="AT239" s="150" t="s">
        <v>193</v>
      </c>
      <c r="AU239" s="150" t="s">
        <v>87</v>
      </c>
      <c r="AV239" s="12" t="s">
        <v>87</v>
      </c>
      <c r="AW239" s="12" t="s">
        <v>32</v>
      </c>
      <c r="AX239" s="12" t="s">
        <v>77</v>
      </c>
      <c r="AY239" s="150" t="s">
        <v>185</v>
      </c>
    </row>
    <row r="240" spans="2:65" s="13" customFormat="1" ht="11.25">
      <c r="B240" s="156"/>
      <c r="D240" s="149" t="s">
        <v>193</v>
      </c>
      <c r="E240" s="157" t="s">
        <v>1</v>
      </c>
      <c r="F240" s="158" t="s">
        <v>195</v>
      </c>
      <c r="H240" s="159">
        <v>0.96</v>
      </c>
      <c r="I240" s="160"/>
      <c r="L240" s="156"/>
      <c r="M240" s="161"/>
      <c r="T240" s="162"/>
      <c r="AT240" s="157" t="s">
        <v>193</v>
      </c>
      <c r="AU240" s="157" t="s">
        <v>87</v>
      </c>
      <c r="AV240" s="13" t="s">
        <v>108</v>
      </c>
      <c r="AW240" s="13" t="s">
        <v>32</v>
      </c>
      <c r="AX240" s="13" t="s">
        <v>85</v>
      </c>
      <c r="AY240" s="157" t="s">
        <v>185</v>
      </c>
    </row>
    <row r="241" spans="2:65" s="1" customFormat="1" ht="16.5" customHeight="1">
      <c r="B241" s="134"/>
      <c r="C241" s="135" t="s">
        <v>390</v>
      </c>
      <c r="D241" s="135" t="s">
        <v>187</v>
      </c>
      <c r="E241" s="136" t="s">
        <v>391</v>
      </c>
      <c r="F241" s="137" t="s">
        <v>392</v>
      </c>
      <c r="G241" s="138" t="s">
        <v>190</v>
      </c>
      <c r="H241" s="139">
        <v>0.18</v>
      </c>
      <c r="I241" s="140"/>
      <c r="J241" s="141">
        <f>ROUND(I241*H241,2)</f>
        <v>0</v>
      </c>
      <c r="K241" s="137" t="s">
        <v>203</v>
      </c>
      <c r="L241" s="30"/>
      <c r="M241" s="142" t="s">
        <v>1</v>
      </c>
      <c r="N241" s="143" t="s">
        <v>42</v>
      </c>
      <c r="P241" s="144">
        <f>O241*H241</f>
        <v>0</v>
      </c>
      <c r="Q241" s="144">
        <v>2.5018699999999998</v>
      </c>
      <c r="R241" s="144">
        <f>Q241*H241</f>
        <v>0.45033659999999998</v>
      </c>
      <c r="S241" s="144">
        <v>0</v>
      </c>
      <c r="T241" s="145">
        <f>S241*H241</f>
        <v>0</v>
      </c>
      <c r="AR241" s="146" t="s">
        <v>108</v>
      </c>
      <c r="AT241" s="146" t="s">
        <v>187</v>
      </c>
      <c r="AU241" s="146" t="s">
        <v>87</v>
      </c>
      <c r="AY241" s="15" t="s">
        <v>185</v>
      </c>
      <c r="BE241" s="147">
        <f>IF(N241="základní",J241,0)</f>
        <v>0</v>
      </c>
      <c r="BF241" s="147">
        <f>IF(N241="snížená",J241,0)</f>
        <v>0</v>
      </c>
      <c r="BG241" s="147">
        <f>IF(N241="zákl. přenesená",J241,0)</f>
        <v>0</v>
      </c>
      <c r="BH241" s="147">
        <f>IF(N241="sníž. přenesená",J241,0)</f>
        <v>0</v>
      </c>
      <c r="BI241" s="147">
        <f>IF(N241="nulová",J241,0)</f>
        <v>0</v>
      </c>
      <c r="BJ241" s="15" t="s">
        <v>85</v>
      </c>
      <c r="BK241" s="147">
        <f>ROUND(I241*H241,2)</f>
        <v>0</v>
      </c>
      <c r="BL241" s="15" t="s">
        <v>108</v>
      </c>
      <c r="BM241" s="146" t="s">
        <v>393</v>
      </c>
    </row>
    <row r="242" spans="2:65" s="1" customFormat="1" ht="29.25">
      <c r="B242" s="30"/>
      <c r="D242" s="149" t="s">
        <v>301</v>
      </c>
      <c r="F242" s="173" t="s">
        <v>302</v>
      </c>
      <c r="I242" s="174"/>
      <c r="L242" s="30"/>
      <c r="M242" s="175"/>
      <c r="T242" s="54"/>
      <c r="AT242" s="15" t="s">
        <v>301</v>
      </c>
      <c r="AU242" s="15" t="s">
        <v>87</v>
      </c>
    </row>
    <row r="243" spans="2:65" s="12" customFormat="1" ht="11.25">
      <c r="B243" s="148"/>
      <c r="D243" s="149" t="s">
        <v>193</v>
      </c>
      <c r="E243" s="150" t="s">
        <v>1</v>
      </c>
      <c r="F243" s="151" t="s">
        <v>394</v>
      </c>
      <c r="H243" s="152">
        <v>0.18</v>
      </c>
      <c r="I243" s="153"/>
      <c r="L243" s="148"/>
      <c r="M243" s="154"/>
      <c r="T243" s="155"/>
      <c r="AT243" s="150" t="s">
        <v>193</v>
      </c>
      <c r="AU243" s="150" t="s">
        <v>87</v>
      </c>
      <c r="AV243" s="12" t="s">
        <v>87</v>
      </c>
      <c r="AW243" s="12" t="s">
        <v>32</v>
      </c>
      <c r="AX243" s="12" t="s">
        <v>77</v>
      </c>
      <c r="AY243" s="150" t="s">
        <v>185</v>
      </c>
    </row>
    <row r="244" spans="2:65" s="13" customFormat="1" ht="11.25">
      <c r="B244" s="156"/>
      <c r="D244" s="149" t="s">
        <v>193</v>
      </c>
      <c r="E244" s="157" t="s">
        <v>1</v>
      </c>
      <c r="F244" s="158" t="s">
        <v>195</v>
      </c>
      <c r="H244" s="159">
        <v>0.18</v>
      </c>
      <c r="I244" s="160"/>
      <c r="L244" s="156"/>
      <c r="M244" s="161"/>
      <c r="T244" s="162"/>
      <c r="AT244" s="157" t="s">
        <v>193</v>
      </c>
      <c r="AU244" s="157" t="s">
        <v>87</v>
      </c>
      <c r="AV244" s="13" t="s">
        <v>108</v>
      </c>
      <c r="AW244" s="13" t="s">
        <v>32</v>
      </c>
      <c r="AX244" s="13" t="s">
        <v>85</v>
      </c>
      <c r="AY244" s="157" t="s">
        <v>185</v>
      </c>
    </row>
    <row r="245" spans="2:65" s="1" customFormat="1" ht="16.5" customHeight="1">
      <c r="B245" s="134"/>
      <c r="C245" s="135" t="s">
        <v>395</v>
      </c>
      <c r="D245" s="135" t="s">
        <v>187</v>
      </c>
      <c r="E245" s="136" t="s">
        <v>396</v>
      </c>
      <c r="F245" s="137" t="s">
        <v>397</v>
      </c>
      <c r="G245" s="138" t="s">
        <v>264</v>
      </c>
      <c r="H245" s="139">
        <v>7.6999999999999999E-2</v>
      </c>
      <c r="I245" s="140"/>
      <c r="J245" s="141">
        <f>ROUND(I245*H245,2)</f>
        <v>0</v>
      </c>
      <c r="K245" s="137" t="s">
        <v>191</v>
      </c>
      <c r="L245" s="30"/>
      <c r="M245" s="142" t="s">
        <v>1</v>
      </c>
      <c r="N245" s="143" t="s">
        <v>42</v>
      </c>
      <c r="P245" s="144">
        <f>O245*H245</f>
        <v>0</v>
      </c>
      <c r="Q245" s="144">
        <v>1.0416099999999999</v>
      </c>
      <c r="R245" s="144">
        <f>Q245*H245</f>
        <v>8.0203969999999999E-2</v>
      </c>
      <c r="S245" s="144">
        <v>0</v>
      </c>
      <c r="T245" s="145">
        <f>S245*H245</f>
        <v>0</v>
      </c>
      <c r="AR245" s="146" t="s">
        <v>108</v>
      </c>
      <c r="AT245" s="146" t="s">
        <v>187</v>
      </c>
      <c r="AU245" s="146" t="s">
        <v>87</v>
      </c>
      <c r="AY245" s="15" t="s">
        <v>185</v>
      </c>
      <c r="BE245" s="147">
        <f>IF(N245="základní",J245,0)</f>
        <v>0</v>
      </c>
      <c r="BF245" s="147">
        <f>IF(N245="snížená",J245,0)</f>
        <v>0</v>
      </c>
      <c r="BG245" s="147">
        <f>IF(N245="zákl. přenesená",J245,0)</f>
        <v>0</v>
      </c>
      <c r="BH245" s="147">
        <f>IF(N245="sníž. přenesená",J245,0)</f>
        <v>0</v>
      </c>
      <c r="BI245" s="147">
        <f>IF(N245="nulová",J245,0)</f>
        <v>0</v>
      </c>
      <c r="BJ245" s="15" t="s">
        <v>85</v>
      </c>
      <c r="BK245" s="147">
        <f>ROUND(I245*H245,2)</f>
        <v>0</v>
      </c>
      <c r="BL245" s="15" t="s">
        <v>108</v>
      </c>
      <c r="BM245" s="146" t="s">
        <v>398</v>
      </c>
    </row>
    <row r="246" spans="2:65" s="12" customFormat="1" ht="11.25">
      <c r="B246" s="148"/>
      <c r="D246" s="149" t="s">
        <v>193</v>
      </c>
      <c r="E246" s="150" t="s">
        <v>1</v>
      </c>
      <c r="F246" s="151" t="s">
        <v>399</v>
      </c>
      <c r="H246" s="152">
        <v>7.6999999999999999E-2</v>
      </c>
      <c r="I246" s="153"/>
      <c r="L246" s="148"/>
      <c r="M246" s="154"/>
      <c r="T246" s="155"/>
      <c r="AT246" s="150" t="s">
        <v>193</v>
      </c>
      <c r="AU246" s="150" t="s">
        <v>87</v>
      </c>
      <c r="AV246" s="12" t="s">
        <v>87</v>
      </c>
      <c r="AW246" s="12" t="s">
        <v>32</v>
      </c>
      <c r="AX246" s="12" t="s">
        <v>77</v>
      </c>
      <c r="AY246" s="150" t="s">
        <v>185</v>
      </c>
    </row>
    <row r="247" spans="2:65" s="13" customFormat="1" ht="11.25">
      <c r="B247" s="156"/>
      <c r="D247" s="149" t="s">
        <v>193</v>
      </c>
      <c r="E247" s="157" t="s">
        <v>1</v>
      </c>
      <c r="F247" s="158" t="s">
        <v>195</v>
      </c>
      <c r="H247" s="159">
        <v>7.6999999999999999E-2</v>
      </c>
      <c r="I247" s="160"/>
      <c r="L247" s="156"/>
      <c r="M247" s="161"/>
      <c r="T247" s="162"/>
      <c r="AT247" s="157" t="s">
        <v>193</v>
      </c>
      <c r="AU247" s="157" t="s">
        <v>87</v>
      </c>
      <c r="AV247" s="13" t="s">
        <v>108</v>
      </c>
      <c r="AW247" s="13" t="s">
        <v>32</v>
      </c>
      <c r="AX247" s="13" t="s">
        <v>85</v>
      </c>
      <c r="AY247" s="157" t="s">
        <v>185</v>
      </c>
    </row>
    <row r="248" spans="2:65" s="1" customFormat="1" ht="16.5" customHeight="1">
      <c r="B248" s="134"/>
      <c r="C248" s="135" t="s">
        <v>400</v>
      </c>
      <c r="D248" s="135" t="s">
        <v>187</v>
      </c>
      <c r="E248" s="136" t="s">
        <v>401</v>
      </c>
      <c r="F248" s="137" t="s">
        <v>402</v>
      </c>
      <c r="G248" s="138" t="s">
        <v>202</v>
      </c>
      <c r="H248" s="139">
        <v>18</v>
      </c>
      <c r="I248" s="140"/>
      <c r="J248" s="141">
        <f>ROUND(I248*H248,2)</f>
        <v>0</v>
      </c>
      <c r="K248" s="137" t="s">
        <v>191</v>
      </c>
      <c r="L248" s="30"/>
      <c r="M248" s="142" t="s">
        <v>1</v>
      </c>
      <c r="N248" s="143" t="s">
        <v>42</v>
      </c>
      <c r="P248" s="144">
        <f>O248*H248</f>
        <v>0</v>
      </c>
      <c r="Q248" s="144">
        <v>0.105</v>
      </c>
      <c r="R248" s="144">
        <f>Q248*H248</f>
        <v>1.89</v>
      </c>
      <c r="S248" s="144">
        <v>0</v>
      </c>
      <c r="T248" s="145">
        <f>S248*H248</f>
        <v>0</v>
      </c>
      <c r="AR248" s="146" t="s">
        <v>108</v>
      </c>
      <c r="AT248" s="146" t="s">
        <v>187</v>
      </c>
      <c r="AU248" s="146" t="s">
        <v>87</v>
      </c>
      <c r="AY248" s="15" t="s">
        <v>185</v>
      </c>
      <c r="BE248" s="147">
        <f>IF(N248="základní",J248,0)</f>
        <v>0</v>
      </c>
      <c r="BF248" s="147">
        <f>IF(N248="snížená",J248,0)</f>
        <v>0</v>
      </c>
      <c r="BG248" s="147">
        <f>IF(N248="zákl. přenesená",J248,0)</f>
        <v>0</v>
      </c>
      <c r="BH248" s="147">
        <f>IF(N248="sníž. přenesená",J248,0)</f>
        <v>0</v>
      </c>
      <c r="BI248" s="147">
        <f>IF(N248="nulová",J248,0)</f>
        <v>0</v>
      </c>
      <c r="BJ248" s="15" t="s">
        <v>85</v>
      </c>
      <c r="BK248" s="147">
        <f>ROUND(I248*H248,2)</f>
        <v>0</v>
      </c>
      <c r="BL248" s="15" t="s">
        <v>108</v>
      </c>
      <c r="BM248" s="146" t="s">
        <v>403</v>
      </c>
    </row>
    <row r="249" spans="2:65" s="12" customFormat="1" ht="11.25">
      <c r="B249" s="148"/>
      <c r="D249" s="149" t="s">
        <v>193</v>
      </c>
      <c r="E249" s="150" t="s">
        <v>1</v>
      </c>
      <c r="F249" s="151" t="s">
        <v>404</v>
      </c>
      <c r="H249" s="152">
        <v>18</v>
      </c>
      <c r="I249" s="153"/>
      <c r="L249" s="148"/>
      <c r="M249" s="154"/>
      <c r="T249" s="155"/>
      <c r="AT249" s="150" t="s">
        <v>193</v>
      </c>
      <c r="AU249" s="150" t="s">
        <v>87</v>
      </c>
      <c r="AV249" s="12" t="s">
        <v>87</v>
      </c>
      <c r="AW249" s="12" t="s">
        <v>32</v>
      </c>
      <c r="AX249" s="12" t="s">
        <v>77</v>
      </c>
      <c r="AY249" s="150" t="s">
        <v>185</v>
      </c>
    </row>
    <row r="250" spans="2:65" s="13" customFormat="1" ht="11.25">
      <c r="B250" s="156"/>
      <c r="D250" s="149" t="s">
        <v>193</v>
      </c>
      <c r="E250" s="157" t="s">
        <v>1</v>
      </c>
      <c r="F250" s="158" t="s">
        <v>195</v>
      </c>
      <c r="H250" s="159">
        <v>18</v>
      </c>
      <c r="I250" s="160"/>
      <c r="L250" s="156"/>
      <c r="M250" s="161"/>
      <c r="T250" s="162"/>
      <c r="AT250" s="157" t="s">
        <v>193</v>
      </c>
      <c r="AU250" s="157" t="s">
        <v>87</v>
      </c>
      <c r="AV250" s="13" t="s">
        <v>108</v>
      </c>
      <c r="AW250" s="13" t="s">
        <v>32</v>
      </c>
      <c r="AX250" s="13" t="s">
        <v>85</v>
      </c>
      <c r="AY250" s="157" t="s">
        <v>185</v>
      </c>
    </row>
    <row r="251" spans="2:65" s="1" customFormat="1" ht="16.5" customHeight="1">
      <c r="B251" s="134"/>
      <c r="C251" s="135" t="s">
        <v>405</v>
      </c>
      <c r="D251" s="135" t="s">
        <v>187</v>
      </c>
      <c r="E251" s="136" t="s">
        <v>406</v>
      </c>
      <c r="F251" s="137" t="s">
        <v>407</v>
      </c>
      <c r="G251" s="138" t="s">
        <v>202</v>
      </c>
      <c r="H251" s="139">
        <v>69.91</v>
      </c>
      <c r="I251" s="140"/>
      <c r="J251" s="141">
        <f>ROUND(I251*H251,2)</f>
        <v>0</v>
      </c>
      <c r="K251" s="137" t="s">
        <v>191</v>
      </c>
      <c r="L251" s="30"/>
      <c r="M251" s="142" t="s">
        <v>1</v>
      </c>
      <c r="N251" s="143" t="s">
        <v>42</v>
      </c>
      <c r="P251" s="144">
        <f>O251*H251</f>
        <v>0</v>
      </c>
      <c r="Q251" s="144">
        <v>1.0200000000000001E-2</v>
      </c>
      <c r="R251" s="144">
        <f>Q251*H251</f>
        <v>0.71308199999999999</v>
      </c>
      <c r="S251" s="144">
        <v>0</v>
      </c>
      <c r="T251" s="145">
        <f>S251*H251</f>
        <v>0</v>
      </c>
      <c r="AR251" s="146" t="s">
        <v>108</v>
      </c>
      <c r="AT251" s="146" t="s">
        <v>187</v>
      </c>
      <c r="AU251" s="146" t="s">
        <v>87</v>
      </c>
      <c r="AY251" s="15" t="s">
        <v>185</v>
      </c>
      <c r="BE251" s="147">
        <f>IF(N251="základní",J251,0)</f>
        <v>0</v>
      </c>
      <c r="BF251" s="147">
        <f>IF(N251="snížená",J251,0)</f>
        <v>0</v>
      </c>
      <c r="BG251" s="147">
        <f>IF(N251="zákl. přenesená",J251,0)</f>
        <v>0</v>
      </c>
      <c r="BH251" s="147">
        <f>IF(N251="sníž. přenesená",J251,0)</f>
        <v>0</v>
      </c>
      <c r="BI251" s="147">
        <f>IF(N251="nulová",J251,0)</f>
        <v>0</v>
      </c>
      <c r="BJ251" s="15" t="s">
        <v>85</v>
      </c>
      <c r="BK251" s="147">
        <f>ROUND(I251*H251,2)</f>
        <v>0</v>
      </c>
      <c r="BL251" s="15" t="s">
        <v>108</v>
      </c>
      <c r="BM251" s="146" t="s">
        <v>408</v>
      </c>
    </row>
    <row r="252" spans="2:65" s="12" customFormat="1" ht="11.25">
      <c r="B252" s="148"/>
      <c r="D252" s="149" t="s">
        <v>193</v>
      </c>
      <c r="E252" s="150" t="s">
        <v>1</v>
      </c>
      <c r="F252" s="151" t="s">
        <v>409</v>
      </c>
      <c r="H252" s="152">
        <v>69.91</v>
      </c>
      <c r="I252" s="153"/>
      <c r="L252" s="148"/>
      <c r="M252" s="154"/>
      <c r="T252" s="155"/>
      <c r="AT252" s="150" t="s">
        <v>193</v>
      </c>
      <c r="AU252" s="150" t="s">
        <v>87</v>
      </c>
      <c r="AV252" s="12" t="s">
        <v>87</v>
      </c>
      <c r="AW252" s="12" t="s">
        <v>32</v>
      </c>
      <c r="AX252" s="12" t="s">
        <v>77</v>
      </c>
      <c r="AY252" s="150" t="s">
        <v>185</v>
      </c>
    </row>
    <row r="253" spans="2:65" s="13" customFormat="1" ht="11.25">
      <c r="B253" s="156"/>
      <c r="D253" s="149" t="s">
        <v>193</v>
      </c>
      <c r="E253" s="157" t="s">
        <v>1</v>
      </c>
      <c r="F253" s="158" t="s">
        <v>195</v>
      </c>
      <c r="H253" s="159">
        <v>69.91</v>
      </c>
      <c r="I253" s="160"/>
      <c r="L253" s="156"/>
      <c r="M253" s="161"/>
      <c r="T253" s="162"/>
      <c r="AT253" s="157" t="s">
        <v>193</v>
      </c>
      <c r="AU253" s="157" t="s">
        <v>87</v>
      </c>
      <c r="AV253" s="13" t="s">
        <v>108</v>
      </c>
      <c r="AW253" s="13" t="s">
        <v>32</v>
      </c>
      <c r="AX253" s="13" t="s">
        <v>85</v>
      </c>
      <c r="AY253" s="157" t="s">
        <v>185</v>
      </c>
    </row>
    <row r="254" spans="2:65" s="1" customFormat="1" ht="16.5" customHeight="1">
      <c r="B254" s="134"/>
      <c r="C254" s="135" t="s">
        <v>410</v>
      </c>
      <c r="D254" s="135" t="s">
        <v>187</v>
      </c>
      <c r="E254" s="136" t="s">
        <v>411</v>
      </c>
      <c r="F254" s="137" t="s">
        <v>412</v>
      </c>
      <c r="G254" s="138" t="s">
        <v>202</v>
      </c>
      <c r="H254" s="139">
        <v>1.7889999999999999</v>
      </c>
      <c r="I254" s="140"/>
      <c r="J254" s="141">
        <f>ROUND(I254*H254,2)</f>
        <v>0</v>
      </c>
      <c r="K254" s="137" t="s">
        <v>191</v>
      </c>
      <c r="L254" s="30"/>
      <c r="M254" s="142" t="s">
        <v>1</v>
      </c>
      <c r="N254" s="143" t="s">
        <v>42</v>
      </c>
      <c r="P254" s="144">
        <f>O254*H254</f>
        <v>0</v>
      </c>
      <c r="Q254" s="144">
        <v>4.0800000000000003E-2</v>
      </c>
      <c r="R254" s="144">
        <f>Q254*H254</f>
        <v>7.2991200000000006E-2</v>
      </c>
      <c r="S254" s="144">
        <v>0</v>
      </c>
      <c r="T254" s="145">
        <f>S254*H254</f>
        <v>0</v>
      </c>
      <c r="AR254" s="146" t="s">
        <v>108</v>
      </c>
      <c r="AT254" s="146" t="s">
        <v>187</v>
      </c>
      <c r="AU254" s="146" t="s">
        <v>87</v>
      </c>
      <c r="AY254" s="15" t="s">
        <v>185</v>
      </c>
      <c r="BE254" s="147">
        <f>IF(N254="základní",J254,0)</f>
        <v>0</v>
      </c>
      <c r="BF254" s="147">
        <f>IF(N254="snížená",J254,0)</f>
        <v>0</v>
      </c>
      <c r="BG254" s="147">
        <f>IF(N254="zákl. přenesená",J254,0)</f>
        <v>0</v>
      </c>
      <c r="BH254" s="147">
        <f>IF(N254="sníž. přenesená",J254,0)</f>
        <v>0</v>
      </c>
      <c r="BI254" s="147">
        <f>IF(N254="nulová",J254,0)</f>
        <v>0</v>
      </c>
      <c r="BJ254" s="15" t="s">
        <v>85</v>
      </c>
      <c r="BK254" s="147">
        <f>ROUND(I254*H254,2)</f>
        <v>0</v>
      </c>
      <c r="BL254" s="15" t="s">
        <v>108</v>
      </c>
      <c r="BM254" s="146" t="s">
        <v>413</v>
      </c>
    </row>
    <row r="255" spans="2:65" s="12" customFormat="1" ht="11.25">
      <c r="B255" s="148"/>
      <c r="D255" s="149" t="s">
        <v>193</v>
      </c>
      <c r="E255" s="150" t="s">
        <v>1</v>
      </c>
      <c r="F255" s="151" t="s">
        <v>414</v>
      </c>
      <c r="H255" s="152">
        <v>1.7889999999999999</v>
      </c>
      <c r="I255" s="153"/>
      <c r="L255" s="148"/>
      <c r="M255" s="154"/>
      <c r="T255" s="155"/>
      <c r="AT255" s="150" t="s">
        <v>193</v>
      </c>
      <c r="AU255" s="150" t="s">
        <v>87</v>
      </c>
      <c r="AV255" s="12" t="s">
        <v>87</v>
      </c>
      <c r="AW255" s="12" t="s">
        <v>32</v>
      </c>
      <c r="AX255" s="12" t="s">
        <v>77</v>
      </c>
      <c r="AY255" s="150" t="s">
        <v>185</v>
      </c>
    </row>
    <row r="256" spans="2:65" s="13" customFormat="1" ht="11.25">
      <c r="B256" s="156"/>
      <c r="D256" s="149" t="s">
        <v>193</v>
      </c>
      <c r="E256" s="157" t="s">
        <v>1</v>
      </c>
      <c r="F256" s="158" t="s">
        <v>195</v>
      </c>
      <c r="H256" s="159">
        <v>1.7889999999999999</v>
      </c>
      <c r="I256" s="160"/>
      <c r="L256" s="156"/>
      <c r="M256" s="161"/>
      <c r="T256" s="162"/>
      <c r="AT256" s="157" t="s">
        <v>193</v>
      </c>
      <c r="AU256" s="157" t="s">
        <v>87</v>
      </c>
      <c r="AV256" s="13" t="s">
        <v>108</v>
      </c>
      <c r="AW256" s="13" t="s">
        <v>32</v>
      </c>
      <c r="AX256" s="13" t="s">
        <v>85</v>
      </c>
      <c r="AY256" s="157" t="s">
        <v>185</v>
      </c>
    </row>
    <row r="257" spans="2:65" s="1" customFormat="1" ht="16.5" customHeight="1">
      <c r="B257" s="134"/>
      <c r="C257" s="135" t="s">
        <v>415</v>
      </c>
      <c r="D257" s="135" t="s">
        <v>187</v>
      </c>
      <c r="E257" s="136" t="s">
        <v>416</v>
      </c>
      <c r="F257" s="137" t="s">
        <v>417</v>
      </c>
      <c r="G257" s="138" t="s">
        <v>202</v>
      </c>
      <c r="H257" s="139">
        <v>0.75</v>
      </c>
      <c r="I257" s="140"/>
      <c r="J257" s="141">
        <f>ROUND(I257*H257,2)</f>
        <v>0</v>
      </c>
      <c r="K257" s="137" t="s">
        <v>191</v>
      </c>
      <c r="L257" s="30"/>
      <c r="M257" s="142" t="s">
        <v>1</v>
      </c>
      <c r="N257" s="143" t="s">
        <v>42</v>
      </c>
      <c r="P257" s="144">
        <f>O257*H257</f>
        <v>0</v>
      </c>
      <c r="Q257" s="144">
        <v>0.27560000000000001</v>
      </c>
      <c r="R257" s="144">
        <f>Q257*H257</f>
        <v>0.20669999999999999</v>
      </c>
      <c r="S257" s="144">
        <v>0</v>
      </c>
      <c r="T257" s="145">
        <f>S257*H257</f>
        <v>0</v>
      </c>
      <c r="AR257" s="146" t="s">
        <v>108</v>
      </c>
      <c r="AT257" s="146" t="s">
        <v>187</v>
      </c>
      <c r="AU257" s="146" t="s">
        <v>87</v>
      </c>
      <c r="AY257" s="15" t="s">
        <v>185</v>
      </c>
      <c r="BE257" s="147">
        <f>IF(N257="základní",J257,0)</f>
        <v>0</v>
      </c>
      <c r="BF257" s="147">
        <f>IF(N257="snížená",J257,0)</f>
        <v>0</v>
      </c>
      <c r="BG257" s="147">
        <f>IF(N257="zákl. přenesená",J257,0)</f>
        <v>0</v>
      </c>
      <c r="BH257" s="147">
        <f>IF(N257="sníž. přenesená",J257,0)</f>
        <v>0</v>
      </c>
      <c r="BI257" s="147">
        <f>IF(N257="nulová",J257,0)</f>
        <v>0</v>
      </c>
      <c r="BJ257" s="15" t="s">
        <v>85</v>
      </c>
      <c r="BK257" s="147">
        <f>ROUND(I257*H257,2)</f>
        <v>0</v>
      </c>
      <c r="BL257" s="15" t="s">
        <v>108</v>
      </c>
      <c r="BM257" s="146" t="s">
        <v>418</v>
      </c>
    </row>
    <row r="258" spans="2:65" s="12" customFormat="1" ht="11.25">
      <c r="B258" s="148"/>
      <c r="D258" s="149" t="s">
        <v>193</v>
      </c>
      <c r="E258" s="150" t="s">
        <v>1</v>
      </c>
      <c r="F258" s="151" t="s">
        <v>419</v>
      </c>
      <c r="H258" s="152">
        <v>0.75</v>
      </c>
      <c r="I258" s="153"/>
      <c r="L258" s="148"/>
      <c r="M258" s="154"/>
      <c r="T258" s="155"/>
      <c r="AT258" s="150" t="s">
        <v>193</v>
      </c>
      <c r="AU258" s="150" t="s">
        <v>87</v>
      </c>
      <c r="AV258" s="12" t="s">
        <v>87</v>
      </c>
      <c r="AW258" s="12" t="s">
        <v>32</v>
      </c>
      <c r="AX258" s="12" t="s">
        <v>77</v>
      </c>
      <c r="AY258" s="150" t="s">
        <v>185</v>
      </c>
    </row>
    <row r="259" spans="2:65" s="13" customFormat="1" ht="11.25">
      <c r="B259" s="156"/>
      <c r="D259" s="149" t="s">
        <v>193</v>
      </c>
      <c r="E259" s="157" t="s">
        <v>1</v>
      </c>
      <c r="F259" s="158" t="s">
        <v>195</v>
      </c>
      <c r="H259" s="159">
        <v>0.75</v>
      </c>
      <c r="I259" s="160"/>
      <c r="L259" s="156"/>
      <c r="M259" s="161"/>
      <c r="T259" s="162"/>
      <c r="AT259" s="157" t="s">
        <v>193</v>
      </c>
      <c r="AU259" s="157" t="s">
        <v>87</v>
      </c>
      <c r="AV259" s="13" t="s">
        <v>108</v>
      </c>
      <c r="AW259" s="13" t="s">
        <v>32</v>
      </c>
      <c r="AX259" s="13" t="s">
        <v>85</v>
      </c>
      <c r="AY259" s="157" t="s">
        <v>185</v>
      </c>
    </row>
    <row r="260" spans="2:65" s="11" customFormat="1" ht="22.9" customHeight="1">
      <c r="B260" s="122"/>
      <c r="D260" s="123" t="s">
        <v>76</v>
      </c>
      <c r="E260" s="132" t="s">
        <v>226</v>
      </c>
      <c r="F260" s="132" t="s">
        <v>420</v>
      </c>
      <c r="I260" s="125"/>
      <c r="J260" s="133">
        <f>BK260</f>
        <v>0</v>
      </c>
      <c r="L260" s="122"/>
      <c r="M260" s="127"/>
      <c r="P260" s="128">
        <f>P261+SUM(P262:P328)</f>
        <v>0</v>
      </c>
      <c r="R260" s="128">
        <f>R261+SUM(R262:R328)</f>
        <v>6.1869999999999998E-3</v>
      </c>
      <c r="T260" s="129">
        <f>T261+SUM(T262:T328)</f>
        <v>25.319113999999999</v>
      </c>
      <c r="AR260" s="123" t="s">
        <v>85</v>
      </c>
      <c r="AT260" s="130" t="s">
        <v>76</v>
      </c>
      <c r="AU260" s="130" t="s">
        <v>85</v>
      </c>
      <c r="AY260" s="123" t="s">
        <v>185</v>
      </c>
      <c r="BK260" s="131">
        <f>BK261+SUM(BK262:BK328)</f>
        <v>0</v>
      </c>
    </row>
    <row r="261" spans="2:65" s="1" customFormat="1" ht="16.5" customHeight="1">
      <c r="B261" s="134"/>
      <c r="C261" s="135" t="s">
        <v>421</v>
      </c>
      <c r="D261" s="135" t="s">
        <v>187</v>
      </c>
      <c r="E261" s="136" t="s">
        <v>422</v>
      </c>
      <c r="F261" s="137" t="s">
        <v>423</v>
      </c>
      <c r="G261" s="138" t="s">
        <v>202</v>
      </c>
      <c r="H261" s="139">
        <v>1.2</v>
      </c>
      <c r="I261" s="140"/>
      <c r="J261" s="141">
        <f>ROUND(I261*H261,2)</f>
        <v>0</v>
      </c>
      <c r="K261" s="137" t="s">
        <v>191</v>
      </c>
      <c r="L261" s="30"/>
      <c r="M261" s="142" t="s">
        <v>1</v>
      </c>
      <c r="N261" s="143" t="s">
        <v>42</v>
      </c>
      <c r="P261" s="144">
        <f>O261*H261</f>
        <v>0</v>
      </c>
      <c r="Q261" s="144">
        <v>3.6000000000000002E-4</v>
      </c>
      <c r="R261" s="144">
        <f>Q261*H261</f>
        <v>4.3200000000000004E-4</v>
      </c>
      <c r="S261" s="144">
        <v>0</v>
      </c>
      <c r="T261" s="145">
        <f>S261*H261</f>
        <v>0</v>
      </c>
      <c r="AR261" s="146" t="s">
        <v>108</v>
      </c>
      <c r="AT261" s="146" t="s">
        <v>187</v>
      </c>
      <c r="AU261" s="146" t="s">
        <v>87</v>
      </c>
      <c r="AY261" s="15" t="s">
        <v>185</v>
      </c>
      <c r="BE261" s="147">
        <f>IF(N261="základní",J261,0)</f>
        <v>0</v>
      </c>
      <c r="BF261" s="147">
        <f>IF(N261="snížená",J261,0)</f>
        <v>0</v>
      </c>
      <c r="BG261" s="147">
        <f>IF(N261="zákl. přenesená",J261,0)</f>
        <v>0</v>
      </c>
      <c r="BH261" s="147">
        <f>IF(N261="sníž. přenesená",J261,0)</f>
        <v>0</v>
      </c>
      <c r="BI261" s="147">
        <f>IF(N261="nulová",J261,0)</f>
        <v>0</v>
      </c>
      <c r="BJ261" s="15" t="s">
        <v>85</v>
      </c>
      <c r="BK261" s="147">
        <f>ROUND(I261*H261,2)</f>
        <v>0</v>
      </c>
      <c r="BL261" s="15" t="s">
        <v>108</v>
      </c>
      <c r="BM261" s="146" t="s">
        <v>424</v>
      </c>
    </row>
    <row r="262" spans="2:65" s="12" customFormat="1" ht="11.25">
      <c r="B262" s="148"/>
      <c r="D262" s="149" t="s">
        <v>193</v>
      </c>
      <c r="E262" s="150" t="s">
        <v>1</v>
      </c>
      <c r="F262" s="151" t="s">
        <v>425</v>
      </c>
      <c r="H262" s="152">
        <v>1.2</v>
      </c>
      <c r="I262" s="153"/>
      <c r="L262" s="148"/>
      <c r="M262" s="154"/>
      <c r="T262" s="155"/>
      <c r="AT262" s="150" t="s">
        <v>193</v>
      </c>
      <c r="AU262" s="150" t="s">
        <v>87</v>
      </c>
      <c r="AV262" s="12" t="s">
        <v>87</v>
      </c>
      <c r="AW262" s="12" t="s">
        <v>32</v>
      </c>
      <c r="AX262" s="12" t="s">
        <v>77</v>
      </c>
      <c r="AY262" s="150" t="s">
        <v>185</v>
      </c>
    </row>
    <row r="263" spans="2:65" s="13" customFormat="1" ht="11.25">
      <c r="B263" s="156"/>
      <c r="D263" s="149" t="s">
        <v>193</v>
      </c>
      <c r="E263" s="157" t="s">
        <v>1</v>
      </c>
      <c r="F263" s="158" t="s">
        <v>195</v>
      </c>
      <c r="H263" s="159">
        <v>1.2</v>
      </c>
      <c r="I263" s="160"/>
      <c r="L263" s="156"/>
      <c r="M263" s="161"/>
      <c r="T263" s="162"/>
      <c r="AT263" s="157" t="s">
        <v>193</v>
      </c>
      <c r="AU263" s="157" t="s">
        <v>87</v>
      </c>
      <c r="AV263" s="13" t="s">
        <v>108</v>
      </c>
      <c r="AW263" s="13" t="s">
        <v>32</v>
      </c>
      <c r="AX263" s="13" t="s">
        <v>85</v>
      </c>
      <c r="AY263" s="157" t="s">
        <v>185</v>
      </c>
    </row>
    <row r="264" spans="2:65" s="1" customFormat="1" ht="21.75" customHeight="1">
      <c r="B264" s="134"/>
      <c r="C264" s="135" t="s">
        <v>426</v>
      </c>
      <c r="D264" s="135" t="s">
        <v>187</v>
      </c>
      <c r="E264" s="136" t="s">
        <v>427</v>
      </c>
      <c r="F264" s="137" t="s">
        <v>428</v>
      </c>
      <c r="G264" s="138" t="s">
        <v>202</v>
      </c>
      <c r="H264" s="139">
        <v>490.71</v>
      </c>
      <c r="I264" s="140"/>
      <c r="J264" s="141">
        <f>ROUND(I264*H264,2)</f>
        <v>0</v>
      </c>
      <c r="K264" s="137" t="s">
        <v>191</v>
      </c>
      <c r="L264" s="30"/>
      <c r="M264" s="142" t="s">
        <v>1</v>
      </c>
      <c r="N264" s="143" t="s">
        <v>42</v>
      </c>
      <c r="P264" s="144">
        <f>O264*H264</f>
        <v>0</v>
      </c>
      <c r="Q264" s="144">
        <v>0</v>
      </c>
      <c r="R264" s="144">
        <f>Q264*H264</f>
        <v>0</v>
      </c>
      <c r="S264" s="144">
        <v>0</v>
      </c>
      <c r="T264" s="145">
        <f>S264*H264</f>
        <v>0</v>
      </c>
      <c r="AR264" s="146" t="s">
        <v>108</v>
      </c>
      <c r="AT264" s="146" t="s">
        <v>187</v>
      </c>
      <c r="AU264" s="146" t="s">
        <v>87</v>
      </c>
      <c r="AY264" s="15" t="s">
        <v>185</v>
      </c>
      <c r="BE264" s="147">
        <f>IF(N264="základní",J264,0)</f>
        <v>0</v>
      </c>
      <c r="BF264" s="147">
        <f>IF(N264="snížená",J264,0)</f>
        <v>0</v>
      </c>
      <c r="BG264" s="147">
        <f>IF(N264="zákl. přenesená",J264,0)</f>
        <v>0</v>
      </c>
      <c r="BH264" s="147">
        <f>IF(N264="sníž. přenesená",J264,0)</f>
        <v>0</v>
      </c>
      <c r="BI264" s="147">
        <f>IF(N264="nulová",J264,0)</f>
        <v>0</v>
      </c>
      <c r="BJ264" s="15" t="s">
        <v>85</v>
      </c>
      <c r="BK264" s="147">
        <f>ROUND(I264*H264,2)</f>
        <v>0</v>
      </c>
      <c r="BL264" s="15" t="s">
        <v>108</v>
      </c>
      <c r="BM264" s="146" t="s">
        <v>429</v>
      </c>
    </row>
    <row r="265" spans="2:65" s="12" customFormat="1" ht="11.25">
      <c r="B265" s="148"/>
      <c r="D265" s="149" t="s">
        <v>193</v>
      </c>
      <c r="E265" s="150" t="s">
        <v>1</v>
      </c>
      <c r="F265" s="151" t="s">
        <v>430</v>
      </c>
      <c r="H265" s="152">
        <v>162</v>
      </c>
      <c r="I265" s="153"/>
      <c r="L265" s="148"/>
      <c r="M265" s="154"/>
      <c r="T265" s="155"/>
      <c r="AT265" s="150" t="s">
        <v>193</v>
      </c>
      <c r="AU265" s="150" t="s">
        <v>87</v>
      </c>
      <c r="AV265" s="12" t="s">
        <v>87</v>
      </c>
      <c r="AW265" s="12" t="s">
        <v>32</v>
      </c>
      <c r="AX265" s="12" t="s">
        <v>77</v>
      </c>
      <c r="AY265" s="150" t="s">
        <v>185</v>
      </c>
    </row>
    <row r="266" spans="2:65" s="12" customFormat="1" ht="11.25">
      <c r="B266" s="148"/>
      <c r="D266" s="149" t="s">
        <v>193</v>
      </c>
      <c r="E266" s="150" t="s">
        <v>1</v>
      </c>
      <c r="F266" s="151" t="s">
        <v>431</v>
      </c>
      <c r="H266" s="152">
        <v>328.71</v>
      </c>
      <c r="I266" s="153"/>
      <c r="L266" s="148"/>
      <c r="M266" s="154"/>
      <c r="T266" s="155"/>
      <c r="AT266" s="150" t="s">
        <v>193</v>
      </c>
      <c r="AU266" s="150" t="s">
        <v>87</v>
      </c>
      <c r="AV266" s="12" t="s">
        <v>87</v>
      </c>
      <c r="AW266" s="12" t="s">
        <v>32</v>
      </c>
      <c r="AX266" s="12" t="s">
        <v>77</v>
      </c>
      <c r="AY266" s="150" t="s">
        <v>185</v>
      </c>
    </row>
    <row r="267" spans="2:65" s="13" customFormat="1" ht="11.25">
      <c r="B267" s="156"/>
      <c r="D267" s="149" t="s">
        <v>193</v>
      </c>
      <c r="E267" s="157" t="s">
        <v>1</v>
      </c>
      <c r="F267" s="158" t="s">
        <v>195</v>
      </c>
      <c r="H267" s="159">
        <v>490.71</v>
      </c>
      <c r="I267" s="160"/>
      <c r="L267" s="156"/>
      <c r="M267" s="161"/>
      <c r="T267" s="162"/>
      <c r="AT267" s="157" t="s">
        <v>193</v>
      </c>
      <c r="AU267" s="157" t="s">
        <v>87</v>
      </c>
      <c r="AV267" s="13" t="s">
        <v>108</v>
      </c>
      <c r="AW267" s="13" t="s">
        <v>32</v>
      </c>
      <c r="AX267" s="13" t="s">
        <v>85</v>
      </c>
      <c r="AY267" s="157" t="s">
        <v>185</v>
      </c>
    </row>
    <row r="268" spans="2:65" s="1" customFormat="1" ht="16.5" customHeight="1">
      <c r="B268" s="134"/>
      <c r="C268" s="135" t="s">
        <v>432</v>
      </c>
      <c r="D268" s="135" t="s">
        <v>187</v>
      </c>
      <c r="E268" s="136" t="s">
        <v>433</v>
      </c>
      <c r="F268" s="137" t="s">
        <v>434</v>
      </c>
      <c r="G268" s="138" t="s">
        <v>202</v>
      </c>
      <c r="H268" s="139">
        <v>69.91</v>
      </c>
      <c r="I268" s="140"/>
      <c r="J268" s="141">
        <f>ROUND(I268*H268,2)</f>
        <v>0</v>
      </c>
      <c r="K268" s="137" t="s">
        <v>191</v>
      </c>
      <c r="L268" s="30"/>
      <c r="M268" s="142" t="s">
        <v>1</v>
      </c>
      <c r="N268" s="143" t="s">
        <v>42</v>
      </c>
      <c r="P268" s="144">
        <f>O268*H268</f>
        <v>0</v>
      </c>
      <c r="Q268" s="144">
        <v>0</v>
      </c>
      <c r="R268" s="144">
        <f>Q268*H268</f>
        <v>0</v>
      </c>
      <c r="S268" s="144">
        <v>0</v>
      </c>
      <c r="T268" s="145">
        <f>S268*H268</f>
        <v>0</v>
      </c>
      <c r="AR268" s="146" t="s">
        <v>108</v>
      </c>
      <c r="AT268" s="146" t="s">
        <v>187</v>
      </c>
      <c r="AU268" s="146" t="s">
        <v>87</v>
      </c>
      <c r="AY268" s="15" t="s">
        <v>185</v>
      </c>
      <c r="BE268" s="147">
        <f>IF(N268="základní",J268,0)</f>
        <v>0</v>
      </c>
      <c r="BF268" s="147">
        <f>IF(N268="snížená",J268,0)</f>
        <v>0</v>
      </c>
      <c r="BG268" s="147">
        <f>IF(N268="zákl. přenesená",J268,0)</f>
        <v>0</v>
      </c>
      <c r="BH268" s="147">
        <f>IF(N268="sníž. přenesená",J268,0)</f>
        <v>0</v>
      </c>
      <c r="BI268" s="147">
        <f>IF(N268="nulová",J268,0)</f>
        <v>0</v>
      </c>
      <c r="BJ268" s="15" t="s">
        <v>85</v>
      </c>
      <c r="BK268" s="147">
        <f>ROUND(I268*H268,2)</f>
        <v>0</v>
      </c>
      <c r="BL268" s="15" t="s">
        <v>108</v>
      </c>
      <c r="BM268" s="146" t="s">
        <v>435</v>
      </c>
    </row>
    <row r="269" spans="2:65" s="12" customFormat="1" ht="11.25">
      <c r="B269" s="148"/>
      <c r="D269" s="149" t="s">
        <v>193</v>
      </c>
      <c r="E269" s="150" t="s">
        <v>1</v>
      </c>
      <c r="F269" s="151" t="s">
        <v>409</v>
      </c>
      <c r="H269" s="152">
        <v>69.91</v>
      </c>
      <c r="I269" s="153"/>
      <c r="L269" s="148"/>
      <c r="M269" s="154"/>
      <c r="T269" s="155"/>
      <c r="AT269" s="150" t="s">
        <v>193</v>
      </c>
      <c r="AU269" s="150" t="s">
        <v>87</v>
      </c>
      <c r="AV269" s="12" t="s">
        <v>87</v>
      </c>
      <c r="AW269" s="12" t="s">
        <v>32</v>
      </c>
      <c r="AX269" s="12" t="s">
        <v>77</v>
      </c>
      <c r="AY269" s="150" t="s">
        <v>185</v>
      </c>
    </row>
    <row r="270" spans="2:65" s="13" customFormat="1" ht="11.25">
      <c r="B270" s="156"/>
      <c r="D270" s="149" t="s">
        <v>193</v>
      </c>
      <c r="E270" s="157" t="s">
        <v>1</v>
      </c>
      <c r="F270" s="158" t="s">
        <v>195</v>
      </c>
      <c r="H270" s="159">
        <v>69.91</v>
      </c>
      <c r="I270" s="160"/>
      <c r="L270" s="156"/>
      <c r="M270" s="161"/>
      <c r="T270" s="162"/>
      <c r="AT270" s="157" t="s">
        <v>193</v>
      </c>
      <c r="AU270" s="157" t="s">
        <v>87</v>
      </c>
      <c r="AV270" s="13" t="s">
        <v>108</v>
      </c>
      <c r="AW270" s="13" t="s">
        <v>32</v>
      </c>
      <c r="AX270" s="13" t="s">
        <v>85</v>
      </c>
      <c r="AY270" s="157" t="s">
        <v>185</v>
      </c>
    </row>
    <row r="271" spans="2:65" s="1" customFormat="1" ht="16.5" customHeight="1">
      <c r="B271" s="134"/>
      <c r="C271" s="135" t="s">
        <v>436</v>
      </c>
      <c r="D271" s="135" t="s">
        <v>187</v>
      </c>
      <c r="E271" s="136" t="s">
        <v>437</v>
      </c>
      <c r="F271" s="137" t="s">
        <v>438</v>
      </c>
      <c r="G271" s="138" t="s">
        <v>190</v>
      </c>
      <c r="H271" s="139">
        <v>0.5</v>
      </c>
      <c r="I271" s="140"/>
      <c r="J271" s="141">
        <f>ROUND(I271*H271,2)</f>
        <v>0</v>
      </c>
      <c r="K271" s="137" t="s">
        <v>191</v>
      </c>
      <c r="L271" s="30"/>
      <c r="M271" s="142" t="s">
        <v>1</v>
      </c>
      <c r="N271" s="143" t="s">
        <v>42</v>
      </c>
      <c r="P271" s="144">
        <f>O271*H271</f>
        <v>0</v>
      </c>
      <c r="Q271" s="144">
        <v>0</v>
      </c>
      <c r="R271" s="144">
        <f>Q271*H271</f>
        <v>0</v>
      </c>
      <c r="S271" s="144">
        <v>2.4</v>
      </c>
      <c r="T271" s="145">
        <f>S271*H271</f>
        <v>1.2</v>
      </c>
      <c r="AR271" s="146" t="s">
        <v>108</v>
      </c>
      <c r="AT271" s="146" t="s">
        <v>187</v>
      </c>
      <c r="AU271" s="146" t="s">
        <v>87</v>
      </c>
      <c r="AY271" s="15" t="s">
        <v>185</v>
      </c>
      <c r="BE271" s="147">
        <f>IF(N271="základní",J271,0)</f>
        <v>0</v>
      </c>
      <c r="BF271" s="147">
        <f>IF(N271="snížená",J271,0)</f>
        <v>0</v>
      </c>
      <c r="BG271" s="147">
        <f>IF(N271="zákl. přenesená",J271,0)</f>
        <v>0</v>
      </c>
      <c r="BH271" s="147">
        <f>IF(N271="sníž. přenesená",J271,0)</f>
        <v>0</v>
      </c>
      <c r="BI271" s="147">
        <f>IF(N271="nulová",J271,0)</f>
        <v>0</v>
      </c>
      <c r="BJ271" s="15" t="s">
        <v>85</v>
      </c>
      <c r="BK271" s="147">
        <f>ROUND(I271*H271,2)</f>
        <v>0</v>
      </c>
      <c r="BL271" s="15" t="s">
        <v>108</v>
      </c>
      <c r="BM271" s="146" t="s">
        <v>439</v>
      </c>
    </row>
    <row r="272" spans="2:65" s="1" customFormat="1" ht="21.75" customHeight="1">
      <c r="B272" s="134"/>
      <c r="C272" s="135" t="s">
        <v>440</v>
      </c>
      <c r="D272" s="135" t="s">
        <v>187</v>
      </c>
      <c r="E272" s="136" t="s">
        <v>441</v>
      </c>
      <c r="F272" s="137" t="s">
        <v>442</v>
      </c>
      <c r="G272" s="138" t="s">
        <v>190</v>
      </c>
      <c r="H272" s="139">
        <v>5.1999999999999998E-2</v>
      </c>
      <c r="I272" s="140"/>
      <c r="J272" s="141">
        <f>ROUND(I272*H272,2)</f>
        <v>0</v>
      </c>
      <c r="K272" s="137" t="s">
        <v>191</v>
      </c>
      <c r="L272" s="30"/>
      <c r="M272" s="142" t="s">
        <v>1</v>
      </c>
      <c r="N272" s="143" t="s">
        <v>42</v>
      </c>
      <c r="P272" s="144">
        <f>O272*H272</f>
        <v>0</v>
      </c>
      <c r="Q272" s="144">
        <v>0</v>
      </c>
      <c r="R272" s="144">
        <f>Q272*H272</f>
        <v>0</v>
      </c>
      <c r="S272" s="144">
        <v>2.2000000000000002</v>
      </c>
      <c r="T272" s="145">
        <f>S272*H272</f>
        <v>0.1144</v>
      </c>
      <c r="AR272" s="146" t="s">
        <v>108</v>
      </c>
      <c r="AT272" s="146" t="s">
        <v>187</v>
      </c>
      <c r="AU272" s="146" t="s">
        <v>87</v>
      </c>
      <c r="AY272" s="15" t="s">
        <v>185</v>
      </c>
      <c r="BE272" s="147">
        <f>IF(N272="základní",J272,0)</f>
        <v>0</v>
      </c>
      <c r="BF272" s="147">
        <f>IF(N272="snížená",J272,0)</f>
        <v>0</v>
      </c>
      <c r="BG272" s="147">
        <f>IF(N272="zákl. přenesená",J272,0)</f>
        <v>0</v>
      </c>
      <c r="BH272" s="147">
        <f>IF(N272="sníž. přenesená",J272,0)</f>
        <v>0</v>
      </c>
      <c r="BI272" s="147">
        <f>IF(N272="nulová",J272,0)</f>
        <v>0</v>
      </c>
      <c r="BJ272" s="15" t="s">
        <v>85</v>
      </c>
      <c r="BK272" s="147">
        <f>ROUND(I272*H272,2)</f>
        <v>0</v>
      </c>
      <c r="BL272" s="15" t="s">
        <v>108</v>
      </c>
      <c r="BM272" s="146" t="s">
        <v>443</v>
      </c>
    </row>
    <row r="273" spans="2:65" s="12" customFormat="1" ht="11.25">
      <c r="B273" s="148"/>
      <c r="D273" s="149" t="s">
        <v>193</v>
      </c>
      <c r="E273" s="150" t="s">
        <v>1</v>
      </c>
      <c r="F273" s="151" t="s">
        <v>444</v>
      </c>
      <c r="H273" s="152">
        <v>5.1999999999999998E-2</v>
      </c>
      <c r="I273" s="153"/>
      <c r="L273" s="148"/>
      <c r="M273" s="154"/>
      <c r="T273" s="155"/>
      <c r="AT273" s="150" t="s">
        <v>193</v>
      </c>
      <c r="AU273" s="150" t="s">
        <v>87</v>
      </c>
      <c r="AV273" s="12" t="s">
        <v>87</v>
      </c>
      <c r="AW273" s="12" t="s">
        <v>32</v>
      </c>
      <c r="AX273" s="12" t="s">
        <v>77</v>
      </c>
      <c r="AY273" s="150" t="s">
        <v>185</v>
      </c>
    </row>
    <row r="274" spans="2:65" s="13" customFormat="1" ht="11.25">
      <c r="B274" s="156"/>
      <c r="D274" s="149" t="s">
        <v>193</v>
      </c>
      <c r="E274" s="157" t="s">
        <v>1</v>
      </c>
      <c r="F274" s="158" t="s">
        <v>195</v>
      </c>
      <c r="H274" s="159">
        <v>5.1999999999999998E-2</v>
      </c>
      <c r="I274" s="160"/>
      <c r="L274" s="156"/>
      <c r="M274" s="161"/>
      <c r="T274" s="162"/>
      <c r="AT274" s="157" t="s">
        <v>193</v>
      </c>
      <c r="AU274" s="157" t="s">
        <v>87</v>
      </c>
      <c r="AV274" s="13" t="s">
        <v>108</v>
      </c>
      <c r="AW274" s="13" t="s">
        <v>32</v>
      </c>
      <c r="AX274" s="13" t="s">
        <v>85</v>
      </c>
      <c r="AY274" s="157" t="s">
        <v>185</v>
      </c>
    </row>
    <row r="275" spans="2:65" s="1" customFormat="1" ht="21.75" customHeight="1">
      <c r="B275" s="134"/>
      <c r="C275" s="135" t="s">
        <v>445</v>
      </c>
      <c r="D275" s="135" t="s">
        <v>187</v>
      </c>
      <c r="E275" s="136" t="s">
        <v>446</v>
      </c>
      <c r="F275" s="137" t="s">
        <v>447</v>
      </c>
      <c r="G275" s="138" t="s">
        <v>190</v>
      </c>
      <c r="H275" s="139">
        <v>0.48</v>
      </c>
      <c r="I275" s="140"/>
      <c r="J275" s="141">
        <f>ROUND(I275*H275,2)</f>
        <v>0</v>
      </c>
      <c r="K275" s="137" t="s">
        <v>191</v>
      </c>
      <c r="L275" s="30"/>
      <c r="M275" s="142" t="s">
        <v>1</v>
      </c>
      <c r="N275" s="143" t="s">
        <v>42</v>
      </c>
      <c r="P275" s="144">
        <f>O275*H275</f>
        <v>0</v>
      </c>
      <c r="Q275" s="144">
        <v>0</v>
      </c>
      <c r="R275" s="144">
        <f>Q275*H275</f>
        <v>0</v>
      </c>
      <c r="S275" s="144">
        <v>2.2000000000000002</v>
      </c>
      <c r="T275" s="145">
        <f>S275*H275</f>
        <v>1.056</v>
      </c>
      <c r="AR275" s="146" t="s">
        <v>108</v>
      </c>
      <c r="AT275" s="146" t="s">
        <v>187</v>
      </c>
      <c r="AU275" s="146" t="s">
        <v>87</v>
      </c>
      <c r="AY275" s="15" t="s">
        <v>185</v>
      </c>
      <c r="BE275" s="147">
        <f>IF(N275="základní",J275,0)</f>
        <v>0</v>
      </c>
      <c r="BF275" s="147">
        <f>IF(N275="snížená",J275,0)</f>
        <v>0</v>
      </c>
      <c r="BG275" s="147">
        <f>IF(N275="zákl. přenesená",J275,0)</f>
        <v>0</v>
      </c>
      <c r="BH275" s="147">
        <f>IF(N275="sníž. přenesená",J275,0)</f>
        <v>0</v>
      </c>
      <c r="BI275" s="147">
        <f>IF(N275="nulová",J275,0)</f>
        <v>0</v>
      </c>
      <c r="BJ275" s="15" t="s">
        <v>85</v>
      </c>
      <c r="BK275" s="147">
        <f>ROUND(I275*H275,2)</f>
        <v>0</v>
      </c>
      <c r="BL275" s="15" t="s">
        <v>108</v>
      </c>
      <c r="BM275" s="146" t="s">
        <v>448</v>
      </c>
    </row>
    <row r="276" spans="2:65" s="12" customFormat="1" ht="11.25">
      <c r="B276" s="148"/>
      <c r="D276" s="149" t="s">
        <v>193</v>
      </c>
      <c r="E276" s="150" t="s">
        <v>1</v>
      </c>
      <c r="F276" s="151" t="s">
        <v>449</v>
      </c>
      <c r="H276" s="152">
        <v>0.48</v>
      </c>
      <c r="I276" s="153"/>
      <c r="L276" s="148"/>
      <c r="M276" s="154"/>
      <c r="T276" s="155"/>
      <c r="AT276" s="150" t="s">
        <v>193</v>
      </c>
      <c r="AU276" s="150" t="s">
        <v>87</v>
      </c>
      <c r="AV276" s="12" t="s">
        <v>87</v>
      </c>
      <c r="AW276" s="12" t="s">
        <v>32</v>
      </c>
      <c r="AX276" s="12" t="s">
        <v>77</v>
      </c>
      <c r="AY276" s="150" t="s">
        <v>185</v>
      </c>
    </row>
    <row r="277" spans="2:65" s="13" customFormat="1" ht="11.25">
      <c r="B277" s="156"/>
      <c r="D277" s="149" t="s">
        <v>193</v>
      </c>
      <c r="E277" s="157" t="s">
        <v>1</v>
      </c>
      <c r="F277" s="158" t="s">
        <v>195</v>
      </c>
      <c r="H277" s="159">
        <v>0.48</v>
      </c>
      <c r="I277" s="160"/>
      <c r="L277" s="156"/>
      <c r="M277" s="161"/>
      <c r="T277" s="162"/>
      <c r="AT277" s="157" t="s">
        <v>193</v>
      </c>
      <c r="AU277" s="157" t="s">
        <v>87</v>
      </c>
      <c r="AV277" s="13" t="s">
        <v>108</v>
      </c>
      <c r="AW277" s="13" t="s">
        <v>32</v>
      </c>
      <c r="AX277" s="13" t="s">
        <v>85</v>
      </c>
      <c r="AY277" s="157" t="s">
        <v>185</v>
      </c>
    </row>
    <row r="278" spans="2:65" s="1" customFormat="1" ht="21.75" customHeight="1">
      <c r="B278" s="134"/>
      <c r="C278" s="135" t="s">
        <v>450</v>
      </c>
      <c r="D278" s="135" t="s">
        <v>187</v>
      </c>
      <c r="E278" s="136" t="s">
        <v>451</v>
      </c>
      <c r="F278" s="137" t="s">
        <v>452</v>
      </c>
      <c r="G278" s="138" t="s">
        <v>190</v>
      </c>
      <c r="H278" s="139">
        <v>0.45</v>
      </c>
      <c r="I278" s="140"/>
      <c r="J278" s="141">
        <f>ROUND(I278*H278,2)</f>
        <v>0</v>
      </c>
      <c r="K278" s="137" t="s">
        <v>191</v>
      </c>
      <c r="L278" s="30"/>
      <c r="M278" s="142" t="s">
        <v>1</v>
      </c>
      <c r="N278" s="143" t="s">
        <v>42</v>
      </c>
      <c r="P278" s="144">
        <f>O278*H278</f>
        <v>0</v>
      </c>
      <c r="Q278" s="144">
        <v>0</v>
      </c>
      <c r="R278" s="144">
        <f>Q278*H278</f>
        <v>0</v>
      </c>
      <c r="S278" s="144">
        <v>2.2000000000000002</v>
      </c>
      <c r="T278" s="145">
        <f>S278*H278</f>
        <v>0.9900000000000001</v>
      </c>
      <c r="AR278" s="146" t="s">
        <v>108</v>
      </c>
      <c r="AT278" s="146" t="s">
        <v>187</v>
      </c>
      <c r="AU278" s="146" t="s">
        <v>87</v>
      </c>
      <c r="AY278" s="15" t="s">
        <v>185</v>
      </c>
      <c r="BE278" s="147">
        <f>IF(N278="základní",J278,0)</f>
        <v>0</v>
      </c>
      <c r="BF278" s="147">
        <f>IF(N278="snížená",J278,0)</f>
        <v>0</v>
      </c>
      <c r="BG278" s="147">
        <f>IF(N278="zákl. přenesená",J278,0)</f>
        <v>0</v>
      </c>
      <c r="BH278" s="147">
        <f>IF(N278="sníž. přenesená",J278,0)</f>
        <v>0</v>
      </c>
      <c r="BI278" s="147">
        <f>IF(N278="nulová",J278,0)</f>
        <v>0</v>
      </c>
      <c r="BJ278" s="15" t="s">
        <v>85</v>
      </c>
      <c r="BK278" s="147">
        <f>ROUND(I278*H278,2)</f>
        <v>0</v>
      </c>
      <c r="BL278" s="15" t="s">
        <v>108</v>
      </c>
      <c r="BM278" s="146" t="s">
        <v>453</v>
      </c>
    </row>
    <row r="279" spans="2:65" s="12" customFormat="1" ht="11.25">
      <c r="B279" s="148"/>
      <c r="D279" s="149" t="s">
        <v>193</v>
      </c>
      <c r="E279" s="150" t="s">
        <v>1</v>
      </c>
      <c r="F279" s="151" t="s">
        <v>454</v>
      </c>
      <c r="H279" s="152">
        <v>0.45</v>
      </c>
      <c r="I279" s="153"/>
      <c r="L279" s="148"/>
      <c r="M279" s="154"/>
      <c r="T279" s="155"/>
      <c r="AT279" s="150" t="s">
        <v>193</v>
      </c>
      <c r="AU279" s="150" t="s">
        <v>87</v>
      </c>
      <c r="AV279" s="12" t="s">
        <v>87</v>
      </c>
      <c r="AW279" s="12" t="s">
        <v>32</v>
      </c>
      <c r="AX279" s="12" t="s">
        <v>77</v>
      </c>
      <c r="AY279" s="150" t="s">
        <v>185</v>
      </c>
    </row>
    <row r="280" spans="2:65" s="13" customFormat="1" ht="11.25">
      <c r="B280" s="156"/>
      <c r="D280" s="149" t="s">
        <v>193</v>
      </c>
      <c r="E280" s="157" t="s">
        <v>1</v>
      </c>
      <c r="F280" s="158" t="s">
        <v>195</v>
      </c>
      <c r="H280" s="159">
        <v>0.45</v>
      </c>
      <c r="I280" s="160"/>
      <c r="L280" s="156"/>
      <c r="M280" s="161"/>
      <c r="T280" s="162"/>
      <c r="AT280" s="157" t="s">
        <v>193</v>
      </c>
      <c r="AU280" s="157" t="s">
        <v>87</v>
      </c>
      <c r="AV280" s="13" t="s">
        <v>108</v>
      </c>
      <c r="AW280" s="13" t="s">
        <v>32</v>
      </c>
      <c r="AX280" s="13" t="s">
        <v>85</v>
      </c>
      <c r="AY280" s="157" t="s">
        <v>185</v>
      </c>
    </row>
    <row r="281" spans="2:65" s="1" customFormat="1" ht="21.75" customHeight="1">
      <c r="B281" s="134"/>
      <c r="C281" s="135" t="s">
        <v>455</v>
      </c>
      <c r="D281" s="135" t="s">
        <v>187</v>
      </c>
      <c r="E281" s="136" t="s">
        <v>456</v>
      </c>
      <c r="F281" s="137" t="s">
        <v>457</v>
      </c>
      <c r="G281" s="138" t="s">
        <v>190</v>
      </c>
      <c r="H281" s="139">
        <v>0.96</v>
      </c>
      <c r="I281" s="140"/>
      <c r="J281" s="141">
        <f>ROUND(I281*H281,2)</f>
        <v>0</v>
      </c>
      <c r="K281" s="137" t="s">
        <v>191</v>
      </c>
      <c r="L281" s="30"/>
      <c r="M281" s="142" t="s">
        <v>1</v>
      </c>
      <c r="N281" s="143" t="s">
        <v>42</v>
      </c>
      <c r="P281" s="144">
        <f>O281*H281</f>
        <v>0</v>
      </c>
      <c r="Q281" s="144">
        <v>0</v>
      </c>
      <c r="R281" s="144">
        <f>Q281*H281</f>
        <v>0</v>
      </c>
      <c r="S281" s="144">
        <v>2.2000000000000002</v>
      </c>
      <c r="T281" s="145">
        <f>S281*H281</f>
        <v>2.1120000000000001</v>
      </c>
      <c r="AR281" s="146" t="s">
        <v>108</v>
      </c>
      <c r="AT281" s="146" t="s">
        <v>187</v>
      </c>
      <c r="AU281" s="146" t="s">
        <v>87</v>
      </c>
      <c r="AY281" s="15" t="s">
        <v>185</v>
      </c>
      <c r="BE281" s="147">
        <f>IF(N281="základní",J281,0)</f>
        <v>0</v>
      </c>
      <c r="BF281" s="147">
        <f>IF(N281="snížená",J281,0)</f>
        <v>0</v>
      </c>
      <c r="BG281" s="147">
        <f>IF(N281="zákl. přenesená",J281,0)</f>
        <v>0</v>
      </c>
      <c r="BH281" s="147">
        <f>IF(N281="sníž. přenesená",J281,0)</f>
        <v>0</v>
      </c>
      <c r="BI281" s="147">
        <f>IF(N281="nulová",J281,0)</f>
        <v>0</v>
      </c>
      <c r="BJ281" s="15" t="s">
        <v>85</v>
      </c>
      <c r="BK281" s="147">
        <f>ROUND(I281*H281,2)</f>
        <v>0</v>
      </c>
      <c r="BL281" s="15" t="s">
        <v>108</v>
      </c>
      <c r="BM281" s="146" t="s">
        <v>458</v>
      </c>
    </row>
    <row r="282" spans="2:65" s="12" customFormat="1" ht="11.25">
      <c r="B282" s="148"/>
      <c r="D282" s="149" t="s">
        <v>193</v>
      </c>
      <c r="E282" s="150" t="s">
        <v>1</v>
      </c>
      <c r="F282" s="151" t="s">
        <v>389</v>
      </c>
      <c r="H282" s="152">
        <v>0.96</v>
      </c>
      <c r="I282" s="153"/>
      <c r="L282" s="148"/>
      <c r="M282" s="154"/>
      <c r="T282" s="155"/>
      <c r="AT282" s="150" t="s">
        <v>193</v>
      </c>
      <c r="AU282" s="150" t="s">
        <v>87</v>
      </c>
      <c r="AV282" s="12" t="s">
        <v>87</v>
      </c>
      <c r="AW282" s="12" t="s">
        <v>32</v>
      </c>
      <c r="AX282" s="12" t="s">
        <v>77</v>
      </c>
      <c r="AY282" s="150" t="s">
        <v>185</v>
      </c>
    </row>
    <row r="283" spans="2:65" s="13" customFormat="1" ht="11.25">
      <c r="B283" s="156"/>
      <c r="D283" s="149" t="s">
        <v>193</v>
      </c>
      <c r="E283" s="157" t="s">
        <v>1</v>
      </c>
      <c r="F283" s="158" t="s">
        <v>195</v>
      </c>
      <c r="H283" s="159">
        <v>0.96</v>
      </c>
      <c r="I283" s="160"/>
      <c r="L283" s="156"/>
      <c r="M283" s="161"/>
      <c r="T283" s="162"/>
      <c r="AT283" s="157" t="s">
        <v>193</v>
      </c>
      <c r="AU283" s="157" t="s">
        <v>87</v>
      </c>
      <c r="AV283" s="13" t="s">
        <v>108</v>
      </c>
      <c r="AW283" s="13" t="s">
        <v>32</v>
      </c>
      <c r="AX283" s="13" t="s">
        <v>85</v>
      </c>
      <c r="AY283" s="157" t="s">
        <v>185</v>
      </c>
    </row>
    <row r="284" spans="2:65" s="1" customFormat="1" ht="16.5" customHeight="1">
      <c r="B284" s="134"/>
      <c r="C284" s="135" t="s">
        <v>459</v>
      </c>
      <c r="D284" s="135" t="s">
        <v>187</v>
      </c>
      <c r="E284" s="136" t="s">
        <v>460</v>
      </c>
      <c r="F284" s="137" t="s">
        <v>461</v>
      </c>
      <c r="G284" s="138" t="s">
        <v>190</v>
      </c>
      <c r="H284" s="139">
        <v>0.96</v>
      </c>
      <c r="I284" s="140"/>
      <c r="J284" s="141">
        <f>ROUND(I284*H284,2)</f>
        <v>0</v>
      </c>
      <c r="K284" s="137" t="s">
        <v>191</v>
      </c>
      <c r="L284" s="30"/>
      <c r="M284" s="142" t="s">
        <v>1</v>
      </c>
      <c r="N284" s="143" t="s">
        <v>42</v>
      </c>
      <c r="P284" s="144">
        <f>O284*H284</f>
        <v>0</v>
      </c>
      <c r="Q284" s="144">
        <v>0</v>
      </c>
      <c r="R284" s="144">
        <f>Q284*H284</f>
        <v>0</v>
      </c>
      <c r="S284" s="144">
        <v>2.9000000000000001E-2</v>
      </c>
      <c r="T284" s="145">
        <f>S284*H284</f>
        <v>2.784E-2</v>
      </c>
      <c r="AR284" s="146" t="s">
        <v>108</v>
      </c>
      <c r="AT284" s="146" t="s">
        <v>187</v>
      </c>
      <c r="AU284" s="146" t="s">
        <v>87</v>
      </c>
      <c r="AY284" s="15" t="s">
        <v>185</v>
      </c>
      <c r="BE284" s="147">
        <f>IF(N284="základní",J284,0)</f>
        <v>0</v>
      </c>
      <c r="BF284" s="147">
        <f>IF(N284="snížená",J284,0)</f>
        <v>0</v>
      </c>
      <c r="BG284" s="147">
        <f>IF(N284="zákl. přenesená",J284,0)</f>
        <v>0</v>
      </c>
      <c r="BH284" s="147">
        <f>IF(N284="sníž. přenesená",J284,0)</f>
        <v>0</v>
      </c>
      <c r="BI284" s="147">
        <f>IF(N284="nulová",J284,0)</f>
        <v>0</v>
      </c>
      <c r="BJ284" s="15" t="s">
        <v>85</v>
      </c>
      <c r="BK284" s="147">
        <f>ROUND(I284*H284,2)</f>
        <v>0</v>
      </c>
      <c r="BL284" s="15" t="s">
        <v>108</v>
      </c>
      <c r="BM284" s="146" t="s">
        <v>462</v>
      </c>
    </row>
    <row r="285" spans="2:65" s="1" customFormat="1" ht="16.5" customHeight="1">
      <c r="B285" s="134"/>
      <c r="C285" s="135" t="s">
        <v>463</v>
      </c>
      <c r="D285" s="135" t="s">
        <v>187</v>
      </c>
      <c r="E285" s="136" t="s">
        <v>464</v>
      </c>
      <c r="F285" s="137" t="s">
        <v>465</v>
      </c>
      <c r="G285" s="138" t="s">
        <v>202</v>
      </c>
      <c r="H285" s="139">
        <v>9.0879999999999992</v>
      </c>
      <c r="I285" s="140"/>
      <c r="J285" s="141">
        <f>ROUND(I285*H285,2)</f>
        <v>0</v>
      </c>
      <c r="K285" s="137" t="s">
        <v>191</v>
      </c>
      <c r="L285" s="30"/>
      <c r="M285" s="142" t="s">
        <v>1</v>
      </c>
      <c r="N285" s="143" t="s">
        <v>42</v>
      </c>
      <c r="P285" s="144">
        <f>O285*H285</f>
        <v>0</v>
      </c>
      <c r="Q285" s="144">
        <v>0</v>
      </c>
      <c r="R285" s="144">
        <f>Q285*H285</f>
        <v>0</v>
      </c>
      <c r="S285" s="144">
        <v>5.5E-2</v>
      </c>
      <c r="T285" s="145">
        <f>S285*H285</f>
        <v>0.49983999999999995</v>
      </c>
      <c r="AR285" s="146" t="s">
        <v>108</v>
      </c>
      <c r="AT285" s="146" t="s">
        <v>187</v>
      </c>
      <c r="AU285" s="146" t="s">
        <v>87</v>
      </c>
      <c r="AY285" s="15" t="s">
        <v>185</v>
      </c>
      <c r="BE285" s="147">
        <f>IF(N285="základní",J285,0)</f>
        <v>0</v>
      </c>
      <c r="BF285" s="147">
        <f>IF(N285="snížená",J285,0)</f>
        <v>0</v>
      </c>
      <c r="BG285" s="147">
        <f>IF(N285="zákl. přenesená",J285,0)</f>
        <v>0</v>
      </c>
      <c r="BH285" s="147">
        <f>IF(N285="sníž. přenesená",J285,0)</f>
        <v>0</v>
      </c>
      <c r="BI285" s="147">
        <f>IF(N285="nulová",J285,0)</f>
        <v>0</v>
      </c>
      <c r="BJ285" s="15" t="s">
        <v>85</v>
      </c>
      <c r="BK285" s="147">
        <f>ROUND(I285*H285,2)</f>
        <v>0</v>
      </c>
      <c r="BL285" s="15" t="s">
        <v>108</v>
      </c>
      <c r="BM285" s="146" t="s">
        <v>466</v>
      </c>
    </row>
    <row r="286" spans="2:65" s="12" customFormat="1" ht="11.25">
      <c r="B286" s="148"/>
      <c r="D286" s="149" t="s">
        <v>193</v>
      </c>
      <c r="E286" s="150" t="s">
        <v>1</v>
      </c>
      <c r="F286" s="151" t="s">
        <v>467</v>
      </c>
      <c r="H286" s="152">
        <v>9.0879999999999992</v>
      </c>
      <c r="I286" s="153"/>
      <c r="L286" s="148"/>
      <c r="M286" s="154"/>
      <c r="T286" s="155"/>
      <c r="AT286" s="150" t="s">
        <v>193</v>
      </c>
      <c r="AU286" s="150" t="s">
        <v>87</v>
      </c>
      <c r="AV286" s="12" t="s">
        <v>87</v>
      </c>
      <c r="AW286" s="12" t="s">
        <v>32</v>
      </c>
      <c r="AX286" s="12" t="s">
        <v>77</v>
      </c>
      <c r="AY286" s="150" t="s">
        <v>185</v>
      </c>
    </row>
    <row r="287" spans="2:65" s="13" customFormat="1" ht="11.25">
      <c r="B287" s="156"/>
      <c r="D287" s="149" t="s">
        <v>193</v>
      </c>
      <c r="E287" s="157" t="s">
        <v>1</v>
      </c>
      <c r="F287" s="158" t="s">
        <v>195</v>
      </c>
      <c r="H287" s="159">
        <v>9.0879999999999992</v>
      </c>
      <c r="I287" s="160"/>
      <c r="L287" s="156"/>
      <c r="M287" s="161"/>
      <c r="T287" s="162"/>
      <c r="AT287" s="157" t="s">
        <v>193</v>
      </c>
      <c r="AU287" s="157" t="s">
        <v>87</v>
      </c>
      <c r="AV287" s="13" t="s">
        <v>108</v>
      </c>
      <c r="AW287" s="13" t="s">
        <v>32</v>
      </c>
      <c r="AX287" s="13" t="s">
        <v>85</v>
      </c>
      <c r="AY287" s="157" t="s">
        <v>185</v>
      </c>
    </row>
    <row r="288" spans="2:65" s="1" customFormat="1" ht="16.5" customHeight="1">
      <c r="B288" s="134"/>
      <c r="C288" s="135" t="s">
        <v>468</v>
      </c>
      <c r="D288" s="135" t="s">
        <v>187</v>
      </c>
      <c r="E288" s="136" t="s">
        <v>469</v>
      </c>
      <c r="F288" s="137" t="s">
        <v>470</v>
      </c>
      <c r="G288" s="138" t="s">
        <v>202</v>
      </c>
      <c r="H288" s="139">
        <v>15.157</v>
      </c>
      <c r="I288" s="140"/>
      <c r="J288" s="141">
        <f>ROUND(I288*H288,2)</f>
        <v>0</v>
      </c>
      <c r="K288" s="137" t="s">
        <v>203</v>
      </c>
      <c r="L288" s="30"/>
      <c r="M288" s="142" t="s">
        <v>1</v>
      </c>
      <c r="N288" s="143" t="s">
        <v>42</v>
      </c>
      <c r="P288" s="144">
        <f>O288*H288</f>
        <v>0</v>
      </c>
      <c r="Q288" s="144">
        <v>0</v>
      </c>
      <c r="R288" s="144">
        <f>Q288*H288</f>
        <v>0</v>
      </c>
      <c r="S288" s="144">
        <v>6.2E-2</v>
      </c>
      <c r="T288" s="145">
        <f>S288*H288</f>
        <v>0.93973399999999996</v>
      </c>
      <c r="AR288" s="146" t="s">
        <v>108</v>
      </c>
      <c r="AT288" s="146" t="s">
        <v>187</v>
      </c>
      <c r="AU288" s="146" t="s">
        <v>87</v>
      </c>
      <c r="AY288" s="15" t="s">
        <v>185</v>
      </c>
      <c r="BE288" s="147">
        <f>IF(N288="základní",J288,0)</f>
        <v>0</v>
      </c>
      <c r="BF288" s="147">
        <f>IF(N288="snížená",J288,0)</f>
        <v>0</v>
      </c>
      <c r="BG288" s="147">
        <f>IF(N288="zákl. přenesená",J288,0)</f>
        <v>0</v>
      </c>
      <c r="BH288" s="147">
        <f>IF(N288="sníž. přenesená",J288,0)</f>
        <v>0</v>
      </c>
      <c r="BI288" s="147">
        <f>IF(N288="nulová",J288,0)</f>
        <v>0</v>
      </c>
      <c r="BJ288" s="15" t="s">
        <v>85</v>
      </c>
      <c r="BK288" s="147">
        <f>ROUND(I288*H288,2)</f>
        <v>0</v>
      </c>
      <c r="BL288" s="15" t="s">
        <v>108</v>
      </c>
      <c r="BM288" s="146" t="s">
        <v>471</v>
      </c>
    </row>
    <row r="289" spans="2:65" s="1" customFormat="1" ht="107.25">
      <c r="B289" s="30"/>
      <c r="D289" s="149" t="s">
        <v>301</v>
      </c>
      <c r="F289" s="173" t="s">
        <v>472</v>
      </c>
      <c r="I289" s="174"/>
      <c r="L289" s="30"/>
      <c r="M289" s="175"/>
      <c r="T289" s="54"/>
      <c r="AT289" s="15" t="s">
        <v>301</v>
      </c>
      <c r="AU289" s="15" t="s">
        <v>87</v>
      </c>
    </row>
    <row r="290" spans="2:65" s="12" customFormat="1" ht="11.25">
      <c r="B290" s="148"/>
      <c r="D290" s="149" t="s">
        <v>193</v>
      </c>
      <c r="E290" s="150" t="s">
        <v>1</v>
      </c>
      <c r="F290" s="151" t="s">
        <v>473</v>
      </c>
      <c r="H290" s="152">
        <v>15.157</v>
      </c>
      <c r="I290" s="153"/>
      <c r="L290" s="148"/>
      <c r="M290" s="154"/>
      <c r="T290" s="155"/>
      <c r="AT290" s="150" t="s">
        <v>193</v>
      </c>
      <c r="AU290" s="150" t="s">
        <v>87</v>
      </c>
      <c r="AV290" s="12" t="s">
        <v>87</v>
      </c>
      <c r="AW290" s="12" t="s">
        <v>32</v>
      </c>
      <c r="AX290" s="12" t="s">
        <v>77</v>
      </c>
      <c r="AY290" s="150" t="s">
        <v>185</v>
      </c>
    </row>
    <row r="291" spans="2:65" s="13" customFormat="1" ht="11.25">
      <c r="B291" s="156"/>
      <c r="D291" s="149" t="s">
        <v>193</v>
      </c>
      <c r="E291" s="157" t="s">
        <v>1</v>
      </c>
      <c r="F291" s="158" t="s">
        <v>195</v>
      </c>
      <c r="H291" s="159">
        <v>15.157</v>
      </c>
      <c r="I291" s="160"/>
      <c r="L291" s="156"/>
      <c r="M291" s="161"/>
      <c r="T291" s="162"/>
      <c r="AT291" s="157" t="s">
        <v>193</v>
      </c>
      <c r="AU291" s="157" t="s">
        <v>87</v>
      </c>
      <c r="AV291" s="13" t="s">
        <v>108</v>
      </c>
      <c r="AW291" s="13" t="s">
        <v>32</v>
      </c>
      <c r="AX291" s="13" t="s">
        <v>85</v>
      </c>
      <c r="AY291" s="157" t="s">
        <v>185</v>
      </c>
    </row>
    <row r="292" spans="2:65" s="1" customFormat="1" ht="16.5" customHeight="1">
      <c r="B292" s="134"/>
      <c r="C292" s="135" t="s">
        <v>474</v>
      </c>
      <c r="D292" s="135" t="s">
        <v>187</v>
      </c>
      <c r="E292" s="136" t="s">
        <v>475</v>
      </c>
      <c r="F292" s="137" t="s">
        <v>476</v>
      </c>
      <c r="G292" s="138" t="s">
        <v>306</v>
      </c>
      <c r="H292" s="139">
        <v>8</v>
      </c>
      <c r="I292" s="140"/>
      <c r="J292" s="141">
        <f>ROUND(I292*H292,2)</f>
        <v>0</v>
      </c>
      <c r="K292" s="137" t="s">
        <v>191</v>
      </c>
      <c r="L292" s="30"/>
      <c r="M292" s="142" t="s">
        <v>1</v>
      </c>
      <c r="N292" s="143" t="s">
        <v>42</v>
      </c>
      <c r="P292" s="144">
        <f>O292*H292</f>
        <v>0</v>
      </c>
      <c r="Q292" s="144">
        <v>0</v>
      </c>
      <c r="R292" s="144">
        <f>Q292*H292</f>
        <v>0</v>
      </c>
      <c r="S292" s="144">
        <v>0.13800000000000001</v>
      </c>
      <c r="T292" s="145">
        <f>S292*H292</f>
        <v>1.1040000000000001</v>
      </c>
      <c r="AR292" s="146" t="s">
        <v>108</v>
      </c>
      <c r="AT292" s="146" t="s">
        <v>187</v>
      </c>
      <c r="AU292" s="146" t="s">
        <v>87</v>
      </c>
      <c r="AY292" s="15" t="s">
        <v>185</v>
      </c>
      <c r="BE292" s="147">
        <f>IF(N292="základní",J292,0)</f>
        <v>0</v>
      </c>
      <c r="BF292" s="147">
        <f>IF(N292="snížená",J292,0)</f>
        <v>0</v>
      </c>
      <c r="BG292" s="147">
        <f>IF(N292="zákl. přenesená",J292,0)</f>
        <v>0</v>
      </c>
      <c r="BH292" s="147">
        <f>IF(N292="sníž. přenesená",J292,0)</f>
        <v>0</v>
      </c>
      <c r="BI292" s="147">
        <f>IF(N292="nulová",J292,0)</f>
        <v>0</v>
      </c>
      <c r="BJ292" s="15" t="s">
        <v>85</v>
      </c>
      <c r="BK292" s="147">
        <f>ROUND(I292*H292,2)</f>
        <v>0</v>
      </c>
      <c r="BL292" s="15" t="s">
        <v>108</v>
      </c>
      <c r="BM292" s="146" t="s">
        <v>477</v>
      </c>
    </row>
    <row r="293" spans="2:65" s="12" customFormat="1" ht="11.25">
      <c r="B293" s="148"/>
      <c r="D293" s="149" t="s">
        <v>193</v>
      </c>
      <c r="E293" s="150" t="s">
        <v>1</v>
      </c>
      <c r="F293" s="151" t="s">
        <v>478</v>
      </c>
      <c r="H293" s="152">
        <v>8</v>
      </c>
      <c r="I293" s="153"/>
      <c r="L293" s="148"/>
      <c r="M293" s="154"/>
      <c r="T293" s="155"/>
      <c r="AT293" s="150" t="s">
        <v>193</v>
      </c>
      <c r="AU293" s="150" t="s">
        <v>87</v>
      </c>
      <c r="AV293" s="12" t="s">
        <v>87</v>
      </c>
      <c r="AW293" s="12" t="s">
        <v>32</v>
      </c>
      <c r="AX293" s="12" t="s">
        <v>77</v>
      </c>
      <c r="AY293" s="150" t="s">
        <v>185</v>
      </c>
    </row>
    <row r="294" spans="2:65" s="13" customFormat="1" ht="11.25">
      <c r="B294" s="156"/>
      <c r="D294" s="149" t="s">
        <v>193</v>
      </c>
      <c r="E294" s="157" t="s">
        <v>1</v>
      </c>
      <c r="F294" s="158" t="s">
        <v>195</v>
      </c>
      <c r="H294" s="159">
        <v>8</v>
      </c>
      <c r="I294" s="160"/>
      <c r="L294" s="156"/>
      <c r="M294" s="161"/>
      <c r="T294" s="162"/>
      <c r="AT294" s="157" t="s">
        <v>193</v>
      </c>
      <c r="AU294" s="157" t="s">
        <v>87</v>
      </c>
      <c r="AV294" s="13" t="s">
        <v>108</v>
      </c>
      <c r="AW294" s="13" t="s">
        <v>32</v>
      </c>
      <c r="AX294" s="13" t="s">
        <v>85</v>
      </c>
      <c r="AY294" s="157" t="s">
        <v>185</v>
      </c>
    </row>
    <row r="295" spans="2:65" s="1" customFormat="1" ht="16.5" customHeight="1">
      <c r="B295" s="134"/>
      <c r="C295" s="135" t="s">
        <v>479</v>
      </c>
      <c r="D295" s="135" t="s">
        <v>187</v>
      </c>
      <c r="E295" s="136" t="s">
        <v>480</v>
      </c>
      <c r="F295" s="137" t="s">
        <v>481</v>
      </c>
      <c r="G295" s="138" t="s">
        <v>190</v>
      </c>
      <c r="H295" s="139">
        <v>0.108</v>
      </c>
      <c r="I295" s="140"/>
      <c r="J295" s="141">
        <f>ROUND(I295*H295,2)</f>
        <v>0</v>
      </c>
      <c r="K295" s="137" t="s">
        <v>191</v>
      </c>
      <c r="L295" s="30"/>
      <c r="M295" s="142" t="s">
        <v>1</v>
      </c>
      <c r="N295" s="143" t="s">
        <v>42</v>
      </c>
      <c r="P295" s="144">
        <f>O295*H295</f>
        <v>0</v>
      </c>
      <c r="Q295" s="144">
        <v>0</v>
      </c>
      <c r="R295" s="144">
        <f>Q295*H295</f>
        <v>0</v>
      </c>
      <c r="S295" s="144">
        <v>1.8</v>
      </c>
      <c r="T295" s="145">
        <f>S295*H295</f>
        <v>0.19439999999999999</v>
      </c>
      <c r="AR295" s="146" t="s">
        <v>108</v>
      </c>
      <c r="AT295" s="146" t="s">
        <v>187</v>
      </c>
      <c r="AU295" s="146" t="s">
        <v>87</v>
      </c>
      <c r="AY295" s="15" t="s">
        <v>185</v>
      </c>
      <c r="BE295" s="147">
        <f>IF(N295="základní",J295,0)</f>
        <v>0</v>
      </c>
      <c r="BF295" s="147">
        <f>IF(N295="snížená",J295,0)</f>
        <v>0</v>
      </c>
      <c r="BG295" s="147">
        <f>IF(N295="zákl. přenesená",J295,0)</f>
        <v>0</v>
      </c>
      <c r="BH295" s="147">
        <f>IF(N295="sníž. přenesená",J295,0)</f>
        <v>0</v>
      </c>
      <c r="BI295" s="147">
        <f>IF(N295="nulová",J295,0)</f>
        <v>0</v>
      </c>
      <c r="BJ295" s="15" t="s">
        <v>85</v>
      </c>
      <c r="BK295" s="147">
        <f>ROUND(I295*H295,2)</f>
        <v>0</v>
      </c>
      <c r="BL295" s="15" t="s">
        <v>108</v>
      </c>
      <c r="BM295" s="146" t="s">
        <v>482</v>
      </c>
    </row>
    <row r="296" spans="2:65" s="12" customFormat="1" ht="11.25">
      <c r="B296" s="148"/>
      <c r="D296" s="149" t="s">
        <v>193</v>
      </c>
      <c r="E296" s="150" t="s">
        <v>1</v>
      </c>
      <c r="F296" s="151" t="s">
        <v>483</v>
      </c>
      <c r="H296" s="152">
        <v>0.108</v>
      </c>
      <c r="I296" s="153"/>
      <c r="L296" s="148"/>
      <c r="M296" s="154"/>
      <c r="T296" s="155"/>
      <c r="AT296" s="150" t="s">
        <v>193</v>
      </c>
      <c r="AU296" s="150" t="s">
        <v>87</v>
      </c>
      <c r="AV296" s="12" t="s">
        <v>87</v>
      </c>
      <c r="AW296" s="12" t="s">
        <v>32</v>
      </c>
      <c r="AX296" s="12" t="s">
        <v>77</v>
      </c>
      <c r="AY296" s="150" t="s">
        <v>185</v>
      </c>
    </row>
    <row r="297" spans="2:65" s="13" customFormat="1" ht="11.25">
      <c r="B297" s="156"/>
      <c r="D297" s="149" t="s">
        <v>193</v>
      </c>
      <c r="E297" s="157" t="s">
        <v>1</v>
      </c>
      <c r="F297" s="158" t="s">
        <v>195</v>
      </c>
      <c r="H297" s="159">
        <v>0.108</v>
      </c>
      <c r="I297" s="160"/>
      <c r="L297" s="156"/>
      <c r="M297" s="161"/>
      <c r="T297" s="162"/>
      <c r="AT297" s="157" t="s">
        <v>193</v>
      </c>
      <c r="AU297" s="157" t="s">
        <v>87</v>
      </c>
      <c r="AV297" s="13" t="s">
        <v>108</v>
      </c>
      <c r="AW297" s="13" t="s">
        <v>32</v>
      </c>
      <c r="AX297" s="13" t="s">
        <v>85</v>
      </c>
      <c r="AY297" s="157" t="s">
        <v>185</v>
      </c>
    </row>
    <row r="298" spans="2:65" s="1" customFormat="1" ht="16.5" customHeight="1">
      <c r="B298" s="134"/>
      <c r="C298" s="135" t="s">
        <v>484</v>
      </c>
      <c r="D298" s="135" t="s">
        <v>187</v>
      </c>
      <c r="E298" s="136" t="s">
        <v>485</v>
      </c>
      <c r="F298" s="137" t="s">
        <v>486</v>
      </c>
      <c r="G298" s="138" t="s">
        <v>190</v>
      </c>
      <c r="H298" s="139">
        <v>4.1429999999999998</v>
      </c>
      <c r="I298" s="140"/>
      <c r="J298" s="141">
        <f>ROUND(I298*H298,2)</f>
        <v>0</v>
      </c>
      <c r="K298" s="137" t="s">
        <v>203</v>
      </c>
      <c r="L298" s="30"/>
      <c r="M298" s="142" t="s">
        <v>1</v>
      </c>
      <c r="N298" s="143" t="s">
        <v>42</v>
      </c>
      <c r="P298" s="144">
        <f>O298*H298</f>
        <v>0</v>
      </c>
      <c r="Q298" s="144">
        <v>0</v>
      </c>
      <c r="R298" s="144">
        <f>Q298*H298</f>
        <v>0</v>
      </c>
      <c r="S298" s="144">
        <v>1.8</v>
      </c>
      <c r="T298" s="145">
        <f>S298*H298</f>
        <v>7.4573999999999998</v>
      </c>
      <c r="AR298" s="146" t="s">
        <v>108</v>
      </c>
      <c r="AT298" s="146" t="s">
        <v>187</v>
      </c>
      <c r="AU298" s="146" t="s">
        <v>87</v>
      </c>
      <c r="AY298" s="15" t="s">
        <v>185</v>
      </c>
      <c r="BE298" s="147">
        <f>IF(N298="základní",J298,0)</f>
        <v>0</v>
      </c>
      <c r="BF298" s="147">
        <f>IF(N298="snížená",J298,0)</f>
        <v>0</v>
      </c>
      <c r="BG298" s="147">
        <f>IF(N298="zákl. přenesená",J298,0)</f>
        <v>0</v>
      </c>
      <c r="BH298" s="147">
        <f>IF(N298="sníž. přenesená",J298,0)</f>
        <v>0</v>
      </c>
      <c r="BI298" s="147">
        <f>IF(N298="nulová",J298,0)</f>
        <v>0</v>
      </c>
      <c r="BJ298" s="15" t="s">
        <v>85</v>
      </c>
      <c r="BK298" s="147">
        <f>ROUND(I298*H298,2)</f>
        <v>0</v>
      </c>
      <c r="BL298" s="15" t="s">
        <v>108</v>
      </c>
      <c r="BM298" s="146" t="s">
        <v>487</v>
      </c>
    </row>
    <row r="299" spans="2:65" s="1" customFormat="1" ht="19.5">
      <c r="B299" s="30"/>
      <c r="D299" s="149" t="s">
        <v>301</v>
      </c>
      <c r="F299" s="173" t="s">
        <v>488</v>
      </c>
      <c r="I299" s="174"/>
      <c r="L299" s="30"/>
      <c r="M299" s="175"/>
      <c r="T299" s="54"/>
      <c r="AT299" s="15" t="s">
        <v>301</v>
      </c>
      <c r="AU299" s="15" t="s">
        <v>87</v>
      </c>
    </row>
    <row r="300" spans="2:65" s="1" customFormat="1" ht="21.75" customHeight="1">
      <c r="B300" s="134"/>
      <c r="C300" s="135" t="s">
        <v>489</v>
      </c>
      <c r="D300" s="135" t="s">
        <v>187</v>
      </c>
      <c r="E300" s="136" t="s">
        <v>490</v>
      </c>
      <c r="F300" s="137" t="s">
        <v>491</v>
      </c>
      <c r="G300" s="138" t="s">
        <v>328</v>
      </c>
      <c r="H300" s="139">
        <v>12</v>
      </c>
      <c r="I300" s="140"/>
      <c r="J300" s="141">
        <f>ROUND(I300*H300,2)</f>
        <v>0</v>
      </c>
      <c r="K300" s="137" t="s">
        <v>191</v>
      </c>
      <c r="L300" s="30"/>
      <c r="M300" s="142" t="s">
        <v>1</v>
      </c>
      <c r="N300" s="143" t="s">
        <v>42</v>
      </c>
      <c r="P300" s="144">
        <f>O300*H300</f>
        <v>0</v>
      </c>
      <c r="Q300" s="144">
        <v>0</v>
      </c>
      <c r="R300" s="144">
        <f>Q300*H300</f>
        <v>0</v>
      </c>
      <c r="S300" s="144">
        <v>2.1999999999999999E-2</v>
      </c>
      <c r="T300" s="145">
        <f>S300*H300</f>
        <v>0.26400000000000001</v>
      </c>
      <c r="AR300" s="146" t="s">
        <v>108</v>
      </c>
      <c r="AT300" s="146" t="s">
        <v>187</v>
      </c>
      <c r="AU300" s="146" t="s">
        <v>87</v>
      </c>
      <c r="AY300" s="15" t="s">
        <v>185</v>
      </c>
      <c r="BE300" s="147">
        <f>IF(N300="základní",J300,0)</f>
        <v>0</v>
      </c>
      <c r="BF300" s="147">
        <f>IF(N300="snížená",J300,0)</f>
        <v>0</v>
      </c>
      <c r="BG300" s="147">
        <f>IF(N300="zákl. přenesená",J300,0)</f>
        <v>0</v>
      </c>
      <c r="BH300" s="147">
        <f>IF(N300="sníž. přenesená",J300,0)</f>
        <v>0</v>
      </c>
      <c r="BI300" s="147">
        <f>IF(N300="nulová",J300,0)</f>
        <v>0</v>
      </c>
      <c r="BJ300" s="15" t="s">
        <v>85</v>
      </c>
      <c r="BK300" s="147">
        <f>ROUND(I300*H300,2)</f>
        <v>0</v>
      </c>
      <c r="BL300" s="15" t="s">
        <v>108</v>
      </c>
      <c r="BM300" s="146" t="s">
        <v>492</v>
      </c>
    </row>
    <row r="301" spans="2:65" s="12" customFormat="1" ht="11.25">
      <c r="B301" s="148"/>
      <c r="D301" s="149" t="s">
        <v>193</v>
      </c>
      <c r="E301" s="150" t="s">
        <v>1</v>
      </c>
      <c r="F301" s="151" t="s">
        <v>493</v>
      </c>
      <c r="H301" s="152">
        <v>12</v>
      </c>
      <c r="I301" s="153"/>
      <c r="L301" s="148"/>
      <c r="M301" s="154"/>
      <c r="T301" s="155"/>
      <c r="AT301" s="150" t="s">
        <v>193</v>
      </c>
      <c r="AU301" s="150" t="s">
        <v>87</v>
      </c>
      <c r="AV301" s="12" t="s">
        <v>87</v>
      </c>
      <c r="AW301" s="12" t="s">
        <v>32</v>
      </c>
      <c r="AX301" s="12" t="s">
        <v>77</v>
      </c>
      <c r="AY301" s="150" t="s">
        <v>185</v>
      </c>
    </row>
    <row r="302" spans="2:65" s="13" customFormat="1" ht="11.25">
      <c r="B302" s="156"/>
      <c r="D302" s="149" t="s">
        <v>193</v>
      </c>
      <c r="E302" s="157" t="s">
        <v>1</v>
      </c>
      <c r="F302" s="158" t="s">
        <v>195</v>
      </c>
      <c r="H302" s="159">
        <v>12</v>
      </c>
      <c r="I302" s="160"/>
      <c r="L302" s="156"/>
      <c r="M302" s="161"/>
      <c r="T302" s="162"/>
      <c r="AT302" s="157" t="s">
        <v>193</v>
      </c>
      <c r="AU302" s="157" t="s">
        <v>87</v>
      </c>
      <c r="AV302" s="13" t="s">
        <v>108</v>
      </c>
      <c r="AW302" s="13" t="s">
        <v>32</v>
      </c>
      <c r="AX302" s="13" t="s">
        <v>85</v>
      </c>
      <c r="AY302" s="157" t="s">
        <v>185</v>
      </c>
    </row>
    <row r="303" spans="2:65" s="1" customFormat="1" ht="16.5" customHeight="1">
      <c r="B303" s="134"/>
      <c r="C303" s="135" t="s">
        <v>494</v>
      </c>
      <c r="D303" s="135" t="s">
        <v>187</v>
      </c>
      <c r="E303" s="136" t="s">
        <v>495</v>
      </c>
      <c r="F303" s="137" t="s">
        <v>496</v>
      </c>
      <c r="G303" s="138" t="s">
        <v>328</v>
      </c>
      <c r="H303" s="139">
        <v>2.5</v>
      </c>
      <c r="I303" s="140"/>
      <c r="J303" s="141">
        <f>ROUND(I303*H303,2)</f>
        <v>0</v>
      </c>
      <c r="K303" s="137" t="s">
        <v>191</v>
      </c>
      <c r="L303" s="30"/>
      <c r="M303" s="142" t="s">
        <v>1</v>
      </c>
      <c r="N303" s="143" t="s">
        <v>42</v>
      </c>
      <c r="P303" s="144">
        <f>O303*H303</f>
        <v>0</v>
      </c>
      <c r="Q303" s="144">
        <v>1.23E-3</v>
      </c>
      <c r="R303" s="144">
        <f>Q303*H303</f>
        <v>3.075E-3</v>
      </c>
      <c r="S303" s="144">
        <v>1.7000000000000001E-2</v>
      </c>
      <c r="T303" s="145">
        <f>S303*H303</f>
        <v>4.2500000000000003E-2</v>
      </c>
      <c r="AR303" s="146" t="s">
        <v>108</v>
      </c>
      <c r="AT303" s="146" t="s">
        <v>187</v>
      </c>
      <c r="AU303" s="146" t="s">
        <v>87</v>
      </c>
      <c r="AY303" s="15" t="s">
        <v>185</v>
      </c>
      <c r="BE303" s="147">
        <f>IF(N303="základní",J303,0)</f>
        <v>0</v>
      </c>
      <c r="BF303" s="147">
        <f>IF(N303="snížená",J303,0)</f>
        <v>0</v>
      </c>
      <c r="BG303" s="147">
        <f>IF(N303="zákl. přenesená",J303,0)</f>
        <v>0</v>
      </c>
      <c r="BH303" s="147">
        <f>IF(N303="sníž. přenesená",J303,0)</f>
        <v>0</v>
      </c>
      <c r="BI303" s="147">
        <f>IF(N303="nulová",J303,0)</f>
        <v>0</v>
      </c>
      <c r="BJ303" s="15" t="s">
        <v>85</v>
      </c>
      <c r="BK303" s="147">
        <f>ROUND(I303*H303,2)</f>
        <v>0</v>
      </c>
      <c r="BL303" s="15" t="s">
        <v>108</v>
      </c>
      <c r="BM303" s="146" t="s">
        <v>497</v>
      </c>
    </row>
    <row r="304" spans="2:65" s="12" customFormat="1" ht="11.25">
      <c r="B304" s="148"/>
      <c r="D304" s="149" t="s">
        <v>193</v>
      </c>
      <c r="E304" s="150" t="s">
        <v>1</v>
      </c>
      <c r="F304" s="151" t="s">
        <v>498</v>
      </c>
      <c r="H304" s="152">
        <v>1</v>
      </c>
      <c r="I304" s="153"/>
      <c r="L304" s="148"/>
      <c r="M304" s="154"/>
      <c r="T304" s="155"/>
      <c r="AT304" s="150" t="s">
        <v>193</v>
      </c>
      <c r="AU304" s="150" t="s">
        <v>87</v>
      </c>
      <c r="AV304" s="12" t="s">
        <v>87</v>
      </c>
      <c r="AW304" s="12" t="s">
        <v>32</v>
      </c>
      <c r="AX304" s="12" t="s">
        <v>77</v>
      </c>
      <c r="AY304" s="150" t="s">
        <v>185</v>
      </c>
    </row>
    <row r="305" spans="2:65" s="12" customFormat="1" ht="11.25">
      <c r="B305" s="148"/>
      <c r="D305" s="149" t="s">
        <v>193</v>
      </c>
      <c r="E305" s="150" t="s">
        <v>1</v>
      </c>
      <c r="F305" s="151" t="s">
        <v>499</v>
      </c>
      <c r="H305" s="152">
        <v>1.5</v>
      </c>
      <c r="I305" s="153"/>
      <c r="L305" s="148"/>
      <c r="M305" s="154"/>
      <c r="T305" s="155"/>
      <c r="AT305" s="150" t="s">
        <v>193</v>
      </c>
      <c r="AU305" s="150" t="s">
        <v>87</v>
      </c>
      <c r="AV305" s="12" t="s">
        <v>87</v>
      </c>
      <c r="AW305" s="12" t="s">
        <v>32</v>
      </c>
      <c r="AX305" s="12" t="s">
        <v>77</v>
      </c>
      <c r="AY305" s="150" t="s">
        <v>185</v>
      </c>
    </row>
    <row r="306" spans="2:65" s="13" customFormat="1" ht="11.25">
      <c r="B306" s="156"/>
      <c r="D306" s="149" t="s">
        <v>193</v>
      </c>
      <c r="E306" s="157" t="s">
        <v>1</v>
      </c>
      <c r="F306" s="158" t="s">
        <v>195</v>
      </c>
      <c r="H306" s="159">
        <v>2.5</v>
      </c>
      <c r="I306" s="160"/>
      <c r="L306" s="156"/>
      <c r="M306" s="161"/>
      <c r="T306" s="162"/>
      <c r="AT306" s="157" t="s">
        <v>193</v>
      </c>
      <c r="AU306" s="157" t="s">
        <v>87</v>
      </c>
      <c r="AV306" s="13" t="s">
        <v>108</v>
      </c>
      <c r="AW306" s="13" t="s">
        <v>32</v>
      </c>
      <c r="AX306" s="13" t="s">
        <v>85</v>
      </c>
      <c r="AY306" s="157" t="s">
        <v>185</v>
      </c>
    </row>
    <row r="307" spans="2:65" s="1" customFormat="1" ht="16.5" customHeight="1">
      <c r="B307" s="134"/>
      <c r="C307" s="135" t="s">
        <v>500</v>
      </c>
      <c r="D307" s="135" t="s">
        <v>187</v>
      </c>
      <c r="E307" s="136" t="s">
        <v>501</v>
      </c>
      <c r="F307" s="137" t="s">
        <v>502</v>
      </c>
      <c r="G307" s="138" t="s">
        <v>328</v>
      </c>
      <c r="H307" s="139">
        <v>4.734</v>
      </c>
      <c r="I307" s="140"/>
      <c r="J307" s="141">
        <f>ROUND(I307*H307,2)</f>
        <v>0</v>
      </c>
      <c r="K307" s="137" t="s">
        <v>191</v>
      </c>
      <c r="L307" s="30"/>
      <c r="M307" s="142" t="s">
        <v>1</v>
      </c>
      <c r="N307" s="143" t="s">
        <v>42</v>
      </c>
      <c r="P307" s="144">
        <f>O307*H307</f>
        <v>0</v>
      </c>
      <c r="Q307" s="144">
        <v>0</v>
      </c>
      <c r="R307" s="144">
        <f>Q307*H307</f>
        <v>0</v>
      </c>
      <c r="S307" s="144">
        <v>0</v>
      </c>
      <c r="T307" s="145">
        <f>S307*H307</f>
        <v>0</v>
      </c>
      <c r="AR307" s="146" t="s">
        <v>108</v>
      </c>
      <c r="AT307" s="146" t="s">
        <v>187</v>
      </c>
      <c r="AU307" s="146" t="s">
        <v>87</v>
      </c>
      <c r="AY307" s="15" t="s">
        <v>185</v>
      </c>
      <c r="BE307" s="147">
        <f>IF(N307="základní",J307,0)</f>
        <v>0</v>
      </c>
      <c r="BF307" s="147">
        <f>IF(N307="snížená",J307,0)</f>
        <v>0</v>
      </c>
      <c r="BG307" s="147">
        <f>IF(N307="zákl. přenesená",J307,0)</f>
        <v>0</v>
      </c>
      <c r="BH307" s="147">
        <f>IF(N307="sníž. přenesená",J307,0)</f>
        <v>0</v>
      </c>
      <c r="BI307" s="147">
        <f>IF(N307="nulová",J307,0)</f>
        <v>0</v>
      </c>
      <c r="BJ307" s="15" t="s">
        <v>85</v>
      </c>
      <c r="BK307" s="147">
        <f>ROUND(I307*H307,2)</f>
        <v>0</v>
      </c>
      <c r="BL307" s="15" t="s">
        <v>108</v>
      </c>
      <c r="BM307" s="146" t="s">
        <v>503</v>
      </c>
    </row>
    <row r="308" spans="2:65" s="12" customFormat="1" ht="11.25">
      <c r="B308" s="148"/>
      <c r="D308" s="149" t="s">
        <v>193</v>
      </c>
      <c r="E308" s="150" t="s">
        <v>1</v>
      </c>
      <c r="F308" s="151" t="s">
        <v>504</v>
      </c>
      <c r="H308" s="152">
        <v>4.734</v>
      </c>
      <c r="I308" s="153"/>
      <c r="L308" s="148"/>
      <c r="M308" s="154"/>
      <c r="T308" s="155"/>
      <c r="AT308" s="150" t="s">
        <v>193</v>
      </c>
      <c r="AU308" s="150" t="s">
        <v>87</v>
      </c>
      <c r="AV308" s="12" t="s">
        <v>87</v>
      </c>
      <c r="AW308" s="12" t="s">
        <v>32</v>
      </c>
      <c r="AX308" s="12" t="s">
        <v>77</v>
      </c>
      <c r="AY308" s="150" t="s">
        <v>185</v>
      </c>
    </row>
    <row r="309" spans="2:65" s="13" customFormat="1" ht="11.25">
      <c r="B309" s="156"/>
      <c r="D309" s="149" t="s">
        <v>193</v>
      </c>
      <c r="E309" s="157" t="s">
        <v>1</v>
      </c>
      <c r="F309" s="158" t="s">
        <v>195</v>
      </c>
      <c r="H309" s="159">
        <v>4.734</v>
      </c>
      <c r="I309" s="160"/>
      <c r="L309" s="156"/>
      <c r="M309" s="161"/>
      <c r="T309" s="162"/>
      <c r="AT309" s="157" t="s">
        <v>193</v>
      </c>
      <c r="AU309" s="157" t="s">
        <v>87</v>
      </c>
      <c r="AV309" s="13" t="s">
        <v>108</v>
      </c>
      <c r="AW309" s="13" t="s">
        <v>32</v>
      </c>
      <c r="AX309" s="13" t="s">
        <v>85</v>
      </c>
      <c r="AY309" s="157" t="s">
        <v>185</v>
      </c>
    </row>
    <row r="310" spans="2:65" s="1" customFormat="1" ht="16.5" customHeight="1">
      <c r="B310" s="134"/>
      <c r="C310" s="135" t="s">
        <v>505</v>
      </c>
      <c r="D310" s="135" t="s">
        <v>187</v>
      </c>
      <c r="E310" s="136" t="s">
        <v>506</v>
      </c>
      <c r="F310" s="137" t="s">
        <v>507</v>
      </c>
      <c r="G310" s="138" t="s">
        <v>328</v>
      </c>
      <c r="H310" s="139">
        <v>8.8000000000000007</v>
      </c>
      <c r="I310" s="140"/>
      <c r="J310" s="141">
        <f>ROUND(I310*H310,2)</f>
        <v>0</v>
      </c>
      <c r="K310" s="137" t="s">
        <v>191</v>
      </c>
      <c r="L310" s="30"/>
      <c r="M310" s="142" t="s">
        <v>1</v>
      </c>
      <c r="N310" s="143" t="s">
        <v>42</v>
      </c>
      <c r="P310" s="144">
        <f>O310*H310</f>
        <v>0</v>
      </c>
      <c r="Q310" s="144">
        <v>1.0000000000000001E-5</v>
      </c>
      <c r="R310" s="144">
        <f>Q310*H310</f>
        <v>8.8000000000000011E-5</v>
      </c>
      <c r="S310" s="144">
        <v>0</v>
      </c>
      <c r="T310" s="145">
        <f>S310*H310</f>
        <v>0</v>
      </c>
      <c r="AR310" s="146" t="s">
        <v>108</v>
      </c>
      <c r="AT310" s="146" t="s">
        <v>187</v>
      </c>
      <c r="AU310" s="146" t="s">
        <v>87</v>
      </c>
      <c r="AY310" s="15" t="s">
        <v>185</v>
      </c>
      <c r="BE310" s="147">
        <f>IF(N310="základní",J310,0)</f>
        <v>0</v>
      </c>
      <c r="BF310" s="147">
        <f>IF(N310="snížená",J310,0)</f>
        <v>0</v>
      </c>
      <c r="BG310" s="147">
        <f>IF(N310="zákl. přenesená",J310,0)</f>
        <v>0</v>
      </c>
      <c r="BH310" s="147">
        <f>IF(N310="sníž. přenesená",J310,0)</f>
        <v>0</v>
      </c>
      <c r="BI310" s="147">
        <f>IF(N310="nulová",J310,0)</f>
        <v>0</v>
      </c>
      <c r="BJ310" s="15" t="s">
        <v>85</v>
      </c>
      <c r="BK310" s="147">
        <f>ROUND(I310*H310,2)</f>
        <v>0</v>
      </c>
      <c r="BL310" s="15" t="s">
        <v>108</v>
      </c>
      <c r="BM310" s="146" t="s">
        <v>508</v>
      </c>
    </row>
    <row r="311" spans="2:65" s="12" customFormat="1" ht="11.25">
      <c r="B311" s="148"/>
      <c r="D311" s="149" t="s">
        <v>193</v>
      </c>
      <c r="E311" s="150" t="s">
        <v>1</v>
      </c>
      <c r="F311" s="151" t="s">
        <v>509</v>
      </c>
      <c r="H311" s="152">
        <v>8.8000000000000007</v>
      </c>
      <c r="I311" s="153"/>
      <c r="L311" s="148"/>
      <c r="M311" s="154"/>
      <c r="T311" s="155"/>
      <c r="AT311" s="150" t="s">
        <v>193</v>
      </c>
      <c r="AU311" s="150" t="s">
        <v>87</v>
      </c>
      <c r="AV311" s="12" t="s">
        <v>87</v>
      </c>
      <c r="AW311" s="12" t="s">
        <v>32</v>
      </c>
      <c r="AX311" s="12" t="s">
        <v>77</v>
      </c>
      <c r="AY311" s="150" t="s">
        <v>185</v>
      </c>
    </row>
    <row r="312" spans="2:65" s="13" customFormat="1" ht="11.25">
      <c r="B312" s="156"/>
      <c r="D312" s="149" t="s">
        <v>193</v>
      </c>
      <c r="E312" s="157" t="s">
        <v>1</v>
      </c>
      <c r="F312" s="158" t="s">
        <v>195</v>
      </c>
      <c r="H312" s="159">
        <v>8.8000000000000007</v>
      </c>
      <c r="I312" s="160"/>
      <c r="L312" s="156"/>
      <c r="M312" s="161"/>
      <c r="T312" s="162"/>
      <c r="AT312" s="157" t="s">
        <v>193</v>
      </c>
      <c r="AU312" s="157" t="s">
        <v>87</v>
      </c>
      <c r="AV312" s="13" t="s">
        <v>108</v>
      </c>
      <c r="AW312" s="13" t="s">
        <v>32</v>
      </c>
      <c r="AX312" s="13" t="s">
        <v>85</v>
      </c>
      <c r="AY312" s="157" t="s">
        <v>185</v>
      </c>
    </row>
    <row r="313" spans="2:65" s="1" customFormat="1" ht="16.5" customHeight="1">
      <c r="B313" s="134"/>
      <c r="C313" s="135" t="s">
        <v>510</v>
      </c>
      <c r="D313" s="135" t="s">
        <v>187</v>
      </c>
      <c r="E313" s="136" t="s">
        <v>511</v>
      </c>
      <c r="F313" s="137" t="s">
        <v>512</v>
      </c>
      <c r="G313" s="138" t="s">
        <v>202</v>
      </c>
      <c r="H313" s="139">
        <v>203.48</v>
      </c>
      <c r="I313" s="140"/>
      <c r="J313" s="141">
        <f>ROUND(I313*H313,2)</f>
        <v>0</v>
      </c>
      <c r="K313" s="137" t="s">
        <v>191</v>
      </c>
      <c r="L313" s="30"/>
      <c r="M313" s="142" t="s">
        <v>1</v>
      </c>
      <c r="N313" s="143" t="s">
        <v>42</v>
      </c>
      <c r="P313" s="144">
        <f>O313*H313</f>
        <v>0</v>
      </c>
      <c r="Q313" s="144">
        <v>0</v>
      </c>
      <c r="R313" s="144">
        <f>Q313*H313</f>
        <v>0</v>
      </c>
      <c r="S313" s="144">
        <v>2E-3</v>
      </c>
      <c r="T313" s="145">
        <f>S313*H313</f>
        <v>0.40695999999999999</v>
      </c>
      <c r="AR313" s="146" t="s">
        <v>108</v>
      </c>
      <c r="AT313" s="146" t="s">
        <v>187</v>
      </c>
      <c r="AU313" s="146" t="s">
        <v>87</v>
      </c>
      <c r="AY313" s="15" t="s">
        <v>185</v>
      </c>
      <c r="BE313" s="147">
        <f>IF(N313="základní",J313,0)</f>
        <v>0</v>
      </c>
      <c r="BF313" s="147">
        <f>IF(N313="snížená",J313,0)</f>
        <v>0</v>
      </c>
      <c r="BG313" s="147">
        <f>IF(N313="zákl. přenesená",J313,0)</f>
        <v>0</v>
      </c>
      <c r="BH313" s="147">
        <f>IF(N313="sníž. přenesená",J313,0)</f>
        <v>0</v>
      </c>
      <c r="BI313" s="147">
        <f>IF(N313="nulová",J313,0)</f>
        <v>0</v>
      </c>
      <c r="BJ313" s="15" t="s">
        <v>85</v>
      </c>
      <c r="BK313" s="147">
        <f>ROUND(I313*H313,2)</f>
        <v>0</v>
      </c>
      <c r="BL313" s="15" t="s">
        <v>108</v>
      </c>
      <c r="BM313" s="146" t="s">
        <v>513</v>
      </c>
    </row>
    <row r="314" spans="2:65" s="12" customFormat="1" ht="11.25">
      <c r="B314" s="148"/>
      <c r="D314" s="149" t="s">
        <v>193</v>
      </c>
      <c r="E314" s="150" t="s">
        <v>1</v>
      </c>
      <c r="F314" s="151" t="s">
        <v>514</v>
      </c>
      <c r="H314" s="152">
        <v>75</v>
      </c>
      <c r="I314" s="153"/>
      <c r="L314" s="148"/>
      <c r="M314" s="154"/>
      <c r="T314" s="155"/>
      <c r="AT314" s="150" t="s">
        <v>193</v>
      </c>
      <c r="AU314" s="150" t="s">
        <v>87</v>
      </c>
      <c r="AV314" s="12" t="s">
        <v>87</v>
      </c>
      <c r="AW314" s="12" t="s">
        <v>32</v>
      </c>
      <c r="AX314" s="12" t="s">
        <v>77</v>
      </c>
      <c r="AY314" s="150" t="s">
        <v>185</v>
      </c>
    </row>
    <row r="315" spans="2:65" s="12" customFormat="1" ht="11.25">
      <c r="B315" s="148"/>
      <c r="D315" s="149" t="s">
        <v>193</v>
      </c>
      <c r="E315" s="150" t="s">
        <v>1</v>
      </c>
      <c r="F315" s="151" t="s">
        <v>515</v>
      </c>
      <c r="H315" s="152">
        <v>128.47999999999999</v>
      </c>
      <c r="I315" s="153"/>
      <c r="L315" s="148"/>
      <c r="M315" s="154"/>
      <c r="T315" s="155"/>
      <c r="AT315" s="150" t="s">
        <v>193</v>
      </c>
      <c r="AU315" s="150" t="s">
        <v>87</v>
      </c>
      <c r="AV315" s="12" t="s">
        <v>87</v>
      </c>
      <c r="AW315" s="12" t="s">
        <v>32</v>
      </c>
      <c r="AX315" s="12" t="s">
        <v>77</v>
      </c>
      <c r="AY315" s="150" t="s">
        <v>185</v>
      </c>
    </row>
    <row r="316" spans="2:65" s="13" customFormat="1" ht="11.25">
      <c r="B316" s="156"/>
      <c r="D316" s="149" t="s">
        <v>193</v>
      </c>
      <c r="E316" s="157" t="s">
        <v>1</v>
      </c>
      <c r="F316" s="158" t="s">
        <v>195</v>
      </c>
      <c r="H316" s="159">
        <v>203.48</v>
      </c>
      <c r="I316" s="160"/>
      <c r="L316" s="156"/>
      <c r="M316" s="161"/>
      <c r="T316" s="162"/>
      <c r="AT316" s="157" t="s">
        <v>193</v>
      </c>
      <c r="AU316" s="157" t="s">
        <v>87</v>
      </c>
      <c r="AV316" s="13" t="s">
        <v>108</v>
      </c>
      <c r="AW316" s="13" t="s">
        <v>32</v>
      </c>
      <c r="AX316" s="13" t="s">
        <v>85</v>
      </c>
      <c r="AY316" s="157" t="s">
        <v>185</v>
      </c>
    </row>
    <row r="317" spans="2:65" s="1" customFormat="1" ht="16.5" customHeight="1">
      <c r="B317" s="134"/>
      <c r="C317" s="135" t="s">
        <v>516</v>
      </c>
      <c r="D317" s="135" t="s">
        <v>187</v>
      </c>
      <c r="E317" s="136" t="s">
        <v>517</v>
      </c>
      <c r="F317" s="137" t="s">
        <v>518</v>
      </c>
      <c r="G317" s="138" t="s">
        <v>202</v>
      </c>
      <c r="H317" s="139">
        <v>465</v>
      </c>
      <c r="I317" s="140"/>
      <c r="J317" s="141">
        <f>ROUND(I317*H317,2)</f>
        <v>0</v>
      </c>
      <c r="K317" s="137" t="s">
        <v>191</v>
      </c>
      <c r="L317" s="30"/>
      <c r="M317" s="142" t="s">
        <v>1</v>
      </c>
      <c r="N317" s="143" t="s">
        <v>42</v>
      </c>
      <c r="P317" s="144">
        <f>O317*H317</f>
        <v>0</v>
      </c>
      <c r="Q317" s="144">
        <v>0</v>
      </c>
      <c r="R317" s="144">
        <f>Q317*H317</f>
        <v>0</v>
      </c>
      <c r="S317" s="144">
        <v>2E-3</v>
      </c>
      <c r="T317" s="145">
        <f>S317*H317</f>
        <v>0.93</v>
      </c>
      <c r="AR317" s="146" t="s">
        <v>108</v>
      </c>
      <c r="AT317" s="146" t="s">
        <v>187</v>
      </c>
      <c r="AU317" s="146" t="s">
        <v>87</v>
      </c>
      <c r="AY317" s="15" t="s">
        <v>185</v>
      </c>
      <c r="BE317" s="147">
        <f>IF(N317="základní",J317,0)</f>
        <v>0</v>
      </c>
      <c r="BF317" s="147">
        <f>IF(N317="snížená",J317,0)</f>
        <v>0</v>
      </c>
      <c r="BG317" s="147">
        <f>IF(N317="zákl. přenesená",J317,0)</f>
        <v>0</v>
      </c>
      <c r="BH317" s="147">
        <f>IF(N317="sníž. přenesená",J317,0)</f>
        <v>0</v>
      </c>
      <c r="BI317" s="147">
        <f>IF(N317="nulová",J317,0)</f>
        <v>0</v>
      </c>
      <c r="BJ317" s="15" t="s">
        <v>85</v>
      </c>
      <c r="BK317" s="147">
        <f>ROUND(I317*H317,2)</f>
        <v>0</v>
      </c>
      <c r="BL317" s="15" t="s">
        <v>108</v>
      </c>
      <c r="BM317" s="146" t="s">
        <v>519</v>
      </c>
    </row>
    <row r="318" spans="2:65" s="12" customFormat="1" ht="11.25">
      <c r="B318" s="148"/>
      <c r="D318" s="149" t="s">
        <v>193</v>
      </c>
      <c r="E318" s="150" t="s">
        <v>1</v>
      </c>
      <c r="F318" s="151" t="s">
        <v>520</v>
      </c>
      <c r="H318" s="152">
        <v>95</v>
      </c>
      <c r="I318" s="153"/>
      <c r="L318" s="148"/>
      <c r="M318" s="154"/>
      <c r="T318" s="155"/>
      <c r="AT318" s="150" t="s">
        <v>193</v>
      </c>
      <c r="AU318" s="150" t="s">
        <v>87</v>
      </c>
      <c r="AV318" s="12" t="s">
        <v>87</v>
      </c>
      <c r="AW318" s="12" t="s">
        <v>32</v>
      </c>
      <c r="AX318" s="12" t="s">
        <v>77</v>
      </c>
      <c r="AY318" s="150" t="s">
        <v>185</v>
      </c>
    </row>
    <row r="319" spans="2:65" s="12" customFormat="1" ht="11.25">
      <c r="B319" s="148"/>
      <c r="D319" s="149" t="s">
        <v>193</v>
      </c>
      <c r="E319" s="150" t="s">
        <v>1</v>
      </c>
      <c r="F319" s="151" t="s">
        <v>521</v>
      </c>
      <c r="H319" s="152">
        <v>370</v>
      </c>
      <c r="I319" s="153"/>
      <c r="L319" s="148"/>
      <c r="M319" s="154"/>
      <c r="T319" s="155"/>
      <c r="AT319" s="150" t="s">
        <v>193</v>
      </c>
      <c r="AU319" s="150" t="s">
        <v>87</v>
      </c>
      <c r="AV319" s="12" t="s">
        <v>87</v>
      </c>
      <c r="AW319" s="12" t="s">
        <v>32</v>
      </c>
      <c r="AX319" s="12" t="s">
        <v>77</v>
      </c>
      <c r="AY319" s="150" t="s">
        <v>185</v>
      </c>
    </row>
    <row r="320" spans="2:65" s="13" customFormat="1" ht="11.25">
      <c r="B320" s="156"/>
      <c r="D320" s="149" t="s">
        <v>193</v>
      </c>
      <c r="E320" s="157" t="s">
        <v>1</v>
      </c>
      <c r="F320" s="158" t="s">
        <v>195</v>
      </c>
      <c r="H320" s="159">
        <v>465</v>
      </c>
      <c r="I320" s="160"/>
      <c r="L320" s="156"/>
      <c r="M320" s="161"/>
      <c r="T320" s="162"/>
      <c r="AT320" s="157" t="s">
        <v>193</v>
      </c>
      <c r="AU320" s="157" t="s">
        <v>87</v>
      </c>
      <c r="AV320" s="13" t="s">
        <v>108</v>
      </c>
      <c r="AW320" s="13" t="s">
        <v>32</v>
      </c>
      <c r="AX320" s="13" t="s">
        <v>85</v>
      </c>
      <c r="AY320" s="157" t="s">
        <v>185</v>
      </c>
    </row>
    <row r="321" spans="2:65" s="1" customFormat="1" ht="21.75" customHeight="1">
      <c r="B321" s="134"/>
      <c r="C321" s="135" t="s">
        <v>522</v>
      </c>
      <c r="D321" s="135" t="s">
        <v>187</v>
      </c>
      <c r="E321" s="136" t="s">
        <v>523</v>
      </c>
      <c r="F321" s="137" t="s">
        <v>524</v>
      </c>
      <c r="G321" s="138" t="s">
        <v>202</v>
      </c>
      <c r="H321" s="139">
        <v>165.94</v>
      </c>
      <c r="I321" s="140"/>
      <c r="J321" s="141">
        <f>ROUND(I321*H321,2)</f>
        <v>0</v>
      </c>
      <c r="K321" s="137" t="s">
        <v>191</v>
      </c>
      <c r="L321" s="30"/>
      <c r="M321" s="142" t="s">
        <v>1</v>
      </c>
      <c r="N321" s="143" t="s">
        <v>42</v>
      </c>
      <c r="P321" s="144">
        <f>O321*H321</f>
        <v>0</v>
      </c>
      <c r="Q321" s="144">
        <v>0</v>
      </c>
      <c r="R321" s="144">
        <f>Q321*H321</f>
        <v>0</v>
      </c>
      <c r="S321" s="144">
        <v>4.5999999999999999E-2</v>
      </c>
      <c r="T321" s="145">
        <f>S321*H321</f>
        <v>7.6332399999999998</v>
      </c>
      <c r="AR321" s="146" t="s">
        <v>108</v>
      </c>
      <c r="AT321" s="146" t="s">
        <v>187</v>
      </c>
      <c r="AU321" s="146" t="s">
        <v>87</v>
      </c>
      <c r="AY321" s="15" t="s">
        <v>185</v>
      </c>
      <c r="BE321" s="147">
        <f>IF(N321="základní",J321,0)</f>
        <v>0</v>
      </c>
      <c r="BF321" s="147">
        <f>IF(N321="snížená",J321,0)</f>
        <v>0</v>
      </c>
      <c r="BG321" s="147">
        <f>IF(N321="zákl. přenesená",J321,0)</f>
        <v>0</v>
      </c>
      <c r="BH321" s="147">
        <f>IF(N321="sníž. přenesená",J321,0)</f>
        <v>0</v>
      </c>
      <c r="BI321" s="147">
        <f>IF(N321="nulová",J321,0)</f>
        <v>0</v>
      </c>
      <c r="BJ321" s="15" t="s">
        <v>85</v>
      </c>
      <c r="BK321" s="147">
        <f>ROUND(I321*H321,2)</f>
        <v>0</v>
      </c>
      <c r="BL321" s="15" t="s">
        <v>108</v>
      </c>
      <c r="BM321" s="146" t="s">
        <v>525</v>
      </c>
    </row>
    <row r="322" spans="2:65" s="12" customFormat="1" ht="11.25">
      <c r="B322" s="148"/>
      <c r="D322" s="149" t="s">
        <v>193</v>
      </c>
      <c r="E322" s="150" t="s">
        <v>1</v>
      </c>
      <c r="F322" s="151" t="s">
        <v>526</v>
      </c>
      <c r="H322" s="152">
        <v>165.94</v>
      </c>
      <c r="I322" s="153"/>
      <c r="L322" s="148"/>
      <c r="M322" s="154"/>
      <c r="T322" s="155"/>
      <c r="AT322" s="150" t="s">
        <v>193</v>
      </c>
      <c r="AU322" s="150" t="s">
        <v>87</v>
      </c>
      <c r="AV322" s="12" t="s">
        <v>87</v>
      </c>
      <c r="AW322" s="12" t="s">
        <v>32</v>
      </c>
      <c r="AX322" s="12" t="s">
        <v>77</v>
      </c>
      <c r="AY322" s="150" t="s">
        <v>185</v>
      </c>
    </row>
    <row r="323" spans="2:65" s="13" customFormat="1" ht="11.25">
      <c r="B323" s="156"/>
      <c r="D323" s="149" t="s">
        <v>193</v>
      </c>
      <c r="E323" s="157" t="s">
        <v>1</v>
      </c>
      <c r="F323" s="158" t="s">
        <v>195</v>
      </c>
      <c r="H323" s="159">
        <v>165.94</v>
      </c>
      <c r="I323" s="160"/>
      <c r="L323" s="156"/>
      <c r="M323" s="161"/>
      <c r="T323" s="162"/>
      <c r="AT323" s="157" t="s">
        <v>193</v>
      </c>
      <c r="AU323" s="157" t="s">
        <v>87</v>
      </c>
      <c r="AV323" s="13" t="s">
        <v>108</v>
      </c>
      <c r="AW323" s="13" t="s">
        <v>32</v>
      </c>
      <c r="AX323" s="13" t="s">
        <v>85</v>
      </c>
      <c r="AY323" s="157" t="s">
        <v>185</v>
      </c>
    </row>
    <row r="324" spans="2:65" s="1" customFormat="1" ht="16.5" customHeight="1">
      <c r="B324" s="134"/>
      <c r="C324" s="135" t="s">
        <v>527</v>
      </c>
      <c r="D324" s="135" t="s">
        <v>187</v>
      </c>
      <c r="E324" s="136" t="s">
        <v>528</v>
      </c>
      <c r="F324" s="137" t="s">
        <v>529</v>
      </c>
      <c r="G324" s="138" t="s">
        <v>202</v>
      </c>
      <c r="H324" s="139">
        <v>5.0999999999999996</v>
      </c>
      <c r="I324" s="140"/>
      <c r="J324" s="141">
        <f>ROUND(I324*H324,2)</f>
        <v>0</v>
      </c>
      <c r="K324" s="137" t="s">
        <v>191</v>
      </c>
      <c r="L324" s="30"/>
      <c r="M324" s="142" t="s">
        <v>1</v>
      </c>
      <c r="N324" s="143" t="s">
        <v>42</v>
      </c>
      <c r="P324" s="144">
        <f>O324*H324</f>
        <v>0</v>
      </c>
      <c r="Q324" s="144">
        <v>0</v>
      </c>
      <c r="R324" s="144">
        <f>Q324*H324</f>
        <v>0</v>
      </c>
      <c r="S324" s="144">
        <v>6.8000000000000005E-2</v>
      </c>
      <c r="T324" s="145">
        <f>S324*H324</f>
        <v>0.3468</v>
      </c>
      <c r="AR324" s="146" t="s">
        <v>108</v>
      </c>
      <c r="AT324" s="146" t="s">
        <v>187</v>
      </c>
      <c r="AU324" s="146" t="s">
        <v>87</v>
      </c>
      <c r="AY324" s="15" t="s">
        <v>185</v>
      </c>
      <c r="BE324" s="147">
        <f>IF(N324="základní",J324,0)</f>
        <v>0</v>
      </c>
      <c r="BF324" s="147">
        <f>IF(N324="snížená",J324,0)</f>
        <v>0</v>
      </c>
      <c r="BG324" s="147">
        <f>IF(N324="zákl. přenesená",J324,0)</f>
        <v>0</v>
      </c>
      <c r="BH324" s="147">
        <f>IF(N324="sníž. přenesená",J324,0)</f>
        <v>0</v>
      </c>
      <c r="BI324" s="147">
        <f>IF(N324="nulová",J324,0)</f>
        <v>0</v>
      </c>
      <c r="BJ324" s="15" t="s">
        <v>85</v>
      </c>
      <c r="BK324" s="147">
        <f>ROUND(I324*H324,2)</f>
        <v>0</v>
      </c>
      <c r="BL324" s="15" t="s">
        <v>108</v>
      </c>
      <c r="BM324" s="146" t="s">
        <v>530</v>
      </c>
    </row>
    <row r="325" spans="2:65" s="1" customFormat="1" ht="16.5" customHeight="1">
      <c r="B325" s="134"/>
      <c r="C325" s="135" t="s">
        <v>531</v>
      </c>
      <c r="D325" s="135" t="s">
        <v>187</v>
      </c>
      <c r="E325" s="136" t="s">
        <v>532</v>
      </c>
      <c r="F325" s="137" t="s">
        <v>533</v>
      </c>
      <c r="G325" s="138" t="s">
        <v>328</v>
      </c>
      <c r="H325" s="139">
        <v>10.8</v>
      </c>
      <c r="I325" s="140"/>
      <c r="J325" s="141">
        <f>ROUND(I325*H325,2)</f>
        <v>0</v>
      </c>
      <c r="K325" s="137" t="s">
        <v>191</v>
      </c>
      <c r="L325" s="30"/>
      <c r="M325" s="142" t="s">
        <v>1</v>
      </c>
      <c r="N325" s="143" t="s">
        <v>42</v>
      </c>
      <c r="P325" s="144">
        <f>O325*H325</f>
        <v>0</v>
      </c>
      <c r="Q325" s="144">
        <v>2.4000000000000001E-4</v>
      </c>
      <c r="R325" s="144">
        <f>Q325*H325</f>
        <v>2.5920000000000001E-3</v>
      </c>
      <c r="S325" s="144">
        <v>0</v>
      </c>
      <c r="T325" s="145">
        <f>S325*H325</f>
        <v>0</v>
      </c>
      <c r="AR325" s="146" t="s">
        <v>108</v>
      </c>
      <c r="AT325" s="146" t="s">
        <v>187</v>
      </c>
      <c r="AU325" s="146" t="s">
        <v>87</v>
      </c>
      <c r="AY325" s="15" t="s">
        <v>185</v>
      </c>
      <c r="BE325" s="147">
        <f>IF(N325="základní",J325,0)</f>
        <v>0</v>
      </c>
      <c r="BF325" s="147">
        <f>IF(N325="snížená",J325,0)</f>
        <v>0</v>
      </c>
      <c r="BG325" s="147">
        <f>IF(N325="zákl. přenesená",J325,0)</f>
        <v>0</v>
      </c>
      <c r="BH325" s="147">
        <f>IF(N325="sníž. přenesená",J325,0)</f>
        <v>0</v>
      </c>
      <c r="BI325" s="147">
        <f>IF(N325="nulová",J325,0)</f>
        <v>0</v>
      </c>
      <c r="BJ325" s="15" t="s">
        <v>85</v>
      </c>
      <c r="BK325" s="147">
        <f>ROUND(I325*H325,2)</f>
        <v>0</v>
      </c>
      <c r="BL325" s="15" t="s">
        <v>108</v>
      </c>
      <c r="BM325" s="146" t="s">
        <v>534</v>
      </c>
    </row>
    <row r="326" spans="2:65" s="12" customFormat="1" ht="11.25">
      <c r="B326" s="148"/>
      <c r="D326" s="149" t="s">
        <v>193</v>
      </c>
      <c r="E326" s="150" t="s">
        <v>1</v>
      </c>
      <c r="F326" s="151" t="s">
        <v>535</v>
      </c>
      <c r="H326" s="152">
        <v>10.8</v>
      </c>
      <c r="I326" s="153"/>
      <c r="L326" s="148"/>
      <c r="M326" s="154"/>
      <c r="T326" s="155"/>
      <c r="AT326" s="150" t="s">
        <v>193</v>
      </c>
      <c r="AU326" s="150" t="s">
        <v>87</v>
      </c>
      <c r="AV326" s="12" t="s">
        <v>87</v>
      </c>
      <c r="AW326" s="12" t="s">
        <v>32</v>
      </c>
      <c r="AX326" s="12" t="s">
        <v>77</v>
      </c>
      <c r="AY326" s="150" t="s">
        <v>185</v>
      </c>
    </row>
    <row r="327" spans="2:65" s="13" customFormat="1" ht="11.25">
      <c r="B327" s="156"/>
      <c r="D327" s="149" t="s">
        <v>193</v>
      </c>
      <c r="E327" s="157" t="s">
        <v>1</v>
      </c>
      <c r="F327" s="158" t="s">
        <v>195</v>
      </c>
      <c r="H327" s="159">
        <v>10.8</v>
      </c>
      <c r="I327" s="160"/>
      <c r="L327" s="156"/>
      <c r="M327" s="161"/>
      <c r="T327" s="162"/>
      <c r="AT327" s="157" t="s">
        <v>193</v>
      </c>
      <c r="AU327" s="157" t="s">
        <v>87</v>
      </c>
      <c r="AV327" s="13" t="s">
        <v>108</v>
      </c>
      <c r="AW327" s="13" t="s">
        <v>32</v>
      </c>
      <c r="AX327" s="13" t="s">
        <v>85</v>
      </c>
      <c r="AY327" s="157" t="s">
        <v>185</v>
      </c>
    </row>
    <row r="328" spans="2:65" s="11" customFormat="1" ht="20.85" customHeight="1">
      <c r="B328" s="122"/>
      <c r="D328" s="123" t="s">
        <v>76</v>
      </c>
      <c r="E328" s="132" t="s">
        <v>536</v>
      </c>
      <c r="F328" s="132" t="s">
        <v>537</v>
      </c>
      <c r="I328" s="125"/>
      <c r="J328" s="133">
        <f>BK328</f>
        <v>0</v>
      </c>
      <c r="L328" s="122"/>
      <c r="M328" s="127"/>
      <c r="P328" s="128">
        <f>SUM(P329:P336)</f>
        <v>0</v>
      </c>
      <c r="R328" s="128">
        <f>SUM(R329:R336)</f>
        <v>0</v>
      </c>
      <c r="T328" s="129">
        <f>SUM(T329:T336)</f>
        <v>0</v>
      </c>
      <c r="AR328" s="123" t="s">
        <v>85</v>
      </c>
      <c r="AT328" s="130" t="s">
        <v>76</v>
      </c>
      <c r="AU328" s="130" t="s">
        <v>87</v>
      </c>
      <c r="AY328" s="123" t="s">
        <v>185</v>
      </c>
      <c r="BK328" s="131">
        <f>SUM(BK329:BK336)</f>
        <v>0</v>
      </c>
    </row>
    <row r="329" spans="2:65" s="1" customFormat="1" ht="16.5" customHeight="1">
      <c r="B329" s="134"/>
      <c r="C329" s="135" t="s">
        <v>538</v>
      </c>
      <c r="D329" s="135" t="s">
        <v>187</v>
      </c>
      <c r="E329" s="136" t="s">
        <v>539</v>
      </c>
      <c r="F329" s="137" t="s">
        <v>540</v>
      </c>
      <c r="G329" s="138" t="s">
        <v>328</v>
      </c>
      <c r="H329" s="139">
        <v>23.8</v>
      </c>
      <c r="I329" s="140"/>
      <c r="J329" s="141">
        <f>ROUND(I329*H329,2)</f>
        <v>0</v>
      </c>
      <c r="K329" s="137" t="s">
        <v>203</v>
      </c>
      <c r="L329" s="30"/>
      <c r="M329" s="142" t="s">
        <v>1</v>
      </c>
      <c r="N329" s="143" t="s">
        <v>42</v>
      </c>
      <c r="P329" s="144">
        <f>O329*H329</f>
        <v>0</v>
      </c>
      <c r="Q329" s="144">
        <v>0</v>
      </c>
      <c r="R329" s="144">
        <f>Q329*H329</f>
        <v>0</v>
      </c>
      <c r="S329" s="144">
        <v>0</v>
      </c>
      <c r="T329" s="145">
        <f>S329*H329</f>
        <v>0</v>
      </c>
      <c r="AR329" s="146" t="s">
        <v>108</v>
      </c>
      <c r="AT329" s="146" t="s">
        <v>187</v>
      </c>
      <c r="AU329" s="146" t="s">
        <v>102</v>
      </c>
      <c r="AY329" s="15" t="s">
        <v>185</v>
      </c>
      <c r="BE329" s="147">
        <f>IF(N329="základní",J329,0)</f>
        <v>0</v>
      </c>
      <c r="BF329" s="147">
        <f>IF(N329="snížená",J329,0)</f>
        <v>0</v>
      </c>
      <c r="BG329" s="147">
        <f>IF(N329="zákl. přenesená",J329,0)</f>
        <v>0</v>
      </c>
      <c r="BH329" s="147">
        <f>IF(N329="sníž. přenesená",J329,0)</f>
        <v>0</v>
      </c>
      <c r="BI329" s="147">
        <f>IF(N329="nulová",J329,0)</f>
        <v>0</v>
      </c>
      <c r="BJ329" s="15" t="s">
        <v>85</v>
      </c>
      <c r="BK329" s="147">
        <f>ROUND(I329*H329,2)</f>
        <v>0</v>
      </c>
      <c r="BL329" s="15" t="s">
        <v>108</v>
      </c>
      <c r="BM329" s="146" t="s">
        <v>541</v>
      </c>
    </row>
    <row r="330" spans="2:65" s="1" customFormat="1" ht="19.5">
      <c r="B330" s="30"/>
      <c r="D330" s="149" t="s">
        <v>301</v>
      </c>
      <c r="F330" s="173" t="s">
        <v>542</v>
      </c>
      <c r="I330" s="174"/>
      <c r="L330" s="30"/>
      <c r="M330" s="175"/>
      <c r="T330" s="54"/>
      <c r="AT330" s="15" t="s">
        <v>301</v>
      </c>
      <c r="AU330" s="15" t="s">
        <v>102</v>
      </c>
    </row>
    <row r="331" spans="2:65" s="12" customFormat="1" ht="11.25">
      <c r="B331" s="148"/>
      <c r="D331" s="149" t="s">
        <v>193</v>
      </c>
      <c r="E331" s="150" t="s">
        <v>1</v>
      </c>
      <c r="F331" s="151" t="s">
        <v>543</v>
      </c>
      <c r="H331" s="152">
        <v>23.8</v>
      </c>
      <c r="I331" s="153"/>
      <c r="L331" s="148"/>
      <c r="M331" s="154"/>
      <c r="T331" s="155"/>
      <c r="AT331" s="150" t="s">
        <v>193</v>
      </c>
      <c r="AU331" s="150" t="s">
        <v>102</v>
      </c>
      <c r="AV331" s="12" t="s">
        <v>87</v>
      </c>
      <c r="AW331" s="12" t="s">
        <v>32</v>
      </c>
      <c r="AX331" s="12" t="s">
        <v>77</v>
      </c>
      <c r="AY331" s="150" t="s">
        <v>185</v>
      </c>
    </row>
    <row r="332" spans="2:65" s="13" customFormat="1" ht="11.25">
      <c r="B332" s="156"/>
      <c r="D332" s="149" t="s">
        <v>193</v>
      </c>
      <c r="E332" s="157" t="s">
        <v>1</v>
      </c>
      <c r="F332" s="158" t="s">
        <v>195</v>
      </c>
      <c r="H332" s="159">
        <v>23.8</v>
      </c>
      <c r="I332" s="160"/>
      <c r="L332" s="156"/>
      <c r="M332" s="161"/>
      <c r="T332" s="162"/>
      <c r="AT332" s="157" t="s">
        <v>193</v>
      </c>
      <c r="AU332" s="157" t="s">
        <v>102</v>
      </c>
      <c r="AV332" s="13" t="s">
        <v>108</v>
      </c>
      <c r="AW332" s="13" t="s">
        <v>32</v>
      </c>
      <c r="AX332" s="13" t="s">
        <v>85</v>
      </c>
      <c r="AY332" s="157" t="s">
        <v>185</v>
      </c>
    </row>
    <row r="333" spans="2:65" s="1" customFormat="1" ht="16.5" customHeight="1">
      <c r="B333" s="134"/>
      <c r="C333" s="135" t="s">
        <v>544</v>
      </c>
      <c r="D333" s="135" t="s">
        <v>187</v>
      </c>
      <c r="E333" s="136" t="s">
        <v>545</v>
      </c>
      <c r="F333" s="137" t="s">
        <v>546</v>
      </c>
      <c r="G333" s="138" t="s">
        <v>328</v>
      </c>
      <c r="H333" s="139">
        <v>3.8</v>
      </c>
      <c r="I333" s="140"/>
      <c r="J333" s="141">
        <f>ROUND(I333*H333,2)</f>
        <v>0</v>
      </c>
      <c r="K333" s="137" t="s">
        <v>203</v>
      </c>
      <c r="L333" s="30"/>
      <c r="M333" s="142" t="s">
        <v>1</v>
      </c>
      <c r="N333" s="143" t="s">
        <v>42</v>
      </c>
      <c r="P333" s="144">
        <f>O333*H333</f>
        <v>0</v>
      </c>
      <c r="Q333" s="144">
        <v>0</v>
      </c>
      <c r="R333" s="144">
        <f>Q333*H333</f>
        <v>0</v>
      </c>
      <c r="S333" s="144">
        <v>0</v>
      </c>
      <c r="T333" s="145">
        <f>S333*H333</f>
        <v>0</v>
      </c>
      <c r="AR333" s="146" t="s">
        <v>108</v>
      </c>
      <c r="AT333" s="146" t="s">
        <v>187</v>
      </c>
      <c r="AU333" s="146" t="s">
        <v>102</v>
      </c>
      <c r="AY333" s="15" t="s">
        <v>185</v>
      </c>
      <c r="BE333" s="147">
        <f>IF(N333="základní",J333,0)</f>
        <v>0</v>
      </c>
      <c r="BF333" s="147">
        <f>IF(N333="snížená",J333,0)</f>
        <v>0</v>
      </c>
      <c r="BG333" s="147">
        <f>IF(N333="zákl. přenesená",J333,0)</f>
        <v>0</v>
      </c>
      <c r="BH333" s="147">
        <f>IF(N333="sníž. přenesená",J333,0)</f>
        <v>0</v>
      </c>
      <c r="BI333" s="147">
        <f>IF(N333="nulová",J333,0)</f>
        <v>0</v>
      </c>
      <c r="BJ333" s="15" t="s">
        <v>85</v>
      </c>
      <c r="BK333" s="147">
        <f>ROUND(I333*H333,2)</f>
        <v>0</v>
      </c>
      <c r="BL333" s="15" t="s">
        <v>108</v>
      </c>
      <c r="BM333" s="146" t="s">
        <v>547</v>
      </c>
    </row>
    <row r="334" spans="2:65" s="1" customFormat="1" ht="29.25">
      <c r="B334" s="30"/>
      <c r="D334" s="149" t="s">
        <v>301</v>
      </c>
      <c r="F334" s="173" t="s">
        <v>302</v>
      </c>
      <c r="I334" s="174"/>
      <c r="L334" s="30"/>
      <c r="M334" s="175"/>
      <c r="T334" s="54"/>
      <c r="AT334" s="15" t="s">
        <v>301</v>
      </c>
      <c r="AU334" s="15" t="s">
        <v>102</v>
      </c>
    </row>
    <row r="335" spans="2:65" s="1" customFormat="1" ht="16.5" customHeight="1">
      <c r="B335" s="134"/>
      <c r="C335" s="135" t="s">
        <v>548</v>
      </c>
      <c r="D335" s="135" t="s">
        <v>187</v>
      </c>
      <c r="E335" s="136" t="s">
        <v>549</v>
      </c>
      <c r="F335" s="137" t="s">
        <v>550</v>
      </c>
      <c r="G335" s="138" t="s">
        <v>328</v>
      </c>
      <c r="H335" s="139">
        <v>2.15</v>
      </c>
      <c r="I335" s="140"/>
      <c r="J335" s="141">
        <f>ROUND(I335*H335,2)</f>
        <v>0</v>
      </c>
      <c r="K335" s="137" t="s">
        <v>203</v>
      </c>
      <c r="L335" s="30"/>
      <c r="M335" s="142" t="s">
        <v>1</v>
      </c>
      <c r="N335" s="143" t="s">
        <v>42</v>
      </c>
      <c r="P335" s="144">
        <f>O335*H335</f>
        <v>0</v>
      </c>
      <c r="Q335" s="144">
        <v>0</v>
      </c>
      <c r="R335" s="144">
        <f>Q335*H335</f>
        <v>0</v>
      </c>
      <c r="S335" s="144">
        <v>0</v>
      </c>
      <c r="T335" s="145">
        <f>S335*H335</f>
        <v>0</v>
      </c>
      <c r="AR335" s="146" t="s">
        <v>108</v>
      </c>
      <c r="AT335" s="146" t="s">
        <v>187</v>
      </c>
      <c r="AU335" s="146" t="s">
        <v>102</v>
      </c>
      <c r="AY335" s="15" t="s">
        <v>185</v>
      </c>
      <c r="BE335" s="147">
        <f>IF(N335="základní",J335,0)</f>
        <v>0</v>
      </c>
      <c r="BF335" s="147">
        <f>IF(N335="snížená",J335,0)</f>
        <v>0</v>
      </c>
      <c r="BG335" s="147">
        <f>IF(N335="zákl. přenesená",J335,0)</f>
        <v>0</v>
      </c>
      <c r="BH335" s="147">
        <f>IF(N335="sníž. přenesená",J335,0)</f>
        <v>0</v>
      </c>
      <c r="BI335" s="147">
        <f>IF(N335="nulová",J335,0)</f>
        <v>0</v>
      </c>
      <c r="BJ335" s="15" t="s">
        <v>85</v>
      </c>
      <c r="BK335" s="147">
        <f>ROUND(I335*H335,2)</f>
        <v>0</v>
      </c>
      <c r="BL335" s="15" t="s">
        <v>108</v>
      </c>
      <c r="BM335" s="146" t="s">
        <v>551</v>
      </c>
    </row>
    <row r="336" spans="2:65" s="1" customFormat="1" ht="29.25">
      <c r="B336" s="30"/>
      <c r="D336" s="149" t="s">
        <v>301</v>
      </c>
      <c r="F336" s="173" t="s">
        <v>302</v>
      </c>
      <c r="I336" s="174"/>
      <c r="L336" s="30"/>
      <c r="M336" s="175"/>
      <c r="T336" s="54"/>
      <c r="AT336" s="15" t="s">
        <v>301</v>
      </c>
      <c r="AU336" s="15" t="s">
        <v>102</v>
      </c>
    </row>
    <row r="337" spans="2:65" s="11" customFormat="1" ht="22.9" customHeight="1">
      <c r="B337" s="122"/>
      <c r="D337" s="123" t="s">
        <v>76</v>
      </c>
      <c r="E337" s="132" t="s">
        <v>552</v>
      </c>
      <c r="F337" s="132" t="s">
        <v>553</v>
      </c>
      <c r="I337" s="125"/>
      <c r="J337" s="133">
        <f>BK337</f>
        <v>0</v>
      </c>
      <c r="L337" s="122"/>
      <c r="M337" s="127"/>
      <c r="P337" s="128">
        <f>SUM(P338:P344)</f>
        <v>0</v>
      </c>
      <c r="R337" s="128">
        <f>SUM(R338:R344)</f>
        <v>0</v>
      </c>
      <c r="T337" s="129">
        <f>SUM(T338:T344)</f>
        <v>0</v>
      </c>
      <c r="AR337" s="123" t="s">
        <v>85</v>
      </c>
      <c r="AT337" s="130" t="s">
        <v>76</v>
      </c>
      <c r="AU337" s="130" t="s">
        <v>85</v>
      </c>
      <c r="AY337" s="123" t="s">
        <v>185</v>
      </c>
      <c r="BK337" s="131">
        <f>SUM(BK338:BK344)</f>
        <v>0</v>
      </c>
    </row>
    <row r="338" spans="2:65" s="1" customFormat="1" ht="16.5" customHeight="1">
      <c r="B338" s="134"/>
      <c r="C338" s="135" t="s">
        <v>554</v>
      </c>
      <c r="D338" s="135" t="s">
        <v>187</v>
      </c>
      <c r="E338" s="136" t="s">
        <v>555</v>
      </c>
      <c r="F338" s="137" t="s">
        <v>556</v>
      </c>
      <c r="G338" s="138" t="s">
        <v>264</v>
      </c>
      <c r="H338" s="139">
        <v>26.007999999999999</v>
      </c>
      <c r="I338" s="140"/>
      <c r="J338" s="141">
        <f>ROUND(I338*H338,2)</f>
        <v>0</v>
      </c>
      <c r="K338" s="137" t="s">
        <v>191</v>
      </c>
      <c r="L338" s="30"/>
      <c r="M338" s="142" t="s">
        <v>1</v>
      </c>
      <c r="N338" s="143" t="s">
        <v>42</v>
      </c>
      <c r="P338" s="144">
        <f>O338*H338</f>
        <v>0</v>
      </c>
      <c r="Q338" s="144">
        <v>0</v>
      </c>
      <c r="R338" s="144">
        <f>Q338*H338</f>
        <v>0</v>
      </c>
      <c r="S338" s="144">
        <v>0</v>
      </c>
      <c r="T338" s="145">
        <f>S338*H338</f>
        <v>0</v>
      </c>
      <c r="AR338" s="146" t="s">
        <v>108</v>
      </c>
      <c r="AT338" s="146" t="s">
        <v>187</v>
      </c>
      <c r="AU338" s="146" t="s">
        <v>87</v>
      </c>
      <c r="AY338" s="15" t="s">
        <v>185</v>
      </c>
      <c r="BE338" s="147">
        <f>IF(N338="základní",J338,0)</f>
        <v>0</v>
      </c>
      <c r="BF338" s="147">
        <f>IF(N338="snížená",J338,0)</f>
        <v>0</v>
      </c>
      <c r="BG338" s="147">
        <f>IF(N338="zákl. přenesená",J338,0)</f>
        <v>0</v>
      </c>
      <c r="BH338" s="147">
        <f>IF(N338="sníž. přenesená",J338,0)</f>
        <v>0</v>
      </c>
      <c r="BI338" s="147">
        <f>IF(N338="nulová",J338,0)</f>
        <v>0</v>
      </c>
      <c r="BJ338" s="15" t="s">
        <v>85</v>
      </c>
      <c r="BK338" s="147">
        <f>ROUND(I338*H338,2)</f>
        <v>0</v>
      </c>
      <c r="BL338" s="15" t="s">
        <v>108</v>
      </c>
      <c r="BM338" s="146" t="s">
        <v>557</v>
      </c>
    </row>
    <row r="339" spans="2:65" s="1" customFormat="1" ht="16.5" customHeight="1">
      <c r="B339" s="134"/>
      <c r="C339" s="135" t="s">
        <v>558</v>
      </c>
      <c r="D339" s="135" t="s">
        <v>187</v>
      </c>
      <c r="E339" s="136" t="s">
        <v>559</v>
      </c>
      <c r="F339" s="137" t="s">
        <v>560</v>
      </c>
      <c r="G339" s="138" t="s">
        <v>264</v>
      </c>
      <c r="H339" s="139">
        <v>26.007999999999999</v>
      </c>
      <c r="I339" s="140"/>
      <c r="J339" s="141">
        <f>ROUND(I339*H339,2)</f>
        <v>0</v>
      </c>
      <c r="K339" s="137" t="s">
        <v>203</v>
      </c>
      <c r="L339" s="30"/>
      <c r="M339" s="142" t="s">
        <v>1</v>
      </c>
      <c r="N339" s="143" t="s">
        <v>42</v>
      </c>
      <c r="P339" s="144">
        <f>O339*H339</f>
        <v>0</v>
      </c>
      <c r="Q339" s="144">
        <v>0</v>
      </c>
      <c r="R339" s="144">
        <f>Q339*H339</f>
        <v>0</v>
      </c>
      <c r="S339" s="144">
        <v>0</v>
      </c>
      <c r="T339" s="145">
        <f>S339*H339</f>
        <v>0</v>
      </c>
      <c r="AR339" s="146" t="s">
        <v>108</v>
      </c>
      <c r="AT339" s="146" t="s">
        <v>187</v>
      </c>
      <c r="AU339" s="146" t="s">
        <v>87</v>
      </c>
      <c r="AY339" s="15" t="s">
        <v>185</v>
      </c>
      <c r="BE339" s="147">
        <f>IF(N339="základní",J339,0)</f>
        <v>0</v>
      </c>
      <c r="BF339" s="147">
        <f>IF(N339="snížená",J339,0)</f>
        <v>0</v>
      </c>
      <c r="BG339" s="147">
        <f>IF(N339="zákl. přenesená",J339,0)</f>
        <v>0</v>
      </c>
      <c r="BH339" s="147">
        <f>IF(N339="sníž. přenesená",J339,0)</f>
        <v>0</v>
      </c>
      <c r="BI339" s="147">
        <f>IF(N339="nulová",J339,0)</f>
        <v>0</v>
      </c>
      <c r="BJ339" s="15" t="s">
        <v>85</v>
      </c>
      <c r="BK339" s="147">
        <f>ROUND(I339*H339,2)</f>
        <v>0</v>
      </c>
      <c r="BL339" s="15" t="s">
        <v>108</v>
      </c>
      <c r="BM339" s="146" t="s">
        <v>561</v>
      </c>
    </row>
    <row r="340" spans="2:65" s="1" customFormat="1" ht="29.25">
      <c r="B340" s="30"/>
      <c r="D340" s="149" t="s">
        <v>301</v>
      </c>
      <c r="F340" s="173" t="s">
        <v>562</v>
      </c>
      <c r="I340" s="174"/>
      <c r="L340" s="30"/>
      <c r="M340" s="175"/>
      <c r="T340" s="54"/>
      <c r="AT340" s="15" t="s">
        <v>301</v>
      </c>
      <c r="AU340" s="15" t="s">
        <v>87</v>
      </c>
    </row>
    <row r="341" spans="2:65" s="1" customFormat="1" ht="16.5" customHeight="1">
      <c r="B341" s="134"/>
      <c r="C341" s="135" t="s">
        <v>563</v>
      </c>
      <c r="D341" s="135" t="s">
        <v>187</v>
      </c>
      <c r="E341" s="136" t="s">
        <v>564</v>
      </c>
      <c r="F341" s="137" t="s">
        <v>565</v>
      </c>
      <c r="G341" s="138" t="s">
        <v>264</v>
      </c>
      <c r="H341" s="139">
        <v>26.007999999999999</v>
      </c>
      <c r="I341" s="140"/>
      <c r="J341" s="141">
        <f>ROUND(I341*H341,2)</f>
        <v>0</v>
      </c>
      <c r="K341" s="137" t="s">
        <v>191</v>
      </c>
      <c r="L341" s="30"/>
      <c r="M341" s="142" t="s">
        <v>1</v>
      </c>
      <c r="N341" s="143" t="s">
        <v>42</v>
      </c>
      <c r="P341" s="144">
        <f>O341*H341</f>
        <v>0</v>
      </c>
      <c r="Q341" s="144">
        <v>0</v>
      </c>
      <c r="R341" s="144">
        <f>Q341*H341</f>
        <v>0</v>
      </c>
      <c r="S341" s="144">
        <v>0</v>
      </c>
      <c r="T341" s="145">
        <f>S341*H341</f>
        <v>0</v>
      </c>
      <c r="AR341" s="146" t="s">
        <v>108</v>
      </c>
      <c r="AT341" s="146" t="s">
        <v>187</v>
      </c>
      <c r="AU341" s="146" t="s">
        <v>87</v>
      </c>
      <c r="AY341" s="15" t="s">
        <v>185</v>
      </c>
      <c r="BE341" s="147">
        <f>IF(N341="základní",J341,0)</f>
        <v>0</v>
      </c>
      <c r="BF341" s="147">
        <f>IF(N341="snížená",J341,0)</f>
        <v>0</v>
      </c>
      <c r="BG341" s="147">
        <f>IF(N341="zákl. přenesená",J341,0)</f>
        <v>0</v>
      </c>
      <c r="BH341" s="147">
        <f>IF(N341="sníž. přenesená",J341,0)</f>
        <v>0</v>
      </c>
      <c r="BI341" s="147">
        <f>IF(N341="nulová",J341,0)</f>
        <v>0</v>
      </c>
      <c r="BJ341" s="15" t="s">
        <v>85</v>
      </c>
      <c r="BK341" s="147">
        <f>ROUND(I341*H341,2)</f>
        <v>0</v>
      </c>
      <c r="BL341" s="15" t="s">
        <v>108</v>
      </c>
      <c r="BM341" s="146" t="s">
        <v>566</v>
      </c>
    </row>
    <row r="342" spans="2:65" s="1" customFormat="1" ht="16.5" customHeight="1">
      <c r="B342" s="134"/>
      <c r="C342" s="135" t="s">
        <v>567</v>
      </c>
      <c r="D342" s="135" t="s">
        <v>187</v>
      </c>
      <c r="E342" s="136" t="s">
        <v>568</v>
      </c>
      <c r="F342" s="137" t="s">
        <v>569</v>
      </c>
      <c r="G342" s="138" t="s">
        <v>264</v>
      </c>
      <c r="H342" s="139">
        <v>520.16</v>
      </c>
      <c r="I342" s="140"/>
      <c r="J342" s="141">
        <f>ROUND(I342*H342,2)</f>
        <v>0</v>
      </c>
      <c r="K342" s="137" t="s">
        <v>191</v>
      </c>
      <c r="L342" s="30"/>
      <c r="M342" s="142" t="s">
        <v>1</v>
      </c>
      <c r="N342" s="143" t="s">
        <v>42</v>
      </c>
      <c r="P342" s="144">
        <f>O342*H342</f>
        <v>0</v>
      </c>
      <c r="Q342" s="144">
        <v>0</v>
      </c>
      <c r="R342" s="144">
        <f>Q342*H342</f>
        <v>0</v>
      </c>
      <c r="S342" s="144">
        <v>0</v>
      </c>
      <c r="T342" s="145">
        <f>S342*H342</f>
        <v>0</v>
      </c>
      <c r="AR342" s="146" t="s">
        <v>108</v>
      </c>
      <c r="AT342" s="146" t="s">
        <v>187</v>
      </c>
      <c r="AU342" s="146" t="s">
        <v>87</v>
      </c>
      <c r="AY342" s="15" t="s">
        <v>185</v>
      </c>
      <c r="BE342" s="147">
        <f>IF(N342="základní",J342,0)</f>
        <v>0</v>
      </c>
      <c r="BF342" s="147">
        <f>IF(N342="snížená",J342,0)</f>
        <v>0</v>
      </c>
      <c r="BG342" s="147">
        <f>IF(N342="zákl. přenesená",J342,0)</f>
        <v>0</v>
      </c>
      <c r="BH342" s="147">
        <f>IF(N342="sníž. přenesená",J342,0)</f>
        <v>0</v>
      </c>
      <c r="BI342" s="147">
        <f>IF(N342="nulová",J342,0)</f>
        <v>0</v>
      </c>
      <c r="BJ342" s="15" t="s">
        <v>85</v>
      </c>
      <c r="BK342" s="147">
        <f>ROUND(I342*H342,2)</f>
        <v>0</v>
      </c>
      <c r="BL342" s="15" t="s">
        <v>108</v>
      </c>
      <c r="BM342" s="146" t="s">
        <v>570</v>
      </c>
    </row>
    <row r="343" spans="2:65" s="12" customFormat="1" ht="11.25">
      <c r="B343" s="148"/>
      <c r="D343" s="149" t="s">
        <v>193</v>
      </c>
      <c r="F343" s="151" t="s">
        <v>571</v>
      </c>
      <c r="H343" s="152">
        <v>520.16</v>
      </c>
      <c r="I343" s="153"/>
      <c r="L343" s="148"/>
      <c r="M343" s="154"/>
      <c r="T343" s="155"/>
      <c r="AT343" s="150" t="s">
        <v>193</v>
      </c>
      <c r="AU343" s="150" t="s">
        <v>87</v>
      </c>
      <c r="AV343" s="12" t="s">
        <v>87</v>
      </c>
      <c r="AW343" s="12" t="s">
        <v>3</v>
      </c>
      <c r="AX343" s="12" t="s">
        <v>85</v>
      </c>
      <c r="AY343" s="150" t="s">
        <v>185</v>
      </c>
    </row>
    <row r="344" spans="2:65" s="1" customFormat="1" ht="16.5" customHeight="1">
      <c r="B344" s="134"/>
      <c r="C344" s="135" t="s">
        <v>572</v>
      </c>
      <c r="D344" s="135" t="s">
        <v>187</v>
      </c>
      <c r="E344" s="136" t="s">
        <v>573</v>
      </c>
      <c r="F344" s="137" t="s">
        <v>574</v>
      </c>
      <c r="G344" s="138" t="s">
        <v>264</v>
      </c>
      <c r="H344" s="139">
        <v>26.007999999999999</v>
      </c>
      <c r="I344" s="140"/>
      <c r="J344" s="141">
        <f>ROUND(I344*H344,2)</f>
        <v>0</v>
      </c>
      <c r="K344" s="137" t="s">
        <v>191</v>
      </c>
      <c r="L344" s="30"/>
      <c r="M344" s="142" t="s">
        <v>1</v>
      </c>
      <c r="N344" s="143" t="s">
        <v>42</v>
      </c>
      <c r="P344" s="144">
        <f>O344*H344</f>
        <v>0</v>
      </c>
      <c r="Q344" s="144">
        <v>0</v>
      </c>
      <c r="R344" s="144">
        <f>Q344*H344</f>
        <v>0</v>
      </c>
      <c r="S344" s="144">
        <v>0</v>
      </c>
      <c r="T344" s="145">
        <f>S344*H344</f>
        <v>0</v>
      </c>
      <c r="AR344" s="146" t="s">
        <v>108</v>
      </c>
      <c r="AT344" s="146" t="s">
        <v>187</v>
      </c>
      <c r="AU344" s="146" t="s">
        <v>87</v>
      </c>
      <c r="AY344" s="15" t="s">
        <v>185</v>
      </c>
      <c r="BE344" s="147">
        <f>IF(N344="základní",J344,0)</f>
        <v>0</v>
      </c>
      <c r="BF344" s="147">
        <f>IF(N344="snížená",J344,0)</f>
        <v>0</v>
      </c>
      <c r="BG344" s="147">
        <f>IF(N344="zákl. přenesená",J344,0)</f>
        <v>0</v>
      </c>
      <c r="BH344" s="147">
        <f>IF(N344="sníž. přenesená",J344,0)</f>
        <v>0</v>
      </c>
      <c r="BI344" s="147">
        <f>IF(N344="nulová",J344,0)</f>
        <v>0</v>
      </c>
      <c r="BJ344" s="15" t="s">
        <v>85</v>
      </c>
      <c r="BK344" s="147">
        <f>ROUND(I344*H344,2)</f>
        <v>0</v>
      </c>
      <c r="BL344" s="15" t="s">
        <v>108</v>
      </c>
      <c r="BM344" s="146" t="s">
        <v>575</v>
      </c>
    </row>
    <row r="345" spans="2:65" s="11" customFormat="1" ht="22.9" customHeight="1">
      <c r="B345" s="122"/>
      <c r="D345" s="123" t="s">
        <v>76</v>
      </c>
      <c r="E345" s="132" t="s">
        <v>576</v>
      </c>
      <c r="F345" s="132" t="s">
        <v>577</v>
      </c>
      <c r="I345" s="125"/>
      <c r="J345" s="133">
        <f>BK345</f>
        <v>0</v>
      </c>
      <c r="L345" s="122"/>
      <c r="M345" s="127"/>
      <c r="P345" s="128">
        <f>P346</f>
        <v>0</v>
      </c>
      <c r="R345" s="128">
        <f>R346</f>
        <v>0</v>
      </c>
      <c r="T345" s="129">
        <f>T346</f>
        <v>0</v>
      </c>
      <c r="AR345" s="123" t="s">
        <v>85</v>
      </c>
      <c r="AT345" s="130" t="s">
        <v>76</v>
      </c>
      <c r="AU345" s="130" t="s">
        <v>85</v>
      </c>
      <c r="AY345" s="123" t="s">
        <v>185</v>
      </c>
      <c r="BK345" s="131">
        <f>BK346</f>
        <v>0</v>
      </c>
    </row>
    <row r="346" spans="2:65" s="1" customFormat="1" ht="16.5" customHeight="1">
      <c r="B346" s="134"/>
      <c r="C346" s="135" t="s">
        <v>578</v>
      </c>
      <c r="D346" s="135" t="s">
        <v>187</v>
      </c>
      <c r="E346" s="136" t="s">
        <v>579</v>
      </c>
      <c r="F346" s="137" t="s">
        <v>580</v>
      </c>
      <c r="G346" s="138" t="s">
        <v>264</v>
      </c>
      <c r="H346" s="139">
        <v>26.497</v>
      </c>
      <c r="I346" s="140"/>
      <c r="J346" s="141">
        <f>ROUND(I346*H346,2)</f>
        <v>0</v>
      </c>
      <c r="K346" s="137" t="s">
        <v>191</v>
      </c>
      <c r="L346" s="30"/>
      <c r="M346" s="142" t="s">
        <v>1</v>
      </c>
      <c r="N346" s="143" t="s">
        <v>42</v>
      </c>
      <c r="P346" s="144">
        <f>O346*H346</f>
        <v>0</v>
      </c>
      <c r="Q346" s="144">
        <v>0</v>
      </c>
      <c r="R346" s="144">
        <f>Q346*H346</f>
        <v>0</v>
      </c>
      <c r="S346" s="144">
        <v>0</v>
      </c>
      <c r="T346" s="145">
        <f>S346*H346</f>
        <v>0</v>
      </c>
      <c r="AR346" s="146" t="s">
        <v>108</v>
      </c>
      <c r="AT346" s="146" t="s">
        <v>187</v>
      </c>
      <c r="AU346" s="146" t="s">
        <v>87</v>
      </c>
      <c r="AY346" s="15" t="s">
        <v>185</v>
      </c>
      <c r="BE346" s="147">
        <f>IF(N346="základní",J346,0)</f>
        <v>0</v>
      </c>
      <c r="BF346" s="147">
        <f>IF(N346="snížená",J346,0)</f>
        <v>0</v>
      </c>
      <c r="BG346" s="147">
        <f>IF(N346="zákl. přenesená",J346,0)</f>
        <v>0</v>
      </c>
      <c r="BH346" s="147">
        <f>IF(N346="sníž. přenesená",J346,0)</f>
        <v>0</v>
      </c>
      <c r="BI346" s="147">
        <f>IF(N346="nulová",J346,0)</f>
        <v>0</v>
      </c>
      <c r="BJ346" s="15" t="s">
        <v>85</v>
      </c>
      <c r="BK346" s="147">
        <f>ROUND(I346*H346,2)</f>
        <v>0</v>
      </c>
      <c r="BL346" s="15" t="s">
        <v>108</v>
      </c>
      <c r="BM346" s="146" t="s">
        <v>581</v>
      </c>
    </row>
    <row r="347" spans="2:65" s="11" customFormat="1" ht="25.9" customHeight="1">
      <c r="B347" s="122"/>
      <c r="D347" s="123" t="s">
        <v>76</v>
      </c>
      <c r="E347" s="124" t="s">
        <v>582</v>
      </c>
      <c r="F347" s="124" t="s">
        <v>583</v>
      </c>
      <c r="I347" s="125"/>
      <c r="J347" s="126">
        <f>BK347</f>
        <v>0</v>
      </c>
      <c r="L347" s="122"/>
      <c r="M347" s="127"/>
      <c r="P347" s="128">
        <f>P348+P383+P395+P398+P400+P417+P433+P441+P460+P467+P485+P491+P500</f>
        <v>0</v>
      </c>
      <c r="R347" s="128">
        <f>R348+R383+R395+R398+R400+R417+R433+R441+R460+R467+R485+R491+R500</f>
        <v>6.943402429999999</v>
      </c>
      <c r="T347" s="129">
        <f>T348+T383+T395+T398+T400+T417+T433+T441+T460+T467+T485+T491+T500</f>
        <v>0.68931130000000007</v>
      </c>
      <c r="AR347" s="123" t="s">
        <v>87</v>
      </c>
      <c r="AT347" s="130" t="s">
        <v>76</v>
      </c>
      <c r="AU347" s="130" t="s">
        <v>77</v>
      </c>
      <c r="AY347" s="123" t="s">
        <v>185</v>
      </c>
      <c r="BK347" s="131">
        <f>BK348+BK383+BK395+BK398+BK400+BK417+BK433+BK441+BK460+BK467+BK485+BK491+BK500</f>
        <v>0</v>
      </c>
    </row>
    <row r="348" spans="2:65" s="11" customFormat="1" ht="22.9" customHeight="1">
      <c r="B348" s="122"/>
      <c r="D348" s="123" t="s">
        <v>76</v>
      </c>
      <c r="E348" s="132" t="s">
        <v>584</v>
      </c>
      <c r="F348" s="132" t="s">
        <v>585</v>
      </c>
      <c r="I348" s="125"/>
      <c r="J348" s="133">
        <f>BK348</f>
        <v>0</v>
      </c>
      <c r="L348" s="122"/>
      <c r="M348" s="127"/>
      <c r="P348" s="128">
        <f>SUM(P349:P382)</f>
        <v>0</v>
      </c>
      <c r="R348" s="128">
        <f>SUM(R349:R382)</f>
        <v>0.14275199999999999</v>
      </c>
      <c r="T348" s="129">
        <f>SUM(T349:T382)</f>
        <v>2.6399999999999996E-2</v>
      </c>
      <c r="AR348" s="123" t="s">
        <v>87</v>
      </c>
      <c r="AT348" s="130" t="s">
        <v>76</v>
      </c>
      <c r="AU348" s="130" t="s">
        <v>85</v>
      </c>
      <c r="AY348" s="123" t="s">
        <v>185</v>
      </c>
      <c r="BK348" s="131">
        <f>SUM(BK349:BK382)</f>
        <v>0</v>
      </c>
    </row>
    <row r="349" spans="2:65" s="1" customFormat="1" ht="21.75" customHeight="1">
      <c r="B349" s="134"/>
      <c r="C349" s="135" t="s">
        <v>586</v>
      </c>
      <c r="D349" s="135" t="s">
        <v>187</v>
      </c>
      <c r="E349" s="136" t="s">
        <v>587</v>
      </c>
      <c r="F349" s="137" t="s">
        <v>588</v>
      </c>
      <c r="G349" s="138" t="s">
        <v>202</v>
      </c>
      <c r="H349" s="139">
        <v>4.8</v>
      </c>
      <c r="I349" s="140"/>
      <c r="J349" s="141">
        <f>ROUND(I349*H349,2)</f>
        <v>0</v>
      </c>
      <c r="K349" s="137" t="s">
        <v>191</v>
      </c>
      <c r="L349" s="30"/>
      <c r="M349" s="142" t="s">
        <v>1</v>
      </c>
      <c r="N349" s="143" t="s">
        <v>42</v>
      </c>
      <c r="P349" s="144">
        <f>O349*H349</f>
        <v>0</v>
      </c>
      <c r="Q349" s="144">
        <v>0</v>
      </c>
      <c r="R349" s="144">
        <f>Q349*H349</f>
        <v>0</v>
      </c>
      <c r="S349" s="144">
        <v>5.4999999999999997E-3</v>
      </c>
      <c r="T349" s="145">
        <f>S349*H349</f>
        <v>2.6399999999999996E-2</v>
      </c>
      <c r="AR349" s="146" t="s">
        <v>261</v>
      </c>
      <c r="AT349" s="146" t="s">
        <v>187</v>
      </c>
      <c r="AU349" s="146" t="s">
        <v>87</v>
      </c>
      <c r="AY349" s="15" t="s">
        <v>185</v>
      </c>
      <c r="BE349" s="147">
        <f>IF(N349="základní",J349,0)</f>
        <v>0</v>
      </c>
      <c r="BF349" s="147">
        <f>IF(N349="snížená",J349,0)</f>
        <v>0</v>
      </c>
      <c r="BG349" s="147">
        <f>IF(N349="zákl. přenesená",J349,0)</f>
        <v>0</v>
      </c>
      <c r="BH349" s="147">
        <f>IF(N349="sníž. přenesená",J349,0)</f>
        <v>0</v>
      </c>
      <c r="BI349" s="147">
        <f>IF(N349="nulová",J349,0)</f>
        <v>0</v>
      </c>
      <c r="BJ349" s="15" t="s">
        <v>85</v>
      </c>
      <c r="BK349" s="147">
        <f>ROUND(I349*H349,2)</f>
        <v>0</v>
      </c>
      <c r="BL349" s="15" t="s">
        <v>261</v>
      </c>
      <c r="BM349" s="146" t="s">
        <v>589</v>
      </c>
    </row>
    <row r="350" spans="2:65" s="12" customFormat="1" ht="11.25">
      <c r="B350" s="148"/>
      <c r="D350" s="149" t="s">
        <v>193</v>
      </c>
      <c r="E350" s="150" t="s">
        <v>1</v>
      </c>
      <c r="F350" s="151" t="s">
        <v>590</v>
      </c>
      <c r="H350" s="152">
        <v>4.8</v>
      </c>
      <c r="I350" s="153"/>
      <c r="L350" s="148"/>
      <c r="M350" s="154"/>
      <c r="T350" s="155"/>
      <c r="AT350" s="150" t="s">
        <v>193</v>
      </c>
      <c r="AU350" s="150" t="s">
        <v>87</v>
      </c>
      <c r="AV350" s="12" t="s">
        <v>87</v>
      </c>
      <c r="AW350" s="12" t="s">
        <v>32</v>
      </c>
      <c r="AX350" s="12" t="s">
        <v>77</v>
      </c>
      <c r="AY350" s="150" t="s">
        <v>185</v>
      </c>
    </row>
    <row r="351" spans="2:65" s="13" customFormat="1" ht="11.25">
      <c r="B351" s="156"/>
      <c r="D351" s="149" t="s">
        <v>193</v>
      </c>
      <c r="E351" s="157" t="s">
        <v>1</v>
      </c>
      <c r="F351" s="158" t="s">
        <v>195</v>
      </c>
      <c r="H351" s="159">
        <v>4.8</v>
      </c>
      <c r="I351" s="160"/>
      <c r="L351" s="156"/>
      <c r="M351" s="161"/>
      <c r="T351" s="162"/>
      <c r="AT351" s="157" t="s">
        <v>193</v>
      </c>
      <c r="AU351" s="157" t="s">
        <v>87</v>
      </c>
      <c r="AV351" s="13" t="s">
        <v>108</v>
      </c>
      <c r="AW351" s="13" t="s">
        <v>32</v>
      </c>
      <c r="AX351" s="13" t="s">
        <v>85</v>
      </c>
      <c r="AY351" s="157" t="s">
        <v>185</v>
      </c>
    </row>
    <row r="352" spans="2:65" s="1" customFormat="1" ht="16.5" customHeight="1">
      <c r="B352" s="134"/>
      <c r="C352" s="135" t="s">
        <v>591</v>
      </c>
      <c r="D352" s="135" t="s">
        <v>187</v>
      </c>
      <c r="E352" s="136" t="s">
        <v>592</v>
      </c>
      <c r="F352" s="137" t="s">
        <v>593</v>
      </c>
      <c r="G352" s="138" t="s">
        <v>202</v>
      </c>
      <c r="H352" s="139">
        <v>5.76</v>
      </c>
      <c r="I352" s="140"/>
      <c r="J352" s="141">
        <f>ROUND(I352*H352,2)</f>
        <v>0</v>
      </c>
      <c r="K352" s="137" t="s">
        <v>191</v>
      </c>
      <c r="L352" s="30"/>
      <c r="M352" s="142" t="s">
        <v>1</v>
      </c>
      <c r="N352" s="143" t="s">
        <v>42</v>
      </c>
      <c r="P352" s="144">
        <f>O352*H352</f>
        <v>0</v>
      </c>
      <c r="Q352" s="144">
        <v>0</v>
      </c>
      <c r="R352" s="144">
        <f>Q352*H352</f>
        <v>0</v>
      </c>
      <c r="S352" s="144">
        <v>0</v>
      </c>
      <c r="T352" s="145">
        <f>S352*H352</f>
        <v>0</v>
      </c>
      <c r="AR352" s="146" t="s">
        <v>261</v>
      </c>
      <c r="AT352" s="146" t="s">
        <v>187</v>
      </c>
      <c r="AU352" s="146" t="s">
        <v>87</v>
      </c>
      <c r="AY352" s="15" t="s">
        <v>185</v>
      </c>
      <c r="BE352" s="147">
        <f>IF(N352="základní",J352,0)</f>
        <v>0</v>
      </c>
      <c r="BF352" s="147">
        <f>IF(N352="snížená",J352,0)</f>
        <v>0</v>
      </c>
      <c r="BG352" s="147">
        <f>IF(N352="zákl. přenesená",J352,0)</f>
        <v>0</v>
      </c>
      <c r="BH352" s="147">
        <f>IF(N352="sníž. přenesená",J352,0)</f>
        <v>0</v>
      </c>
      <c r="BI352" s="147">
        <f>IF(N352="nulová",J352,0)</f>
        <v>0</v>
      </c>
      <c r="BJ352" s="15" t="s">
        <v>85</v>
      </c>
      <c r="BK352" s="147">
        <f>ROUND(I352*H352,2)</f>
        <v>0</v>
      </c>
      <c r="BL352" s="15" t="s">
        <v>261</v>
      </c>
      <c r="BM352" s="146" t="s">
        <v>594</v>
      </c>
    </row>
    <row r="353" spans="2:65" s="12" customFormat="1" ht="11.25">
      <c r="B353" s="148"/>
      <c r="D353" s="149" t="s">
        <v>193</v>
      </c>
      <c r="E353" s="150" t="s">
        <v>1</v>
      </c>
      <c r="F353" s="151" t="s">
        <v>595</v>
      </c>
      <c r="H353" s="152">
        <v>5.76</v>
      </c>
      <c r="I353" s="153"/>
      <c r="L353" s="148"/>
      <c r="M353" s="154"/>
      <c r="T353" s="155"/>
      <c r="AT353" s="150" t="s">
        <v>193</v>
      </c>
      <c r="AU353" s="150" t="s">
        <v>87</v>
      </c>
      <c r="AV353" s="12" t="s">
        <v>87</v>
      </c>
      <c r="AW353" s="12" t="s">
        <v>32</v>
      </c>
      <c r="AX353" s="12" t="s">
        <v>77</v>
      </c>
      <c r="AY353" s="150" t="s">
        <v>185</v>
      </c>
    </row>
    <row r="354" spans="2:65" s="13" customFormat="1" ht="11.25">
      <c r="B354" s="156"/>
      <c r="D354" s="149" t="s">
        <v>193</v>
      </c>
      <c r="E354" s="157" t="s">
        <v>1</v>
      </c>
      <c r="F354" s="158" t="s">
        <v>195</v>
      </c>
      <c r="H354" s="159">
        <v>5.76</v>
      </c>
      <c r="I354" s="160"/>
      <c r="L354" s="156"/>
      <c r="M354" s="161"/>
      <c r="T354" s="162"/>
      <c r="AT354" s="157" t="s">
        <v>193</v>
      </c>
      <c r="AU354" s="157" t="s">
        <v>87</v>
      </c>
      <c r="AV354" s="13" t="s">
        <v>108</v>
      </c>
      <c r="AW354" s="13" t="s">
        <v>32</v>
      </c>
      <c r="AX354" s="13" t="s">
        <v>85</v>
      </c>
      <c r="AY354" s="157" t="s">
        <v>185</v>
      </c>
    </row>
    <row r="355" spans="2:65" s="1" customFormat="1" ht="16.5" customHeight="1">
      <c r="B355" s="134"/>
      <c r="C355" s="163" t="s">
        <v>596</v>
      </c>
      <c r="D355" s="163" t="s">
        <v>236</v>
      </c>
      <c r="E355" s="164" t="s">
        <v>597</v>
      </c>
      <c r="F355" s="165" t="s">
        <v>598</v>
      </c>
      <c r="G355" s="166" t="s">
        <v>264</v>
      </c>
      <c r="H355" s="167">
        <v>2E-3</v>
      </c>
      <c r="I355" s="168"/>
      <c r="J355" s="169">
        <f>ROUND(I355*H355,2)</f>
        <v>0</v>
      </c>
      <c r="K355" s="165" t="s">
        <v>191</v>
      </c>
      <c r="L355" s="170"/>
      <c r="M355" s="171" t="s">
        <v>1</v>
      </c>
      <c r="N355" s="172" t="s">
        <v>42</v>
      </c>
      <c r="P355" s="144">
        <f>O355*H355</f>
        <v>0</v>
      </c>
      <c r="Q355" s="144">
        <v>1</v>
      </c>
      <c r="R355" s="144">
        <f>Q355*H355</f>
        <v>2E-3</v>
      </c>
      <c r="S355" s="144">
        <v>0</v>
      </c>
      <c r="T355" s="145">
        <f>S355*H355</f>
        <v>0</v>
      </c>
      <c r="AR355" s="146" t="s">
        <v>340</v>
      </c>
      <c r="AT355" s="146" t="s">
        <v>236</v>
      </c>
      <c r="AU355" s="146" t="s">
        <v>87</v>
      </c>
      <c r="AY355" s="15" t="s">
        <v>185</v>
      </c>
      <c r="BE355" s="147">
        <f>IF(N355="základní",J355,0)</f>
        <v>0</v>
      </c>
      <c r="BF355" s="147">
        <f>IF(N355="snížená",J355,0)</f>
        <v>0</v>
      </c>
      <c r="BG355" s="147">
        <f>IF(N355="zákl. přenesená",J355,0)</f>
        <v>0</v>
      </c>
      <c r="BH355" s="147">
        <f>IF(N355="sníž. přenesená",J355,0)</f>
        <v>0</v>
      </c>
      <c r="BI355" s="147">
        <f>IF(N355="nulová",J355,0)</f>
        <v>0</v>
      </c>
      <c r="BJ355" s="15" t="s">
        <v>85</v>
      </c>
      <c r="BK355" s="147">
        <f>ROUND(I355*H355,2)</f>
        <v>0</v>
      </c>
      <c r="BL355" s="15" t="s">
        <v>261</v>
      </c>
      <c r="BM355" s="146" t="s">
        <v>599</v>
      </c>
    </row>
    <row r="356" spans="2:65" s="12" customFormat="1" ht="11.25">
      <c r="B356" s="148"/>
      <c r="D356" s="149" t="s">
        <v>193</v>
      </c>
      <c r="F356" s="151" t="s">
        <v>600</v>
      </c>
      <c r="H356" s="152">
        <v>2E-3</v>
      </c>
      <c r="I356" s="153"/>
      <c r="L356" s="148"/>
      <c r="M356" s="154"/>
      <c r="T356" s="155"/>
      <c r="AT356" s="150" t="s">
        <v>193</v>
      </c>
      <c r="AU356" s="150" t="s">
        <v>87</v>
      </c>
      <c r="AV356" s="12" t="s">
        <v>87</v>
      </c>
      <c r="AW356" s="12" t="s">
        <v>3</v>
      </c>
      <c r="AX356" s="12" t="s">
        <v>85</v>
      </c>
      <c r="AY356" s="150" t="s">
        <v>185</v>
      </c>
    </row>
    <row r="357" spans="2:65" s="1" customFormat="1" ht="16.5" customHeight="1">
      <c r="B357" s="134"/>
      <c r="C357" s="135" t="s">
        <v>601</v>
      </c>
      <c r="D357" s="135" t="s">
        <v>187</v>
      </c>
      <c r="E357" s="136" t="s">
        <v>602</v>
      </c>
      <c r="F357" s="137" t="s">
        <v>603</v>
      </c>
      <c r="G357" s="138" t="s">
        <v>202</v>
      </c>
      <c r="H357" s="139">
        <v>4.32</v>
      </c>
      <c r="I357" s="140"/>
      <c r="J357" s="141">
        <f>ROUND(I357*H357,2)</f>
        <v>0</v>
      </c>
      <c r="K357" s="137" t="s">
        <v>191</v>
      </c>
      <c r="L357" s="30"/>
      <c r="M357" s="142" t="s">
        <v>1</v>
      </c>
      <c r="N357" s="143" t="s">
        <v>42</v>
      </c>
      <c r="P357" s="144">
        <f>O357*H357</f>
        <v>0</v>
      </c>
      <c r="Q357" s="144">
        <v>0</v>
      </c>
      <c r="R357" s="144">
        <f>Q357*H357</f>
        <v>0</v>
      </c>
      <c r="S357" s="144">
        <v>0</v>
      </c>
      <c r="T357" s="145">
        <f>S357*H357</f>
        <v>0</v>
      </c>
      <c r="AR357" s="146" t="s">
        <v>261</v>
      </c>
      <c r="AT357" s="146" t="s">
        <v>187</v>
      </c>
      <c r="AU357" s="146" t="s">
        <v>87</v>
      </c>
      <c r="AY357" s="15" t="s">
        <v>185</v>
      </c>
      <c r="BE357" s="147">
        <f>IF(N357="základní",J357,0)</f>
        <v>0</v>
      </c>
      <c r="BF357" s="147">
        <f>IF(N357="snížená",J357,0)</f>
        <v>0</v>
      </c>
      <c r="BG357" s="147">
        <f>IF(N357="zákl. přenesená",J357,0)</f>
        <v>0</v>
      </c>
      <c r="BH357" s="147">
        <f>IF(N357="sníž. přenesená",J357,0)</f>
        <v>0</v>
      </c>
      <c r="BI357" s="147">
        <f>IF(N357="nulová",J357,0)</f>
        <v>0</v>
      </c>
      <c r="BJ357" s="15" t="s">
        <v>85</v>
      </c>
      <c r="BK357" s="147">
        <f>ROUND(I357*H357,2)</f>
        <v>0</v>
      </c>
      <c r="BL357" s="15" t="s">
        <v>261</v>
      </c>
      <c r="BM357" s="146" t="s">
        <v>604</v>
      </c>
    </row>
    <row r="358" spans="2:65" s="12" customFormat="1" ht="11.25">
      <c r="B358" s="148"/>
      <c r="D358" s="149" t="s">
        <v>193</v>
      </c>
      <c r="E358" s="150" t="s">
        <v>1</v>
      </c>
      <c r="F358" s="151" t="s">
        <v>605</v>
      </c>
      <c r="H358" s="152">
        <v>4.32</v>
      </c>
      <c r="I358" s="153"/>
      <c r="L358" s="148"/>
      <c r="M358" s="154"/>
      <c r="T358" s="155"/>
      <c r="AT358" s="150" t="s">
        <v>193</v>
      </c>
      <c r="AU358" s="150" t="s">
        <v>87</v>
      </c>
      <c r="AV358" s="12" t="s">
        <v>87</v>
      </c>
      <c r="AW358" s="12" t="s">
        <v>32</v>
      </c>
      <c r="AX358" s="12" t="s">
        <v>77</v>
      </c>
      <c r="AY358" s="150" t="s">
        <v>185</v>
      </c>
    </row>
    <row r="359" spans="2:65" s="13" customFormat="1" ht="11.25">
      <c r="B359" s="156"/>
      <c r="D359" s="149" t="s">
        <v>193</v>
      </c>
      <c r="E359" s="157" t="s">
        <v>1</v>
      </c>
      <c r="F359" s="158" t="s">
        <v>195</v>
      </c>
      <c r="H359" s="159">
        <v>4.32</v>
      </c>
      <c r="I359" s="160"/>
      <c r="L359" s="156"/>
      <c r="M359" s="161"/>
      <c r="T359" s="162"/>
      <c r="AT359" s="157" t="s">
        <v>193</v>
      </c>
      <c r="AU359" s="157" t="s">
        <v>87</v>
      </c>
      <c r="AV359" s="13" t="s">
        <v>108</v>
      </c>
      <c r="AW359" s="13" t="s">
        <v>32</v>
      </c>
      <c r="AX359" s="13" t="s">
        <v>85</v>
      </c>
      <c r="AY359" s="157" t="s">
        <v>185</v>
      </c>
    </row>
    <row r="360" spans="2:65" s="1" customFormat="1" ht="16.5" customHeight="1">
      <c r="B360" s="134"/>
      <c r="C360" s="163" t="s">
        <v>606</v>
      </c>
      <c r="D360" s="163" t="s">
        <v>236</v>
      </c>
      <c r="E360" s="164" t="s">
        <v>597</v>
      </c>
      <c r="F360" s="165" t="s">
        <v>598</v>
      </c>
      <c r="G360" s="166" t="s">
        <v>264</v>
      </c>
      <c r="H360" s="167">
        <v>1E-3</v>
      </c>
      <c r="I360" s="168"/>
      <c r="J360" s="169">
        <f>ROUND(I360*H360,2)</f>
        <v>0</v>
      </c>
      <c r="K360" s="165" t="s">
        <v>191</v>
      </c>
      <c r="L360" s="170"/>
      <c r="M360" s="171" t="s">
        <v>1</v>
      </c>
      <c r="N360" s="172" t="s">
        <v>42</v>
      </c>
      <c r="P360" s="144">
        <f>O360*H360</f>
        <v>0</v>
      </c>
      <c r="Q360" s="144">
        <v>1</v>
      </c>
      <c r="R360" s="144">
        <f>Q360*H360</f>
        <v>1E-3</v>
      </c>
      <c r="S360" s="144">
        <v>0</v>
      </c>
      <c r="T360" s="145">
        <f>S360*H360</f>
        <v>0</v>
      </c>
      <c r="AR360" s="146" t="s">
        <v>340</v>
      </c>
      <c r="AT360" s="146" t="s">
        <v>236</v>
      </c>
      <c r="AU360" s="146" t="s">
        <v>87</v>
      </c>
      <c r="AY360" s="15" t="s">
        <v>185</v>
      </c>
      <c r="BE360" s="147">
        <f>IF(N360="základní",J360,0)</f>
        <v>0</v>
      </c>
      <c r="BF360" s="147">
        <f>IF(N360="snížená",J360,0)</f>
        <v>0</v>
      </c>
      <c r="BG360" s="147">
        <f>IF(N360="zákl. přenesená",J360,0)</f>
        <v>0</v>
      </c>
      <c r="BH360" s="147">
        <f>IF(N360="sníž. přenesená",J360,0)</f>
        <v>0</v>
      </c>
      <c r="BI360" s="147">
        <f>IF(N360="nulová",J360,0)</f>
        <v>0</v>
      </c>
      <c r="BJ360" s="15" t="s">
        <v>85</v>
      </c>
      <c r="BK360" s="147">
        <f>ROUND(I360*H360,2)</f>
        <v>0</v>
      </c>
      <c r="BL360" s="15" t="s">
        <v>261</v>
      </c>
      <c r="BM360" s="146" t="s">
        <v>607</v>
      </c>
    </row>
    <row r="361" spans="2:65" s="12" customFormat="1" ht="11.25">
      <c r="B361" s="148"/>
      <c r="D361" s="149" t="s">
        <v>193</v>
      </c>
      <c r="F361" s="151" t="s">
        <v>608</v>
      </c>
      <c r="H361" s="152">
        <v>1E-3</v>
      </c>
      <c r="I361" s="153"/>
      <c r="L361" s="148"/>
      <c r="M361" s="154"/>
      <c r="T361" s="155"/>
      <c r="AT361" s="150" t="s">
        <v>193</v>
      </c>
      <c r="AU361" s="150" t="s">
        <v>87</v>
      </c>
      <c r="AV361" s="12" t="s">
        <v>87</v>
      </c>
      <c r="AW361" s="12" t="s">
        <v>3</v>
      </c>
      <c r="AX361" s="12" t="s">
        <v>85</v>
      </c>
      <c r="AY361" s="150" t="s">
        <v>185</v>
      </c>
    </row>
    <row r="362" spans="2:65" s="1" customFormat="1" ht="16.5" customHeight="1">
      <c r="B362" s="134"/>
      <c r="C362" s="135" t="s">
        <v>609</v>
      </c>
      <c r="D362" s="135" t="s">
        <v>187</v>
      </c>
      <c r="E362" s="136" t="s">
        <v>610</v>
      </c>
      <c r="F362" s="137" t="s">
        <v>611</v>
      </c>
      <c r="G362" s="138" t="s">
        <v>202</v>
      </c>
      <c r="H362" s="139">
        <v>11.52</v>
      </c>
      <c r="I362" s="140"/>
      <c r="J362" s="141">
        <f>ROUND(I362*H362,2)</f>
        <v>0</v>
      </c>
      <c r="K362" s="137" t="s">
        <v>191</v>
      </c>
      <c r="L362" s="30"/>
      <c r="M362" s="142" t="s">
        <v>1</v>
      </c>
      <c r="N362" s="143" t="s">
        <v>42</v>
      </c>
      <c r="P362" s="144">
        <f>O362*H362</f>
        <v>0</v>
      </c>
      <c r="Q362" s="144">
        <v>4.0000000000000002E-4</v>
      </c>
      <c r="R362" s="144">
        <f>Q362*H362</f>
        <v>4.6080000000000001E-3</v>
      </c>
      <c r="S362" s="144">
        <v>0</v>
      </c>
      <c r="T362" s="145">
        <f>S362*H362</f>
        <v>0</v>
      </c>
      <c r="AR362" s="146" t="s">
        <v>261</v>
      </c>
      <c r="AT362" s="146" t="s">
        <v>187</v>
      </c>
      <c r="AU362" s="146" t="s">
        <v>87</v>
      </c>
      <c r="AY362" s="15" t="s">
        <v>185</v>
      </c>
      <c r="BE362" s="147">
        <f>IF(N362="základní",J362,0)</f>
        <v>0</v>
      </c>
      <c r="BF362" s="147">
        <f>IF(N362="snížená",J362,0)</f>
        <v>0</v>
      </c>
      <c r="BG362" s="147">
        <f>IF(N362="zákl. přenesená",J362,0)</f>
        <v>0</v>
      </c>
      <c r="BH362" s="147">
        <f>IF(N362="sníž. přenesená",J362,0)</f>
        <v>0</v>
      </c>
      <c r="BI362" s="147">
        <f>IF(N362="nulová",J362,0)</f>
        <v>0</v>
      </c>
      <c r="BJ362" s="15" t="s">
        <v>85</v>
      </c>
      <c r="BK362" s="147">
        <f>ROUND(I362*H362,2)</f>
        <v>0</v>
      </c>
      <c r="BL362" s="15" t="s">
        <v>261</v>
      </c>
      <c r="BM362" s="146" t="s">
        <v>612</v>
      </c>
    </row>
    <row r="363" spans="2:65" s="12" customFormat="1" ht="11.25">
      <c r="B363" s="148"/>
      <c r="D363" s="149" t="s">
        <v>193</v>
      </c>
      <c r="E363" s="150" t="s">
        <v>1</v>
      </c>
      <c r="F363" s="151" t="s">
        <v>613</v>
      </c>
      <c r="H363" s="152">
        <v>11.52</v>
      </c>
      <c r="I363" s="153"/>
      <c r="L363" s="148"/>
      <c r="M363" s="154"/>
      <c r="T363" s="155"/>
      <c r="AT363" s="150" t="s">
        <v>193</v>
      </c>
      <c r="AU363" s="150" t="s">
        <v>87</v>
      </c>
      <c r="AV363" s="12" t="s">
        <v>87</v>
      </c>
      <c r="AW363" s="12" t="s">
        <v>32</v>
      </c>
      <c r="AX363" s="12" t="s">
        <v>77</v>
      </c>
      <c r="AY363" s="150" t="s">
        <v>185</v>
      </c>
    </row>
    <row r="364" spans="2:65" s="13" customFormat="1" ht="11.25">
      <c r="B364" s="156"/>
      <c r="D364" s="149" t="s">
        <v>193</v>
      </c>
      <c r="E364" s="157" t="s">
        <v>1</v>
      </c>
      <c r="F364" s="158" t="s">
        <v>195</v>
      </c>
      <c r="H364" s="159">
        <v>11.52</v>
      </c>
      <c r="I364" s="160"/>
      <c r="L364" s="156"/>
      <c r="M364" s="161"/>
      <c r="T364" s="162"/>
      <c r="AT364" s="157" t="s">
        <v>193</v>
      </c>
      <c r="AU364" s="157" t="s">
        <v>87</v>
      </c>
      <c r="AV364" s="13" t="s">
        <v>108</v>
      </c>
      <c r="AW364" s="13" t="s">
        <v>32</v>
      </c>
      <c r="AX364" s="13" t="s">
        <v>85</v>
      </c>
      <c r="AY364" s="157" t="s">
        <v>185</v>
      </c>
    </row>
    <row r="365" spans="2:65" s="1" customFormat="1" ht="24.2" customHeight="1">
      <c r="B365" s="134"/>
      <c r="C365" s="163" t="s">
        <v>614</v>
      </c>
      <c r="D365" s="163" t="s">
        <v>236</v>
      </c>
      <c r="E365" s="164" t="s">
        <v>615</v>
      </c>
      <c r="F365" s="165" t="s">
        <v>616</v>
      </c>
      <c r="G365" s="166" t="s">
        <v>202</v>
      </c>
      <c r="H365" s="167">
        <v>13.427</v>
      </c>
      <c r="I365" s="168"/>
      <c r="J365" s="169">
        <f>ROUND(I365*H365,2)</f>
        <v>0</v>
      </c>
      <c r="K365" s="165" t="s">
        <v>203</v>
      </c>
      <c r="L365" s="170"/>
      <c r="M365" s="171" t="s">
        <v>1</v>
      </c>
      <c r="N365" s="172" t="s">
        <v>42</v>
      </c>
      <c r="P365" s="144">
        <f>O365*H365</f>
        <v>0</v>
      </c>
      <c r="Q365" s="144">
        <v>5.4000000000000003E-3</v>
      </c>
      <c r="R365" s="144">
        <f>Q365*H365</f>
        <v>7.2505799999999995E-2</v>
      </c>
      <c r="S365" s="144">
        <v>0</v>
      </c>
      <c r="T365" s="145">
        <f>S365*H365</f>
        <v>0</v>
      </c>
      <c r="AR365" s="146" t="s">
        <v>340</v>
      </c>
      <c r="AT365" s="146" t="s">
        <v>236</v>
      </c>
      <c r="AU365" s="146" t="s">
        <v>87</v>
      </c>
      <c r="AY365" s="15" t="s">
        <v>185</v>
      </c>
      <c r="BE365" s="147">
        <f>IF(N365="základní",J365,0)</f>
        <v>0</v>
      </c>
      <c r="BF365" s="147">
        <f>IF(N365="snížená",J365,0)</f>
        <v>0</v>
      </c>
      <c r="BG365" s="147">
        <f>IF(N365="zákl. přenesená",J365,0)</f>
        <v>0</v>
      </c>
      <c r="BH365" s="147">
        <f>IF(N365="sníž. přenesená",J365,0)</f>
        <v>0</v>
      </c>
      <c r="BI365" s="147">
        <f>IF(N365="nulová",J365,0)</f>
        <v>0</v>
      </c>
      <c r="BJ365" s="15" t="s">
        <v>85</v>
      </c>
      <c r="BK365" s="147">
        <f>ROUND(I365*H365,2)</f>
        <v>0</v>
      </c>
      <c r="BL365" s="15" t="s">
        <v>261</v>
      </c>
      <c r="BM365" s="146" t="s">
        <v>617</v>
      </c>
    </row>
    <row r="366" spans="2:65" s="12" customFormat="1" ht="11.25">
      <c r="B366" s="148"/>
      <c r="D366" s="149" t="s">
        <v>193</v>
      </c>
      <c r="F366" s="151" t="s">
        <v>618</v>
      </c>
      <c r="H366" s="152">
        <v>13.427</v>
      </c>
      <c r="I366" s="153"/>
      <c r="L366" s="148"/>
      <c r="M366" s="154"/>
      <c r="T366" s="155"/>
      <c r="AT366" s="150" t="s">
        <v>193</v>
      </c>
      <c r="AU366" s="150" t="s">
        <v>87</v>
      </c>
      <c r="AV366" s="12" t="s">
        <v>87</v>
      </c>
      <c r="AW366" s="12" t="s">
        <v>3</v>
      </c>
      <c r="AX366" s="12" t="s">
        <v>85</v>
      </c>
      <c r="AY366" s="150" t="s">
        <v>185</v>
      </c>
    </row>
    <row r="367" spans="2:65" s="1" customFormat="1" ht="16.5" customHeight="1">
      <c r="B367" s="134"/>
      <c r="C367" s="135" t="s">
        <v>619</v>
      </c>
      <c r="D367" s="135" t="s">
        <v>187</v>
      </c>
      <c r="E367" s="136" t="s">
        <v>620</v>
      </c>
      <c r="F367" s="137" t="s">
        <v>621</v>
      </c>
      <c r="G367" s="138" t="s">
        <v>202</v>
      </c>
      <c r="H367" s="139">
        <v>8.64</v>
      </c>
      <c r="I367" s="140"/>
      <c r="J367" s="141">
        <f>ROUND(I367*H367,2)</f>
        <v>0</v>
      </c>
      <c r="K367" s="137" t="s">
        <v>191</v>
      </c>
      <c r="L367" s="30"/>
      <c r="M367" s="142" t="s">
        <v>1</v>
      </c>
      <c r="N367" s="143" t="s">
        <v>42</v>
      </c>
      <c r="P367" s="144">
        <f>O367*H367</f>
        <v>0</v>
      </c>
      <c r="Q367" s="144">
        <v>4.0000000000000002E-4</v>
      </c>
      <c r="R367" s="144">
        <f>Q367*H367</f>
        <v>3.4560000000000003E-3</v>
      </c>
      <c r="S367" s="144">
        <v>0</v>
      </c>
      <c r="T367" s="145">
        <f>S367*H367</f>
        <v>0</v>
      </c>
      <c r="AR367" s="146" t="s">
        <v>261</v>
      </c>
      <c r="AT367" s="146" t="s">
        <v>187</v>
      </c>
      <c r="AU367" s="146" t="s">
        <v>87</v>
      </c>
      <c r="AY367" s="15" t="s">
        <v>185</v>
      </c>
      <c r="BE367" s="147">
        <f>IF(N367="základní",J367,0)</f>
        <v>0</v>
      </c>
      <c r="BF367" s="147">
        <f>IF(N367="snížená",J367,0)</f>
        <v>0</v>
      </c>
      <c r="BG367" s="147">
        <f>IF(N367="zákl. přenesená",J367,0)</f>
        <v>0</v>
      </c>
      <c r="BH367" s="147">
        <f>IF(N367="sníž. přenesená",J367,0)</f>
        <v>0</v>
      </c>
      <c r="BI367" s="147">
        <f>IF(N367="nulová",J367,0)</f>
        <v>0</v>
      </c>
      <c r="BJ367" s="15" t="s">
        <v>85</v>
      </c>
      <c r="BK367" s="147">
        <f>ROUND(I367*H367,2)</f>
        <v>0</v>
      </c>
      <c r="BL367" s="15" t="s">
        <v>261</v>
      </c>
      <c r="BM367" s="146" t="s">
        <v>622</v>
      </c>
    </row>
    <row r="368" spans="2:65" s="12" customFormat="1" ht="11.25">
      <c r="B368" s="148"/>
      <c r="D368" s="149" t="s">
        <v>193</v>
      </c>
      <c r="E368" s="150" t="s">
        <v>1</v>
      </c>
      <c r="F368" s="151" t="s">
        <v>623</v>
      </c>
      <c r="H368" s="152">
        <v>8.64</v>
      </c>
      <c r="I368" s="153"/>
      <c r="L368" s="148"/>
      <c r="M368" s="154"/>
      <c r="T368" s="155"/>
      <c r="AT368" s="150" t="s">
        <v>193</v>
      </c>
      <c r="AU368" s="150" t="s">
        <v>87</v>
      </c>
      <c r="AV368" s="12" t="s">
        <v>87</v>
      </c>
      <c r="AW368" s="12" t="s">
        <v>32</v>
      </c>
      <c r="AX368" s="12" t="s">
        <v>77</v>
      </c>
      <c r="AY368" s="150" t="s">
        <v>185</v>
      </c>
    </row>
    <row r="369" spans="2:65" s="13" customFormat="1" ht="11.25">
      <c r="B369" s="156"/>
      <c r="D369" s="149" t="s">
        <v>193</v>
      </c>
      <c r="E369" s="157" t="s">
        <v>1</v>
      </c>
      <c r="F369" s="158" t="s">
        <v>195</v>
      </c>
      <c r="H369" s="159">
        <v>8.64</v>
      </c>
      <c r="I369" s="160"/>
      <c r="L369" s="156"/>
      <c r="M369" s="161"/>
      <c r="T369" s="162"/>
      <c r="AT369" s="157" t="s">
        <v>193</v>
      </c>
      <c r="AU369" s="157" t="s">
        <v>87</v>
      </c>
      <c r="AV369" s="13" t="s">
        <v>108</v>
      </c>
      <c r="AW369" s="13" t="s">
        <v>32</v>
      </c>
      <c r="AX369" s="13" t="s">
        <v>85</v>
      </c>
      <c r="AY369" s="157" t="s">
        <v>185</v>
      </c>
    </row>
    <row r="370" spans="2:65" s="1" customFormat="1" ht="24.2" customHeight="1">
      <c r="B370" s="134"/>
      <c r="C370" s="163" t="s">
        <v>624</v>
      </c>
      <c r="D370" s="163" t="s">
        <v>236</v>
      </c>
      <c r="E370" s="164" t="s">
        <v>615</v>
      </c>
      <c r="F370" s="165" t="s">
        <v>616</v>
      </c>
      <c r="G370" s="166" t="s">
        <v>202</v>
      </c>
      <c r="H370" s="167">
        <v>10.548999999999999</v>
      </c>
      <c r="I370" s="168"/>
      <c r="J370" s="169">
        <f>ROUND(I370*H370,2)</f>
        <v>0</v>
      </c>
      <c r="K370" s="165" t="s">
        <v>203</v>
      </c>
      <c r="L370" s="170"/>
      <c r="M370" s="171" t="s">
        <v>1</v>
      </c>
      <c r="N370" s="172" t="s">
        <v>42</v>
      </c>
      <c r="P370" s="144">
        <f>O370*H370</f>
        <v>0</v>
      </c>
      <c r="Q370" s="144">
        <v>5.4000000000000003E-3</v>
      </c>
      <c r="R370" s="144">
        <f>Q370*H370</f>
        <v>5.6964599999999997E-2</v>
      </c>
      <c r="S370" s="144">
        <v>0</v>
      </c>
      <c r="T370" s="145">
        <f>S370*H370</f>
        <v>0</v>
      </c>
      <c r="AR370" s="146" t="s">
        <v>340</v>
      </c>
      <c r="AT370" s="146" t="s">
        <v>236</v>
      </c>
      <c r="AU370" s="146" t="s">
        <v>87</v>
      </c>
      <c r="AY370" s="15" t="s">
        <v>185</v>
      </c>
      <c r="BE370" s="147">
        <f>IF(N370="základní",J370,0)</f>
        <v>0</v>
      </c>
      <c r="BF370" s="147">
        <f>IF(N370="snížená",J370,0)</f>
        <v>0</v>
      </c>
      <c r="BG370" s="147">
        <f>IF(N370="zákl. přenesená",J370,0)</f>
        <v>0</v>
      </c>
      <c r="BH370" s="147">
        <f>IF(N370="sníž. přenesená",J370,0)</f>
        <v>0</v>
      </c>
      <c r="BI370" s="147">
        <f>IF(N370="nulová",J370,0)</f>
        <v>0</v>
      </c>
      <c r="BJ370" s="15" t="s">
        <v>85</v>
      </c>
      <c r="BK370" s="147">
        <f>ROUND(I370*H370,2)</f>
        <v>0</v>
      </c>
      <c r="BL370" s="15" t="s">
        <v>261</v>
      </c>
      <c r="BM370" s="146" t="s">
        <v>625</v>
      </c>
    </row>
    <row r="371" spans="2:65" s="12" customFormat="1" ht="11.25">
      <c r="B371" s="148"/>
      <c r="D371" s="149" t="s">
        <v>193</v>
      </c>
      <c r="F371" s="151" t="s">
        <v>626</v>
      </c>
      <c r="H371" s="152">
        <v>10.548999999999999</v>
      </c>
      <c r="I371" s="153"/>
      <c r="L371" s="148"/>
      <c r="M371" s="154"/>
      <c r="T371" s="155"/>
      <c r="AT371" s="150" t="s">
        <v>193</v>
      </c>
      <c r="AU371" s="150" t="s">
        <v>87</v>
      </c>
      <c r="AV371" s="12" t="s">
        <v>87</v>
      </c>
      <c r="AW371" s="12" t="s">
        <v>3</v>
      </c>
      <c r="AX371" s="12" t="s">
        <v>85</v>
      </c>
      <c r="AY371" s="150" t="s">
        <v>185</v>
      </c>
    </row>
    <row r="372" spans="2:65" s="1" customFormat="1" ht="16.5" customHeight="1">
      <c r="B372" s="134"/>
      <c r="C372" s="135" t="s">
        <v>627</v>
      </c>
      <c r="D372" s="135" t="s">
        <v>187</v>
      </c>
      <c r="E372" s="136" t="s">
        <v>628</v>
      </c>
      <c r="F372" s="137" t="s">
        <v>629</v>
      </c>
      <c r="G372" s="138" t="s">
        <v>202</v>
      </c>
      <c r="H372" s="139">
        <v>5.76</v>
      </c>
      <c r="I372" s="140"/>
      <c r="J372" s="141">
        <f>ROUND(I372*H372,2)</f>
        <v>0</v>
      </c>
      <c r="K372" s="137" t="s">
        <v>191</v>
      </c>
      <c r="L372" s="30"/>
      <c r="M372" s="142" t="s">
        <v>1</v>
      </c>
      <c r="N372" s="143" t="s">
        <v>42</v>
      </c>
      <c r="P372" s="144">
        <f>O372*H372</f>
        <v>0</v>
      </c>
      <c r="Q372" s="144">
        <v>0</v>
      </c>
      <c r="R372" s="144">
        <f>Q372*H372</f>
        <v>0</v>
      </c>
      <c r="S372" s="144">
        <v>0</v>
      </c>
      <c r="T372" s="145">
        <f>S372*H372</f>
        <v>0</v>
      </c>
      <c r="AR372" s="146" t="s">
        <v>261</v>
      </c>
      <c r="AT372" s="146" t="s">
        <v>187</v>
      </c>
      <c r="AU372" s="146" t="s">
        <v>87</v>
      </c>
      <c r="AY372" s="15" t="s">
        <v>185</v>
      </c>
      <c r="BE372" s="147">
        <f>IF(N372="základní",J372,0)</f>
        <v>0</v>
      </c>
      <c r="BF372" s="147">
        <f>IF(N372="snížená",J372,0)</f>
        <v>0</v>
      </c>
      <c r="BG372" s="147">
        <f>IF(N372="zákl. přenesená",J372,0)</f>
        <v>0</v>
      </c>
      <c r="BH372" s="147">
        <f>IF(N372="sníž. přenesená",J372,0)</f>
        <v>0</v>
      </c>
      <c r="BI372" s="147">
        <f>IF(N372="nulová",J372,0)</f>
        <v>0</v>
      </c>
      <c r="BJ372" s="15" t="s">
        <v>85</v>
      </c>
      <c r="BK372" s="147">
        <f>ROUND(I372*H372,2)</f>
        <v>0</v>
      </c>
      <c r="BL372" s="15" t="s">
        <v>261</v>
      </c>
      <c r="BM372" s="146" t="s">
        <v>630</v>
      </c>
    </row>
    <row r="373" spans="2:65" s="12" customFormat="1" ht="11.25">
      <c r="B373" s="148"/>
      <c r="D373" s="149" t="s">
        <v>193</v>
      </c>
      <c r="E373" s="150" t="s">
        <v>1</v>
      </c>
      <c r="F373" s="151" t="s">
        <v>595</v>
      </c>
      <c r="H373" s="152">
        <v>5.76</v>
      </c>
      <c r="I373" s="153"/>
      <c r="L373" s="148"/>
      <c r="M373" s="154"/>
      <c r="T373" s="155"/>
      <c r="AT373" s="150" t="s">
        <v>193</v>
      </c>
      <c r="AU373" s="150" t="s">
        <v>87</v>
      </c>
      <c r="AV373" s="12" t="s">
        <v>87</v>
      </c>
      <c r="AW373" s="12" t="s">
        <v>32</v>
      </c>
      <c r="AX373" s="12" t="s">
        <v>77</v>
      </c>
      <c r="AY373" s="150" t="s">
        <v>185</v>
      </c>
    </row>
    <row r="374" spans="2:65" s="13" customFormat="1" ht="11.25">
      <c r="B374" s="156"/>
      <c r="D374" s="149" t="s">
        <v>193</v>
      </c>
      <c r="E374" s="157" t="s">
        <v>1</v>
      </c>
      <c r="F374" s="158" t="s">
        <v>195</v>
      </c>
      <c r="H374" s="159">
        <v>5.76</v>
      </c>
      <c r="I374" s="160"/>
      <c r="L374" s="156"/>
      <c r="M374" s="161"/>
      <c r="T374" s="162"/>
      <c r="AT374" s="157" t="s">
        <v>193</v>
      </c>
      <c r="AU374" s="157" t="s">
        <v>87</v>
      </c>
      <c r="AV374" s="13" t="s">
        <v>108</v>
      </c>
      <c r="AW374" s="13" t="s">
        <v>32</v>
      </c>
      <c r="AX374" s="13" t="s">
        <v>85</v>
      </c>
      <c r="AY374" s="157" t="s">
        <v>185</v>
      </c>
    </row>
    <row r="375" spans="2:65" s="1" customFormat="1" ht="16.5" customHeight="1">
      <c r="B375" s="134"/>
      <c r="C375" s="163" t="s">
        <v>631</v>
      </c>
      <c r="D375" s="163" t="s">
        <v>236</v>
      </c>
      <c r="E375" s="164" t="s">
        <v>632</v>
      </c>
      <c r="F375" s="165" t="s">
        <v>633</v>
      </c>
      <c r="G375" s="166" t="s">
        <v>202</v>
      </c>
      <c r="H375" s="167">
        <v>6.3360000000000003</v>
      </c>
      <c r="I375" s="168"/>
      <c r="J375" s="169">
        <f>ROUND(I375*H375,2)</f>
        <v>0</v>
      </c>
      <c r="K375" s="165" t="s">
        <v>191</v>
      </c>
      <c r="L375" s="170"/>
      <c r="M375" s="171" t="s">
        <v>1</v>
      </c>
      <c r="N375" s="172" t="s">
        <v>42</v>
      </c>
      <c r="P375" s="144">
        <f>O375*H375</f>
        <v>0</v>
      </c>
      <c r="Q375" s="144">
        <v>2.0000000000000001E-4</v>
      </c>
      <c r="R375" s="144">
        <f>Q375*H375</f>
        <v>1.2672000000000002E-3</v>
      </c>
      <c r="S375" s="144">
        <v>0</v>
      </c>
      <c r="T375" s="145">
        <f>S375*H375</f>
        <v>0</v>
      </c>
      <c r="AR375" s="146" t="s">
        <v>340</v>
      </c>
      <c r="AT375" s="146" t="s">
        <v>236</v>
      </c>
      <c r="AU375" s="146" t="s">
        <v>87</v>
      </c>
      <c r="AY375" s="15" t="s">
        <v>185</v>
      </c>
      <c r="BE375" s="147">
        <f>IF(N375="základní",J375,0)</f>
        <v>0</v>
      </c>
      <c r="BF375" s="147">
        <f>IF(N375="snížená",J375,0)</f>
        <v>0</v>
      </c>
      <c r="BG375" s="147">
        <f>IF(N375="zákl. přenesená",J375,0)</f>
        <v>0</v>
      </c>
      <c r="BH375" s="147">
        <f>IF(N375="sníž. přenesená",J375,0)</f>
        <v>0</v>
      </c>
      <c r="BI375" s="147">
        <f>IF(N375="nulová",J375,0)</f>
        <v>0</v>
      </c>
      <c r="BJ375" s="15" t="s">
        <v>85</v>
      </c>
      <c r="BK375" s="147">
        <f>ROUND(I375*H375,2)</f>
        <v>0</v>
      </c>
      <c r="BL375" s="15" t="s">
        <v>261</v>
      </c>
      <c r="BM375" s="146" t="s">
        <v>634</v>
      </c>
    </row>
    <row r="376" spans="2:65" s="12" customFormat="1" ht="11.25">
      <c r="B376" s="148"/>
      <c r="D376" s="149" t="s">
        <v>193</v>
      </c>
      <c r="F376" s="151" t="s">
        <v>635</v>
      </c>
      <c r="H376" s="152">
        <v>6.3360000000000003</v>
      </c>
      <c r="I376" s="153"/>
      <c r="L376" s="148"/>
      <c r="M376" s="154"/>
      <c r="T376" s="155"/>
      <c r="AT376" s="150" t="s">
        <v>193</v>
      </c>
      <c r="AU376" s="150" t="s">
        <v>87</v>
      </c>
      <c r="AV376" s="12" t="s">
        <v>87</v>
      </c>
      <c r="AW376" s="12" t="s">
        <v>3</v>
      </c>
      <c r="AX376" s="12" t="s">
        <v>85</v>
      </c>
      <c r="AY376" s="150" t="s">
        <v>185</v>
      </c>
    </row>
    <row r="377" spans="2:65" s="1" customFormat="1" ht="16.5" customHeight="1">
      <c r="B377" s="134"/>
      <c r="C377" s="135" t="s">
        <v>636</v>
      </c>
      <c r="D377" s="135" t="s">
        <v>187</v>
      </c>
      <c r="E377" s="136" t="s">
        <v>637</v>
      </c>
      <c r="F377" s="137" t="s">
        <v>638</v>
      </c>
      <c r="G377" s="138" t="s">
        <v>202</v>
      </c>
      <c r="H377" s="139">
        <v>4.32</v>
      </c>
      <c r="I377" s="140"/>
      <c r="J377" s="141">
        <f>ROUND(I377*H377,2)</f>
        <v>0</v>
      </c>
      <c r="K377" s="137" t="s">
        <v>191</v>
      </c>
      <c r="L377" s="30"/>
      <c r="M377" s="142" t="s">
        <v>1</v>
      </c>
      <c r="N377" s="143" t="s">
        <v>42</v>
      </c>
      <c r="P377" s="144">
        <f>O377*H377</f>
        <v>0</v>
      </c>
      <c r="Q377" s="144">
        <v>0</v>
      </c>
      <c r="R377" s="144">
        <f>Q377*H377</f>
        <v>0</v>
      </c>
      <c r="S377" s="144">
        <v>0</v>
      </c>
      <c r="T377" s="145">
        <f>S377*H377</f>
        <v>0</v>
      </c>
      <c r="AR377" s="146" t="s">
        <v>261</v>
      </c>
      <c r="AT377" s="146" t="s">
        <v>187</v>
      </c>
      <c r="AU377" s="146" t="s">
        <v>87</v>
      </c>
      <c r="AY377" s="15" t="s">
        <v>185</v>
      </c>
      <c r="BE377" s="147">
        <f>IF(N377="základní",J377,0)</f>
        <v>0</v>
      </c>
      <c r="BF377" s="147">
        <f>IF(N377="snížená",J377,0)</f>
        <v>0</v>
      </c>
      <c r="BG377" s="147">
        <f>IF(N377="zákl. přenesená",J377,0)</f>
        <v>0</v>
      </c>
      <c r="BH377" s="147">
        <f>IF(N377="sníž. přenesená",J377,0)</f>
        <v>0</v>
      </c>
      <c r="BI377" s="147">
        <f>IF(N377="nulová",J377,0)</f>
        <v>0</v>
      </c>
      <c r="BJ377" s="15" t="s">
        <v>85</v>
      </c>
      <c r="BK377" s="147">
        <f>ROUND(I377*H377,2)</f>
        <v>0</v>
      </c>
      <c r="BL377" s="15" t="s">
        <v>261</v>
      </c>
      <c r="BM377" s="146" t="s">
        <v>639</v>
      </c>
    </row>
    <row r="378" spans="2:65" s="12" customFormat="1" ht="11.25">
      <c r="B378" s="148"/>
      <c r="D378" s="149" t="s">
        <v>193</v>
      </c>
      <c r="E378" s="150" t="s">
        <v>1</v>
      </c>
      <c r="F378" s="151" t="s">
        <v>605</v>
      </c>
      <c r="H378" s="152">
        <v>4.32</v>
      </c>
      <c r="I378" s="153"/>
      <c r="L378" s="148"/>
      <c r="M378" s="154"/>
      <c r="T378" s="155"/>
      <c r="AT378" s="150" t="s">
        <v>193</v>
      </c>
      <c r="AU378" s="150" t="s">
        <v>87</v>
      </c>
      <c r="AV378" s="12" t="s">
        <v>87</v>
      </c>
      <c r="AW378" s="12" t="s">
        <v>32</v>
      </c>
      <c r="AX378" s="12" t="s">
        <v>77</v>
      </c>
      <c r="AY378" s="150" t="s">
        <v>185</v>
      </c>
    </row>
    <row r="379" spans="2:65" s="13" customFormat="1" ht="11.25">
      <c r="B379" s="156"/>
      <c r="D379" s="149" t="s">
        <v>193</v>
      </c>
      <c r="E379" s="157" t="s">
        <v>1</v>
      </c>
      <c r="F379" s="158" t="s">
        <v>195</v>
      </c>
      <c r="H379" s="159">
        <v>4.32</v>
      </c>
      <c r="I379" s="160"/>
      <c r="L379" s="156"/>
      <c r="M379" s="161"/>
      <c r="T379" s="162"/>
      <c r="AT379" s="157" t="s">
        <v>193</v>
      </c>
      <c r="AU379" s="157" t="s">
        <v>87</v>
      </c>
      <c r="AV379" s="13" t="s">
        <v>108</v>
      </c>
      <c r="AW379" s="13" t="s">
        <v>32</v>
      </c>
      <c r="AX379" s="13" t="s">
        <v>85</v>
      </c>
      <c r="AY379" s="157" t="s">
        <v>185</v>
      </c>
    </row>
    <row r="380" spans="2:65" s="1" customFormat="1" ht="16.5" customHeight="1">
      <c r="B380" s="134"/>
      <c r="C380" s="163" t="s">
        <v>640</v>
      </c>
      <c r="D380" s="163" t="s">
        <v>236</v>
      </c>
      <c r="E380" s="164" t="s">
        <v>632</v>
      </c>
      <c r="F380" s="165" t="s">
        <v>633</v>
      </c>
      <c r="G380" s="166" t="s">
        <v>202</v>
      </c>
      <c r="H380" s="167">
        <v>4.7519999999999998</v>
      </c>
      <c r="I380" s="168"/>
      <c r="J380" s="169">
        <f>ROUND(I380*H380,2)</f>
        <v>0</v>
      </c>
      <c r="K380" s="165" t="s">
        <v>191</v>
      </c>
      <c r="L380" s="170"/>
      <c r="M380" s="171" t="s">
        <v>1</v>
      </c>
      <c r="N380" s="172" t="s">
        <v>42</v>
      </c>
      <c r="P380" s="144">
        <f>O380*H380</f>
        <v>0</v>
      </c>
      <c r="Q380" s="144">
        <v>2.0000000000000001E-4</v>
      </c>
      <c r="R380" s="144">
        <f>Q380*H380</f>
        <v>9.5040000000000001E-4</v>
      </c>
      <c r="S380" s="144">
        <v>0</v>
      </c>
      <c r="T380" s="145">
        <f>S380*H380</f>
        <v>0</v>
      </c>
      <c r="AR380" s="146" t="s">
        <v>340</v>
      </c>
      <c r="AT380" s="146" t="s">
        <v>236</v>
      </c>
      <c r="AU380" s="146" t="s">
        <v>87</v>
      </c>
      <c r="AY380" s="15" t="s">
        <v>185</v>
      </c>
      <c r="BE380" s="147">
        <f>IF(N380="základní",J380,0)</f>
        <v>0</v>
      </c>
      <c r="BF380" s="147">
        <f>IF(N380="snížená",J380,0)</f>
        <v>0</v>
      </c>
      <c r="BG380" s="147">
        <f>IF(N380="zákl. přenesená",J380,0)</f>
        <v>0</v>
      </c>
      <c r="BH380" s="147">
        <f>IF(N380="sníž. přenesená",J380,0)</f>
        <v>0</v>
      </c>
      <c r="BI380" s="147">
        <f>IF(N380="nulová",J380,0)</f>
        <v>0</v>
      </c>
      <c r="BJ380" s="15" t="s">
        <v>85</v>
      </c>
      <c r="BK380" s="147">
        <f>ROUND(I380*H380,2)</f>
        <v>0</v>
      </c>
      <c r="BL380" s="15" t="s">
        <v>261</v>
      </c>
      <c r="BM380" s="146" t="s">
        <v>641</v>
      </c>
    </row>
    <row r="381" spans="2:65" s="12" customFormat="1" ht="11.25">
      <c r="B381" s="148"/>
      <c r="D381" s="149" t="s">
        <v>193</v>
      </c>
      <c r="F381" s="151" t="s">
        <v>642</v>
      </c>
      <c r="H381" s="152">
        <v>4.7519999999999998</v>
      </c>
      <c r="I381" s="153"/>
      <c r="L381" s="148"/>
      <c r="M381" s="154"/>
      <c r="T381" s="155"/>
      <c r="AT381" s="150" t="s">
        <v>193</v>
      </c>
      <c r="AU381" s="150" t="s">
        <v>87</v>
      </c>
      <c r="AV381" s="12" t="s">
        <v>87</v>
      </c>
      <c r="AW381" s="12" t="s">
        <v>3</v>
      </c>
      <c r="AX381" s="12" t="s">
        <v>85</v>
      </c>
      <c r="AY381" s="150" t="s">
        <v>185</v>
      </c>
    </row>
    <row r="382" spans="2:65" s="1" customFormat="1" ht="16.5" customHeight="1">
      <c r="B382" s="134"/>
      <c r="C382" s="135" t="s">
        <v>536</v>
      </c>
      <c r="D382" s="135" t="s">
        <v>187</v>
      </c>
      <c r="E382" s="136" t="s">
        <v>643</v>
      </c>
      <c r="F382" s="137" t="s">
        <v>644</v>
      </c>
      <c r="G382" s="138" t="s">
        <v>264</v>
      </c>
      <c r="H382" s="139">
        <v>0.14299999999999999</v>
      </c>
      <c r="I382" s="140"/>
      <c r="J382" s="141">
        <f>ROUND(I382*H382,2)</f>
        <v>0</v>
      </c>
      <c r="K382" s="137" t="s">
        <v>191</v>
      </c>
      <c r="L382" s="30"/>
      <c r="M382" s="142" t="s">
        <v>1</v>
      </c>
      <c r="N382" s="143" t="s">
        <v>42</v>
      </c>
      <c r="P382" s="144">
        <f>O382*H382</f>
        <v>0</v>
      </c>
      <c r="Q382" s="144">
        <v>0</v>
      </c>
      <c r="R382" s="144">
        <f>Q382*H382</f>
        <v>0</v>
      </c>
      <c r="S382" s="144">
        <v>0</v>
      </c>
      <c r="T382" s="145">
        <f>S382*H382</f>
        <v>0</v>
      </c>
      <c r="AR382" s="146" t="s">
        <v>261</v>
      </c>
      <c r="AT382" s="146" t="s">
        <v>187</v>
      </c>
      <c r="AU382" s="146" t="s">
        <v>87</v>
      </c>
      <c r="AY382" s="15" t="s">
        <v>185</v>
      </c>
      <c r="BE382" s="147">
        <f>IF(N382="základní",J382,0)</f>
        <v>0</v>
      </c>
      <c r="BF382" s="147">
        <f>IF(N382="snížená",J382,0)</f>
        <v>0</v>
      </c>
      <c r="BG382" s="147">
        <f>IF(N382="zákl. přenesená",J382,0)</f>
        <v>0</v>
      </c>
      <c r="BH382" s="147">
        <f>IF(N382="sníž. přenesená",J382,0)</f>
        <v>0</v>
      </c>
      <c r="BI382" s="147">
        <f>IF(N382="nulová",J382,0)</f>
        <v>0</v>
      </c>
      <c r="BJ382" s="15" t="s">
        <v>85</v>
      </c>
      <c r="BK382" s="147">
        <f>ROUND(I382*H382,2)</f>
        <v>0</v>
      </c>
      <c r="BL382" s="15" t="s">
        <v>261</v>
      </c>
      <c r="BM382" s="146" t="s">
        <v>645</v>
      </c>
    </row>
    <row r="383" spans="2:65" s="11" customFormat="1" ht="22.9" customHeight="1">
      <c r="B383" s="122"/>
      <c r="D383" s="123" t="s">
        <v>76</v>
      </c>
      <c r="E383" s="132" t="s">
        <v>646</v>
      </c>
      <c r="F383" s="132" t="s">
        <v>647</v>
      </c>
      <c r="I383" s="125"/>
      <c r="J383" s="133">
        <f>BK383</f>
        <v>0</v>
      </c>
      <c r="L383" s="122"/>
      <c r="M383" s="127"/>
      <c r="P383" s="128">
        <f>SUM(P384:P394)</f>
        <v>0</v>
      </c>
      <c r="R383" s="128">
        <f>SUM(R384:R394)</f>
        <v>4.1076699999999994E-2</v>
      </c>
      <c r="T383" s="129">
        <f>SUM(T384:T394)</f>
        <v>0</v>
      </c>
      <c r="AR383" s="123" t="s">
        <v>87</v>
      </c>
      <c r="AT383" s="130" t="s">
        <v>76</v>
      </c>
      <c r="AU383" s="130" t="s">
        <v>85</v>
      </c>
      <c r="AY383" s="123" t="s">
        <v>185</v>
      </c>
      <c r="BK383" s="131">
        <f>SUM(BK384:BK394)</f>
        <v>0</v>
      </c>
    </row>
    <row r="384" spans="2:65" s="1" customFormat="1" ht="16.5" customHeight="1">
      <c r="B384" s="134"/>
      <c r="C384" s="135" t="s">
        <v>648</v>
      </c>
      <c r="D384" s="135" t="s">
        <v>187</v>
      </c>
      <c r="E384" s="136" t="s">
        <v>649</v>
      </c>
      <c r="F384" s="137" t="s">
        <v>650</v>
      </c>
      <c r="G384" s="138" t="s">
        <v>202</v>
      </c>
      <c r="H384" s="139">
        <v>2.21</v>
      </c>
      <c r="I384" s="140"/>
      <c r="J384" s="141">
        <f>ROUND(I384*H384,2)</f>
        <v>0</v>
      </c>
      <c r="K384" s="137" t="s">
        <v>191</v>
      </c>
      <c r="L384" s="30"/>
      <c r="M384" s="142" t="s">
        <v>1</v>
      </c>
      <c r="N384" s="143" t="s">
        <v>42</v>
      </c>
      <c r="P384" s="144">
        <f>O384*H384</f>
        <v>0</v>
      </c>
      <c r="Q384" s="144">
        <v>1.0200000000000001E-3</v>
      </c>
      <c r="R384" s="144">
        <f>Q384*H384</f>
        <v>2.2542E-3</v>
      </c>
      <c r="S384" s="144">
        <v>0</v>
      </c>
      <c r="T384" s="145">
        <f>S384*H384</f>
        <v>0</v>
      </c>
      <c r="AR384" s="146" t="s">
        <v>261</v>
      </c>
      <c r="AT384" s="146" t="s">
        <v>187</v>
      </c>
      <c r="AU384" s="146" t="s">
        <v>87</v>
      </c>
      <c r="AY384" s="15" t="s">
        <v>185</v>
      </c>
      <c r="BE384" s="147">
        <f>IF(N384="základní",J384,0)</f>
        <v>0</v>
      </c>
      <c r="BF384" s="147">
        <f>IF(N384="snížená",J384,0)</f>
        <v>0</v>
      </c>
      <c r="BG384" s="147">
        <f>IF(N384="zákl. přenesená",J384,0)</f>
        <v>0</v>
      </c>
      <c r="BH384" s="147">
        <f>IF(N384="sníž. přenesená",J384,0)</f>
        <v>0</v>
      </c>
      <c r="BI384" s="147">
        <f>IF(N384="nulová",J384,0)</f>
        <v>0</v>
      </c>
      <c r="BJ384" s="15" t="s">
        <v>85</v>
      </c>
      <c r="BK384" s="147">
        <f>ROUND(I384*H384,2)</f>
        <v>0</v>
      </c>
      <c r="BL384" s="15" t="s">
        <v>261</v>
      </c>
      <c r="BM384" s="146" t="s">
        <v>651</v>
      </c>
    </row>
    <row r="385" spans="2:65" s="12" customFormat="1" ht="11.25">
      <c r="B385" s="148"/>
      <c r="D385" s="149" t="s">
        <v>193</v>
      </c>
      <c r="E385" s="150" t="s">
        <v>1</v>
      </c>
      <c r="F385" s="151" t="s">
        <v>245</v>
      </c>
      <c r="H385" s="152">
        <v>2.21</v>
      </c>
      <c r="I385" s="153"/>
      <c r="L385" s="148"/>
      <c r="M385" s="154"/>
      <c r="T385" s="155"/>
      <c r="AT385" s="150" t="s">
        <v>193</v>
      </c>
      <c r="AU385" s="150" t="s">
        <v>87</v>
      </c>
      <c r="AV385" s="12" t="s">
        <v>87</v>
      </c>
      <c r="AW385" s="12" t="s">
        <v>32</v>
      </c>
      <c r="AX385" s="12" t="s">
        <v>77</v>
      </c>
      <c r="AY385" s="150" t="s">
        <v>185</v>
      </c>
    </row>
    <row r="386" spans="2:65" s="13" customFormat="1" ht="11.25">
      <c r="B386" s="156"/>
      <c r="D386" s="149" t="s">
        <v>193</v>
      </c>
      <c r="E386" s="157" t="s">
        <v>1</v>
      </c>
      <c r="F386" s="158" t="s">
        <v>195</v>
      </c>
      <c r="H386" s="159">
        <v>2.21</v>
      </c>
      <c r="I386" s="160"/>
      <c r="L386" s="156"/>
      <c r="M386" s="161"/>
      <c r="T386" s="162"/>
      <c r="AT386" s="157" t="s">
        <v>193</v>
      </c>
      <c r="AU386" s="157" t="s">
        <v>87</v>
      </c>
      <c r="AV386" s="13" t="s">
        <v>108</v>
      </c>
      <c r="AW386" s="13" t="s">
        <v>32</v>
      </c>
      <c r="AX386" s="13" t="s">
        <v>85</v>
      </c>
      <c r="AY386" s="157" t="s">
        <v>185</v>
      </c>
    </row>
    <row r="387" spans="2:65" s="1" customFormat="1" ht="16.5" customHeight="1">
      <c r="B387" s="134"/>
      <c r="C387" s="163" t="s">
        <v>652</v>
      </c>
      <c r="D387" s="163" t="s">
        <v>236</v>
      </c>
      <c r="E387" s="164" t="s">
        <v>653</v>
      </c>
      <c r="F387" s="165" t="s">
        <v>654</v>
      </c>
      <c r="G387" s="166" t="s">
        <v>202</v>
      </c>
      <c r="H387" s="167">
        <v>2.431</v>
      </c>
      <c r="I387" s="168"/>
      <c r="J387" s="169">
        <f>ROUND(I387*H387,2)</f>
        <v>0</v>
      </c>
      <c r="K387" s="165" t="s">
        <v>203</v>
      </c>
      <c r="L387" s="170"/>
      <c r="M387" s="171" t="s">
        <v>1</v>
      </c>
      <c r="N387" s="172" t="s">
        <v>42</v>
      </c>
      <c r="P387" s="144">
        <f>O387*H387</f>
        <v>0</v>
      </c>
      <c r="Q387" s="144">
        <v>5.4999999999999997E-3</v>
      </c>
      <c r="R387" s="144">
        <f>Q387*H387</f>
        <v>1.3370499999999999E-2</v>
      </c>
      <c r="S387" s="144">
        <v>0</v>
      </c>
      <c r="T387" s="145">
        <f>S387*H387</f>
        <v>0</v>
      </c>
      <c r="AR387" s="146" t="s">
        <v>340</v>
      </c>
      <c r="AT387" s="146" t="s">
        <v>236</v>
      </c>
      <c r="AU387" s="146" t="s">
        <v>87</v>
      </c>
      <c r="AY387" s="15" t="s">
        <v>185</v>
      </c>
      <c r="BE387" s="147">
        <f>IF(N387="základní",J387,0)</f>
        <v>0</v>
      </c>
      <c r="BF387" s="147">
        <f>IF(N387="snížená",J387,0)</f>
        <v>0</v>
      </c>
      <c r="BG387" s="147">
        <f>IF(N387="zákl. přenesená",J387,0)</f>
        <v>0</v>
      </c>
      <c r="BH387" s="147">
        <f>IF(N387="sníž. přenesená",J387,0)</f>
        <v>0</v>
      </c>
      <c r="BI387" s="147">
        <f>IF(N387="nulová",J387,0)</f>
        <v>0</v>
      </c>
      <c r="BJ387" s="15" t="s">
        <v>85</v>
      </c>
      <c r="BK387" s="147">
        <f>ROUND(I387*H387,2)</f>
        <v>0</v>
      </c>
      <c r="BL387" s="15" t="s">
        <v>261</v>
      </c>
      <c r="BM387" s="146" t="s">
        <v>655</v>
      </c>
    </row>
    <row r="388" spans="2:65" s="12" customFormat="1" ht="11.25">
      <c r="B388" s="148"/>
      <c r="D388" s="149" t="s">
        <v>193</v>
      </c>
      <c r="F388" s="151" t="s">
        <v>656</v>
      </c>
      <c r="H388" s="152">
        <v>2.431</v>
      </c>
      <c r="I388" s="153"/>
      <c r="L388" s="148"/>
      <c r="M388" s="154"/>
      <c r="T388" s="155"/>
      <c r="AT388" s="150" t="s">
        <v>193</v>
      </c>
      <c r="AU388" s="150" t="s">
        <v>87</v>
      </c>
      <c r="AV388" s="12" t="s">
        <v>87</v>
      </c>
      <c r="AW388" s="12" t="s">
        <v>3</v>
      </c>
      <c r="AX388" s="12" t="s">
        <v>85</v>
      </c>
      <c r="AY388" s="150" t="s">
        <v>185</v>
      </c>
    </row>
    <row r="389" spans="2:65" s="1" customFormat="1" ht="16.5" customHeight="1">
      <c r="B389" s="134"/>
      <c r="C389" s="135" t="s">
        <v>657</v>
      </c>
      <c r="D389" s="135" t="s">
        <v>187</v>
      </c>
      <c r="E389" s="136" t="s">
        <v>658</v>
      </c>
      <c r="F389" s="137" t="s">
        <v>659</v>
      </c>
      <c r="G389" s="138" t="s">
        <v>202</v>
      </c>
      <c r="H389" s="139">
        <v>3.6</v>
      </c>
      <c r="I389" s="140"/>
      <c r="J389" s="141">
        <f>ROUND(I389*H389,2)</f>
        <v>0</v>
      </c>
      <c r="K389" s="137" t="s">
        <v>191</v>
      </c>
      <c r="L389" s="30"/>
      <c r="M389" s="142" t="s">
        <v>1</v>
      </c>
      <c r="N389" s="143" t="s">
        <v>42</v>
      </c>
      <c r="P389" s="144">
        <f>O389*H389</f>
        <v>0</v>
      </c>
      <c r="Q389" s="144">
        <v>1.0200000000000001E-3</v>
      </c>
      <c r="R389" s="144">
        <f>Q389*H389</f>
        <v>3.6720000000000004E-3</v>
      </c>
      <c r="S389" s="144">
        <v>0</v>
      </c>
      <c r="T389" s="145">
        <f>S389*H389</f>
        <v>0</v>
      </c>
      <c r="AR389" s="146" t="s">
        <v>261</v>
      </c>
      <c r="AT389" s="146" t="s">
        <v>187</v>
      </c>
      <c r="AU389" s="146" t="s">
        <v>87</v>
      </c>
      <c r="AY389" s="15" t="s">
        <v>185</v>
      </c>
      <c r="BE389" s="147">
        <f>IF(N389="základní",J389,0)</f>
        <v>0</v>
      </c>
      <c r="BF389" s="147">
        <f>IF(N389="snížená",J389,0)</f>
        <v>0</v>
      </c>
      <c r="BG389" s="147">
        <f>IF(N389="zákl. přenesená",J389,0)</f>
        <v>0</v>
      </c>
      <c r="BH389" s="147">
        <f>IF(N389="sníž. přenesená",J389,0)</f>
        <v>0</v>
      </c>
      <c r="BI389" s="147">
        <f>IF(N389="nulová",J389,0)</f>
        <v>0</v>
      </c>
      <c r="BJ389" s="15" t="s">
        <v>85</v>
      </c>
      <c r="BK389" s="147">
        <f>ROUND(I389*H389,2)</f>
        <v>0</v>
      </c>
      <c r="BL389" s="15" t="s">
        <v>261</v>
      </c>
      <c r="BM389" s="146" t="s">
        <v>660</v>
      </c>
    </row>
    <row r="390" spans="2:65" s="12" customFormat="1" ht="11.25">
      <c r="B390" s="148"/>
      <c r="D390" s="149" t="s">
        <v>193</v>
      </c>
      <c r="E390" s="150" t="s">
        <v>1</v>
      </c>
      <c r="F390" s="151" t="s">
        <v>661</v>
      </c>
      <c r="H390" s="152">
        <v>3.6</v>
      </c>
      <c r="I390" s="153"/>
      <c r="L390" s="148"/>
      <c r="M390" s="154"/>
      <c r="T390" s="155"/>
      <c r="AT390" s="150" t="s">
        <v>193</v>
      </c>
      <c r="AU390" s="150" t="s">
        <v>87</v>
      </c>
      <c r="AV390" s="12" t="s">
        <v>87</v>
      </c>
      <c r="AW390" s="12" t="s">
        <v>32</v>
      </c>
      <c r="AX390" s="12" t="s">
        <v>77</v>
      </c>
      <c r="AY390" s="150" t="s">
        <v>185</v>
      </c>
    </row>
    <row r="391" spans="2:65" s="13" customFormat="1" ht="11.25">
      <c r="B391" s="156"/>
      <c r="D391" s="149" t="s">
        <v>193</v>
      </c>
      <c r="E391" s="157" t="s">
        <v>1</v>
      </c>
      <c r="F391" s="158" t="s">
        <v>195</v>
      </c>
      <c r="H391" s="159">
        <v>3.6</v>
      </c>
      <c r="I391" s="160"/>
      <c r="L391" s="156"/>
      <c r="M391" s="161"/>
      <c r="T391" s="162"/>
      <c r="AT391" s="157" t="s">
        <v>193</v>
      </c>
      <c r="AU391" s="157" t="s">
        <v>87</v>
      </c>
      <c r="AV391" s="13" t="s">
        <v>108</v>
      </c>
      <c r="AW391" s="13" t="s">
        <v>32</v>
      </c>
      <c r="AX391" s="13" t="s">
        <v>85</v>
      </c>
      <c r="AY391" s="157" t="s">
        <v>185</v>
      </c>
    </row>
    <row r="392" spans="2:65" s="1" customFormat="1" ht="16.5" customHeight="1">
      <c r="B392" s="134"/>
      <c r="C392" s="163" t="s">
        <v>662</v>
      </c>
      <c r="D392" s="163" t="s">
        <v>236</v>
      </c>
      <c r="E392" s="164" t="s">
        <v>653</v>
      </c>
      <c r="F392" s="165" t="s">
        <v>654</v>
      </c>
      <c r="G392" s="166" t="s">
        <v>202</v>
      </c>
      <c r="H392" s="167">
        <v>3.96</v>
      </c>
      <c r="I392" s="168"/>
      <c r="J392" s="169">
        <f>ROUND(I392*H392,2)</f>
        <v>0</v>
      </c>
      <c r="K392" s="165" t="s">
        <v>203</v>
      </c>
      <c r="L392" s="170"/>
      <c r="M392" s="171" t="s">
        <v>1</v>
      </c>
      <c r="N392" s="172" t="s">
        <v>42</v>
      </c>
      <c r="P392" s="144">
        <f>O392*H392</f>
        <v>0</v>
      </c>
      <c r="Q392" s="144">
        <v>5.4999999999999997E-3</v>
      </c>
      <c r="R392" s="144">
        <f>Q392*H392</f>
        <v>2.1779999999999997E-2</v>
      </c>
      <c r="S392" s="144">
        <v>0</v>
      </c>
      <c r="T392" s="145">
        <f>S392*H392</f>
        <v>0</v>
      </c>
      <c r="AR392" s="146" t="s">
        <v>340</v>
      </c>
      <c r="AT392" s="146" t="s">
        <v>236</v>
      </c>
      <c r="AU392" s="146" t="s">
        <v>87</v>
      </c>
      <c r="AY392" s="15" t="s">
        <v>185</v>
      </c>
      <c r="BE392" s="147">
        <f>IF(N392="základní",J392,0)</f>
        <v>0</v>
      </c>
      <c r="BF392" s="147">
        <f>IF(N392="snížená",J392,0)</f>
        <v>0</v>
      </c>
      <c r="BG392" s="147">
        <f>IF(N392="zákl. přenesená",J392,0)</f>
        <v>0</v>
      </c>
      <c r="BH392" s="147">
        <f>IF(N392="sníž. přenesená",J392,0)</f>
        <v>0</v>
      </c>
      <c r="BI392" s="147">
        <f>IF(N392="nulová",J392,0)</f>
        <v>0</v>
      </c>
      <c r="BJ392" s="15" t="s">
        <v>85</v>
      </c>
      <c r="BK392" s="147">
        <f>ROUND(I392*H392,2)</f>
        <v>0</v>
      </c>
      <c r="BL392" s="15" t="s">
        <v>261</v>
      </c>
      <c r="BM392" s="146" t="s">
        <v>663</v>
      </c>
    </row>
    <row r="393" spans="2:65" s="12" customFormat="1" ht="11.25">
      <c r="B393" s="148"/>
      <c r="D393" s="149" t="s">
        <v>193</v>
      </c>
      <c r="F393" s="151" t="s">
        <v>664</v>
      </c>
      <c r="H393" s="152">
        <v>3.96</v>
      </c>
      <c r="I393" s="153"/>
      <c r="L393" s="148"/>
      <c r="M393" s="154"/>
      <c r="T393" s="155"/>
      <c r="AT393" s="150" t="s">
        <v>193</v>
      </c>
      <c r="AU393" s="150" t="s">
        <v>87</v>
      </c>
      <c r="AV393" s="12" t="s">
        <v>87</v>
      </c>
      <c r="AW393" s="12" t="s">
        <v>3</v>
      </c>
      <c r="AX393" s="12" t="s">
        <v>85</v>
      </c>
      <c r="AY393" s="150" t="s">
        <v>185</v>
      </c>
    </row>
    <row r="394" spans="2:65" s="1" customFormat="1" ht="16.5" customHeight="1">
      <c r="B394" s="134"/>
      <c r="C394" s="135" t="s">
        <v>665</v>
      </c>
      <c r="D394" s="135" t="s">
        <v>187</v>
      </c>
      <c r="E394" s="136" t="s">
        <v>666</v>
      </c>
      <c r="F394" s="137" t="s">
        <v>667</v>
      </c>
      <c r="G394" s="138" t="s">
        <v>264</v>
      </c>
      <c r="H394" s="139">
        <v>4.1000000000000002E-2</v>
      </c>
      <c r="I394" s="140"/>
      <c r="J394" s="141">
        <f>ROUND(I394*H394,2)</f>
        <v>0</v>
      </c>
      <c r="K394" s="137" t="s">
        <v>191</v>
      </c>
      <c r="L394" s="30"/>
      <c r="M394" s="142" t="s">
        <v>1</v>
      </c>
      <c r="N394" s="143" t="s">
        <v>42</v>
      </c>
      <c r="P394" s="144">
        <f>O394*H394</f>
        <v>0</v>
      </c>
      <c r="Q394" s="144">
        <v>0</v>
      </c>
      <c r="R394" s="144">
        <f>Q394*H394</f>
        <v>0</v>
      </c>
      <c r="S394" s="144">
        <v>0</v>
      </c>
      <c r="T394" s="145">
        <f>S394*H394</f>
        <v>0</v>
      </c>
      <c r="AR394" s="146" t="s">
        <v>261</v>
      </c>
      <c r="AT394" s="146" t="s">
        <v>187</v>
      </c>
      <c r="AU394" s="146" t="s">
        <v>87</v>
      </c>
      <c r="AY394" s="15" t="s">
        <v>185</v>
      </c>
      <c r="BE394" s="147">
        <f>IF(N394="základní",J394,0)</f>
        <v>0</v>
      </c>
      <c r="BF394" s="147">
        <f>IF(N394="snížená",J394,0)</f>
        <v>0</v>
      </c>
      <c r="BG394" s="147">
        <f>IF(N394="zákl. přenesená",J394,0)</f>
        <v>0</v>
      </c>
      <c r="BH394" s="147">
        <f>IF(N394="sníž. přenesená",J394,0)</f>
        <v>0</v>
      </c>
      <c r="BI394" s="147">
        <f>IF(N394="nulová",J394,0)</f>
        <v>0</v>
      </c>
      <c r="BJ394" s="15" t="s">
        <v>85</v>
      </c>
      <c r="BK394" s="147">
        <f>ROUND(I394*H394,2)</f>
        <v>0</v>
      </c>
      <c r="BL394" s="15" t="s">
        <v>261</v>
      </c>
      <c r="BM394" s="146" t="s">
        <v>668</v>
      </c>
    </row>
    <row r="395" spans="2:65" s="11" customFormat="1" ht="22.9" customHeight="1">
      <c r="B395" s="122"/>
      <c r="D395" s="123" t="s">
        <v>76</v>
      </c>
      <c r="E395" s="132" t="s">
        <v>669</v>
      </c>
      <c r="F395" s="132" t="s">
        <v>670</v>
      </c>
      <c r="I395" s="125"/>
      <c r="J395" s="133">
        <f>BK395</f>
        <v>0</v>
      </c>
      <c r="L395" s="122"/>
      <c r="M395" s="127"/>
      <c r="P395" s="128">
        <f>SUM(P396:P397)</f>
        <v>0</v>
      </c>
      <c r="R395" s="128">
        <f>SUM(R396:R397)</f>
        <v>0</v>
      </c>
      <c r="T395" s="129">
        <f>SUM(T396:T397)</f>
        <v>2.0320000000000001E-2</v>
      </c>
      <c r="AR395" s="123" t="s">
        <v>87</v>
      </c>
      <c r="AT395" s="130" t="s">
        <v>76</v>
      </c>
      <c r="AU395" s="130" t="s">
        <v>85</v>
      </c>
      <c r="AY395" s="123" t="s">
        <v>185</v>
      </c>
      <c r="BK395" s="131">
        <f>SUM(BK396:BK397)</f>
        <v>0</v>
      </c>
    </row>
    <row r="396" spans="2:65" s="1" customFormat="1" ht="16.5" customHeight="1">
      <c r="B396" s="134"/>
      <c r="C396" s="135" t="s">
        <v>671</v>
      </c>
      <c r="D396" s="135" t="s">
        <v>187</v>
      </c>
      <c r="E396" s="136" t="s">
        <v>672</v>
      </c>
      <c r="F396" s="137" t="s">
        <v>673</v>
      </c>
      <c r="G396" s="138" t="s">
        <v>674</v>
      </c>
      <c r="H396" s="139">
        <v>1</v>
      </c>
      <c r="I396" s="140"/>
      <c r="J396" s="141">
        <f>ROUND(I396*H396,2)</f>
        <v>0</v>
      </c>
      <c r="K396" s="137" t="s">
        <v>191</v>
      </c>
      <c r="L396" s="30"/>
      <c r="M396" s="142" t="s">
        <v>1</v>
      </c>
      <c r="N396" s="143" t="s">
        <v>42</v>
      </c>
      <c r="P396" s="144">
        <f>O396*H396</f>
        <v>0</v>
      </c>
      <c r="Q396" s="144">
        <v>0</v>
      </c>
      <c r="R396" s="144">
        <f>Q396*H396</f>
        <v>0</v>
      </c>
      <c r="S396" s="144">
        <v>1.9460000000000002E-2</v>
      </c>
      <c r="T396" s="145">
        <f>S396*H396</f>
        <v>1.9460000000000002E-2</v>
      </c>
      <c r="AR396" s="146" t="s">
        <v>261</v>
      </c>
      <c r="AT396" s="146" t="s">
        <v>187</v>
      </c>
      <c r="AU396" s="146" t="s">
        <v>87</v>
      </c>
      <c r="AY396" s="15" t="s">
        <v>185</v>
      </c>
      <c r="BE396" s="147">
        <f>IF(N396="základní",J396,0)</f>
        <v>0</v>
      </c>
      <c r="BF396" s="147">
        <f>IF(N396="snížená",J396,0)</f>
        <v>0</v>
      </c>
      <c r="BG396" s="147">
        <f>IF(N396="zákl. přenesená",J396,0)</f>
        <v>0</v>
      </c>
      <c r="BH396" s="147">
        <f>IF(N396="sníž. přenesená",J396,0)</f>
        <v>0</v>
      </c>
      <c r="BI396" s="147">
        <f>IF(N396="nulová",J396,0)</f>
        <v>0</v>
      </c>
      <c r="BJ396" s="15" t="s">
        <v>85</v>
      </c>
      <c r="BK396" s="147">
        <f>ROUND(I396*H396,2)</f>
        <v>0</v>
      </c>
      <c r="BL396" s="15" t="s">
        <v>261</v>
      </c>
      <c r="BM396" s="146" t="s">
        <v>675</v>
      </c>
    </row>
    <row r="397" spans="2:65" s="1" customFormat="1" ht="16.5" customHeight="1">
      <c r="B397" s="134"/>
      <c r="C397" s="135" t="s">
        <v>676</v>
      </c>
      <c r="D397" s="135" t="s">
        <v>187</v>
      </c>
      <c r="E397" s="136" t="s">
        <v>677</v>
      </c>
      <c r="F397" s="137" t="s">
        <v>678</v>
      </c>
      <c r="G397" s="138" t="s">
        <v>674</v>
      </c>
      <c r="H397" s="139">
        <v>1</v>
      </c>
      <c r="I397" s="140"/>
      <c r="J397" s="141">
        <f>ROUND(I397*H397,2)</f>
        <v>0</v>
      </c>
      <c r="K397" s="137" t="s">
        <v>191</v>
      </c>
      <c r="L397" s="30"/>
      <c r="M397" s="142" t="s">
        <v>1</v>
      </c>
      <c r="N397" s="143" t="s">
        <v>42</v>
      </c>
      <c r="P397" s="144">
        <f>O397*H397</f>
        <v>0</v>
      </c>
      <c r="Q397" s="144">
        <v>0</v>
      </c>
      <c r="R397" s="144">
        <f>Q397*H397</f>
        <v>0</v>
      </c>
      <c r="S397" s="144">
        <v>8.5999999999999998E-4</v>
      </c>
      <c r="T397" s="145">
        <f>S397*H397</f>
        <v>8.5999999999999998E-4</v>
      </c>
      <c r="AR397" s="146" t="s">
        <v>261</v>
      </c>
      <c r="AT397" s="146" t="s">
        <v>187</v>
      </c>
      <c r="AU397" s="146" t="s">
        <v>87</v>
      </c>
      <c r="AY397" s="15" t="s">
        <v>185</v>
      </c>
      <c r="BE397" s="147">
        <f>IF(N397="základní",J397,0)</f>
        <v>0</v>
      </c>
      <c r="BF397" s="147">
        <f>IF(N397="snížená",J397,0)</f>
        <v>0</v>
      </c>
      <c r="BG397" s="147">
        <f>IF(N397="zákl. přenesená",J397,0)</f>
        <v>0</v>
      </c>
      <c r="BH397" s="147">
        <f>IF(N397="sníž. přenesená",J397,0)</f>
        <v>0</v>
      </c>
      <c r="BI397" s="147">
        <f>IF(N397="nulová",J397,0)</f>
        <v>0</v>
      </c>
      <c r="BJ397" s="15" t="s">
        <v>85</v>
      </c>
      <c r="BK397" s="147">
        <f>ROUND(I397*H397,2)</f>
        <v>0</v>
      </c>
      <c r="BL397" s="15" t="s">
        <v>261</v>
      </c>
      <c r="BM397" s="146" t="s">
        <v>679</v>
      </c>
    </row>
    <row r="398" spans="2:65" s="11" customFormat="1" ht="22.9" customHeight="1">
      <c r="B398" s="122"/>
      <c r="D398" s="123" t="s">
        <v>76</v>
      </c>
      <c r="E398" s="132" t="s">
        <v>680</v>
      </c>
      <c r="F398" s="132" t="s">
        <v>681</v>
      </c>
      <c r="I398" s="125"/>
      <c r="J398" s="133">
        <f>BK398</f>
        <v>0</v>
      </c>
      <c r="L398" s="122"/>
      <c r="M398" s="127"/>
      <c r="P398" s="128">
        <f>P399</f>
        <v>0</v>
      </c>
      <c r="R398" s="128">
        <f>R399</f>
        <v>0</v>
      </c>
      <c r="T398" s="129">
        <f>T399</f>
        <v>7.3999999999999996E-2</v>
      </c>
      <c r="AR398" s="123" t="s">
        <v>87</v>
      </c>
      <c r="AT398" s="130" t="s">
        <v>76</v>
      </c>
      <c r="AU398" s="130" t="s">
        <v>85</v>
      </c>
      <c r="AY398" s="123" t="s">
        <v>185</v>
      </c>
      <c r="BK398" s="131">
        <f>BK399</f>
        <v>0</v>
      </c>
    </row>
    <row r="399" spans="2:65" s="1" customFormat="1" ht="16.5" customHeight="1">
      <c r="B399" s="134"/>
      <c r="C399" s="135" t="s">
        <v>682</v>
      </c>
      <c r="D399" s="135" t="s">
        <v>187</v>
      </c>
      <c r="E399" s="136" t="s">
        <v>683</v>
      </c>
      <c r="F399" s="137" t="s">
        <v>684</v>
      </c>
      <c r="G399" s="138" t="s">
        <v>306</v>
      </c>
      <c r="H399" s="139">
        <v>2</v>
      </c>
      <c r="I399" s="140"/>
      <c r="J399" s="141">
        <f>ROUND(I399*H399,2)</f>
        <v>0</v>
      </c>
      <c r="K399" s="137" t="s">
        <v>203</v>
      </c>
      <c r="L399" s="30"/>
      <c r="M399" s="142" t="s">
        <v>1</v>
      </c>
      <c r="N399" s="143" t="s">
        <v>42</v>
      </c>
      <c r="P399" s="144">
        <f>O399*H399</f>
        <v>0</v>
      </c>
      <c r="Q399" s="144">
        <v>0</v>
      </c>
      <c r="R399" s="144">
        <f>Q399*H399</f>
        <v>0</v>
      </c>
      <c r="S399" s="144">
        <v>3.6999999999999998E-2</v>
      </c>
      <c r="T399" s="145">
        <f>S399*H399</f>
        <v>7.3999999999999996E-2</v>
      </c>
      <c r="AR399" s="146" t="s">
        <v>261</v>
      </c>
      <c r="AT399" s="146" t="s">
        <v>187</v>
      </c>
      <c r="AU399" s="146" t="s">
        <v>87</v>
      </c>
      <c r="AY399" s="15" t="s">
        <v>185</v>
      </c>
      <c r="BE399" s="147">
        <f>IF(N399="základní",J399,0)</f>
        <v>0</v>
      </c>
      <c r="BF399" s="147">
        <f>IF(N399="snížená",J399,0)</f>
        <v>0</v>
      </c>
      <c r="BG399" s="147">
        <f>IF(N399="zákl. přenesená",J399,0)</f>
        <v>0</v>
      </c>
      <c r="BH399" s="147">
        <f>IF(N399="sníž. přenesená",J399,0)</f>
        <v>0</v>
      </c>
      <c r="BI399" s="147">
        <f>IF(N399="nulová",J399,0)</f>
        <v>0</v>
      </c>
      <c r="BJ399" s="15" t="s">
        <v>85</v>
      </c>
      <c r="BK399" s="147">
        <f>ROUND(I399*H399,2)</f>
        <v>0</v>
      </c>
      <c r="BL399" s="15" t="s">
        <v>261</v>
      </c>
      <c r="BM399" s="146" t="s">
        <v>685</v>
      </c>
    </row>
    <row r="400" spans="2:65" s="11" customFormat="1" ht="22.9" customHeight="1">
      <c r="B400" s="122"/>
      <c r="D400" s="123" t="s">
        <v>76</v>
      </c>
      <c r="E400" s="132" t="s">
        <v>686</v>
      </c>
      <c r="F400" s="132" t="s">
        <v>687</v>
      </c>
      <c r="I400" s="125"/>
      <c r="J400" s="133">
        <f>BK400</f>
        <v>0</v>
      </c>
      <c r="L400" s="122"/>
      <c r="M400" s="127"/>
      <c r="P400" s="128">
        <f>SUM(P401:P416)</f>
        <v>0</v>
      </c>
      <c r="R400" s="128">
        <f>SUM(R401:R416)</f>
        <v>4.0380436199999998</v>
      </c>
      <c r="T400" s="129">
        <f>SUM(T401:T416)</f>
        <v>0.18198750000000002</v>
      </c>
      <c r="AR400" s="123" t="s">
        <v>87</v>
      </c>
      <c r="AT400" s="130" t="s">
        <v>76</v>
      </c>
      <c r="AU400" s="130" t="s">
        <v>85</v>
      </c>
      <c r="AY400" s="123" t="s">
        <v>185</v>
      </c>
      <c r="BK400" s="131">
        <f>SUM(BK401:BK416)</f>
        <v>0</v>
      </c>
    </row>
    <row r="401" spans="2:65" s="1" customFormat="1" ht="16.5" customHeight="1">
      <c r="B401" s="134"/>
      <c r="C401" s="135" t="s">
        <v>688</v>
      </c>
      <c r="D401" s="135" t="s">
        <v>187</v>
      </c>
      <c r="E401" s="136" t="s">
        <v>689</v>
      </c>
      <c r="F401" s="137" t="s">
        <v>690</v>
      </c>
      <c r="G401" s="138" t="s">
        <v>202</v>
      </c>
      <c r="H401" s="139">
        <v>52.167999999999999</v>
      </c>
      <c r="I401" s="140"/>
      <c r="J401" s="141">
        <f>ROUND(I401*H401,2)</f>
        <v>0</v>
      </c>
      <c r="K401" s="137" t="s">
        <v>191</v>
      </c>
      <c r="L401" s="30"/>
      <c r="M401" s="142" t="s">
        <v>1</v>
      </c>
      <c r="N401" s="143" t="s">
        <v>42</v>
      </c>
      <c r="P401" s="144">
        <f>O401*H401</f>
        <v>0</v>
      </c>
      <c r="Q401" s="144">
        <v>5.9839999999999997E-2</v>
      </c>
      <c r="R401" s="144">
        <f>Q401*H401</f>
        <v>3.12173312</v>
      </c>
      <c r="S401" s="144">
        <v>0</v>
      </c>
      <c r="T401" s="145">
        <f>S401*H401</f>
        <v>0</v>
      </c>
      <c r="AR401" s="146" t="s">
        <v>261</v>
      </c>
      <c r="AT401" s="146" t="s">
        <v>187</v>
      </c>
      <c r="AU401" s="146" t="s">
        <v>87</v>
      </c>
      <c r="AY401" s="15" t="s">
        <v>185</v>
      </c>
      <c r="BE401" s="147">
        <f>IF(N401="základní",J401,0)</f>
        <v>0</v>
      </c>
      <c r="BF401" s="147">
        <f>IF(N401="snížená",J401,0)</f>
        <v>0</v>
      </c>
      <c r="BG401" s="147">
        <f>IF(N401="zákl. přenesená",J401,0)</f>
        <v>0</v>
      </c>
      <c r="BH401" s="147">
        <f>IF(N401="sníž. přenesená",J401,0)</f>
        <v>0</v>
      </c>
      <c r="BI401" s="147">
        <f>IF(N401="nulová",J401,0)</f>
        <v>0</v>
      </c>
      <c r="BJ401" s="15" t="s">
        <v>85</v>
      </c>
      <c r="BK401" s="147">
        <f>ROUND(I401*H401,2)</f>
        <v>0</v>
      </c>
      <c r="BL401" s="15" t="s">
        <v>261</v>
      </c>
      <c r="BM401" s="146" t="s">
        <v>691</v>
      </c>
    </row>
    <row r="402" spans="2:65" s="12" customFormat="1" ht="11.25">
      <c r="B402" s="148"/>
      <c r="D402" s="149" t="s">
        <v>193</v>
      </c>
      <c r="E402" s="150" t="s">
        <v>1</v>
      </c>
      <c r="F402" s="151" t="s">
        <v>692</v>
      </c>
      <c r="H402" s="152">
        <v>52.167999999999999</v>
      </c>
      <c r="I402" s="153"/>
      <c r="L402" s="148"/>
      <c r="M402" s="154"/>
      <c r="T402" s="155"/>
      <c r="AT402" s="150" t="s">
        <v>193</v>
      </c>
      <c r="AU402" s="150" t="s">
        <v>87</v>
      </c>
      <c r="AV402" s="12" t="s">
        <v>87</v>
      </c>
      <c r="AW402" s="12" t="s">
        <v>32</v>
      </c>
      <c r="AX402" s="12" t="s">
        <v>77</v>
      </c>
      <c r="AY402" s="150" t="s">
        <v>185</v>
      </c>
    </row>
    <row r="403" spans="2:65" s="13" customFormat="1" ht="11.25">
      <c r="B403" s="156"/>
      <c r="D403" s="149" t="s">
        <v>193</v>
      </c>
      <c r="E403" s="157" t="s">
        <v>1</v>
      </c>
      <c r="F403" s="158" t="s">
        <v>195</v>
      </c>
      <c r="H403" s="159">
        <v>52.167999999999999</v>
      </c>
      <c r="I403" s="160"/>
      <c r="L403" s="156"/>
      <c r="M403" s="161"/>
      <c r="T403" s="162"/>
      <c r="AT403" s="157" t="s">
        <v>193</v>
      </c>
      <c r="AU403" s="157" t="s">
        <v>87</v>
      </c>
      <c r="AV403" s="13" t="s">
        <v>108</v>
      </c>
      <c r="AW403" s="13" t="s">
        <v>32</v>
      </c>
      <c r="AX403" s="13" t="s">
        <v>85</v>
      </c>
      <c r="AY403" s="157" t="s">
        <v>185</v>
      </c>
    </row>
    <row r="404" spans="2:65" s="1" customFormat="1" ht="16.5" customHeight="1">
      <c r="B404" s="134"/>
      <c r="C404" s="135" t="s">
        <v>693</v>
      </c>
      <c r="D404" s="135" t="s">
        <v>187</v>
      </c>
      <c r="E404" s="136" t="s">
        <v>694</v>
      </c>
      <c r="F404" s="137" t="s">
        <v>695</v>
      </c>
      <c r="G404" s="138" t="s">
        <v>202</v>
      </c>
      <c r="H404" s="139">
        <v>52.167999999999999</v>
      </c>
      <c r="I404" s="140"/>
      <c r="J404" s="141">
        <f>ROUND(I404*H404,2)</f>
        <v>0</v>
      </c>
      <c r="K404" s="137" t="s">
        <v>191</v>
      </c>
      <c r="L404" s="30"/>
      <c r="M404" s="142" t="s">
        <v>1</v>
      </c>
      <c r="N404" s="143" t="s">
        <v>42</v>
      </c>
      <c r="P404" s="144">
        <f>O404*H404</f>
        <v>0</v>
      </c>
      <c r="Q404" s="144">
        <v>2.0000000000000001E-4</v>
      </c>
      <c r="R404" s="144">
        <f>Q404*H404</f>
        <v>1.0433600000000001E-2</v>
      </c>
      <c r="S404" s="144">
        <v>0</v>
      </c>
      <c r="T404" s="145">
        <f>S404*H404</f>
        <v>0</v>
      </c>
      <c r="AR404" s="146" t="s">
        <v>261</v>
      </c>
      <c r="AT404" s="146" t="s">
        <v>187</v>
      </c>
      <c r="AU404" s="146" t="s">
        <v>87</v>
      </c>
      <c r="AY404" s="15" t="s">
        <v>185</v>
      </c>
      <c r="BE404" s="147">
        <f>IF(N404="základní",J404,0)</f>
        <v>0</v>
      </c>
      <c r="BF404" s="147">
        <f>IF(N404="snížená",J404,0)</f>
        <v>0</v>
      </c>
      <c r="BG404" s="147">
        <f>IF(N404="zákl. přenesená",J404,0)</f>
        <v>0</v>
      </c>
      <c r="BH404" s="147">
        <f>IF(N404="sníž. přenesená",J404,0)</f>
        <v>0</v>
      </c>
      <c r="BI404" s="147">
        <f>IF(N404="nulová",J404,0)</f>
        <v>0</v>
      </c>
      <c r="BJ404" s="15" t="s">
        <v>85</v>
      </c>
      <c r="BK404" s="147">
        <f>ROUND(I404*H404,2)</f>
        <v>0</v>
      </c>
      <c r="BL404" s="15" t="s">
        <v>261</v>
      </c>
      <c r="BM404" s="146" t="s">
        <v>696</v>
      </c>
    </row>
    <row r="405" spans="2:65" s="1" customFormat="1" ht="16.5" customHeight="1">
      <c r="B405" s="134"/>
      <c r="C405" s="135" t="s">
        <v>697</v>
      </c>
      <c r="D405" s="135" t="s">
        <v>187</v>
      </c>
      <c r="E405" s="136" t="s">
        <v>698</v>
      </c>
      <c r="F405" s="137" t="s">
        <v>699</v>
      </c>
      <c r="G405" s="138" t="s">
        <v>202</v>
      </c>
      <c r="H405" s="139">
        <v>104.336</v>
      </c>
      <c r="I405" s="140"/>
      <c r="J405" s="141">
        <f>ROUND(I405*H405,2)</f>
        <v>0</v>
      </c>
      <c r="K405" s="137" t="s">
        <v>191</v>
      </c>
      <c r="L405" s="30"/>
      <c r="M405" s="142" t="s">
        <v>1</v>
      </c>
      <c r="N405" s="143" t="s">
        <v>42</v>
      </c>
      <c r="P405" s="144">
        <f>O405*H405</f>
        <v>0</v>
      </c>
      <c r="Q405" s="144">
        <v>1.4E-3</v>
      </c>
      <c r="R405" s="144">
        <f>Q405*H405</f>
        <v>0.14607039999999999</v>
      </c>
      <c r="S405" s="144">
        <v>0</v>
      </c>
      <c r="T405" s="145">
        <f>S405*H405</f>
        <v>0</v>
      </c>
      <c r="AR405" s="146" t="s">
        <v>261</v>
      </c>
      <c r="AT405" s="146" t="s">
        <v>187</v>
      </c>
      <c r="AU405" s="146" t="s">
        <v>87</v>
      </c>
      <c r="AY405" s="15" t="s">
        <v>185</v>
      </c>
      <c r="BE405" s="147">
        <f>IF(N405="základní",J405,0)</f>
        <v>0</v>
      </c>
      <c r="BF405" s="147">
        <f>IF(N405="snížená",J405,0)</f>
        <v>0</v>
      </c>
      <c r="BG405" s="147">
        <f>IF(N405="zákl. přenesená",J405,0)</f>
        <v>0</v>
      </c>
      <c r="BH405" s="147">
        <f>IF(N405="sníž. přenesená",J405,0)</f>
        <v>0</v>
      </c>
      <c r="BI405" s="147">
        <f>IF(N405="nulová",J405,0)</f>
        <v>0</v>
      </c>
      <c r="BJ405" s="15" t="s">
        <v>85</v>
      </c>
      <c r="BK405" s="147">
        <f>ROUND(I405*H405,2)</f>
        <v>0</v>
      </c>
      <c r="BL405" s="15" t="s">
        <v>261</v>
      </c>
      <c r="BM405" s="146" t="s">
        <v>700</v>
      </c>
    </row>
    <row r="406" spans="2:65" s="12" customFormat="1" ht="11.25">
      <c r="B406" s="148"/>
      <c r="D406" s="149" t="s">
        <v>193</v>
      </c>
      <c r="F406" s="151" t="s">
        <v>701</v>
      </c>
      <c r="H406" s="152">
        <v>104.336</v>
      </c>
      <c r="I406" s="153"/>
      <c r="L406" s="148"/>
      <c r="M406" s="154"/>
      <c r="T406" s="155"/>
      <c r="AT406" s="150" t="s">
        <v>193</v>
      </c>
      <c r="AU406" s="150" t="s">
        <v>87</v>
      </c>
      <c r="AV406" s="12" t="s">
        <v>87</v>
      </c>
      <c r="AW406" s="12" t="s">
        <v>3</v>
      </c>
      <c r="AX406" s="12" t="s">
        <v>85</v>
      </c>
      <c r="AY406" s="150" t="s">
        <v>185</v>
      </c>
    </row>
    <row r="407" spans="2:65" s="1" customFormat="1" ht="16.5" customHeight="1">
      <c r="B407" s="134"/>
      <c r="C407" s="135" t="s">
        <v>702</v>
      </c>
      <c r="D407" s="135" t="s">
        <v>187</v>
      </c>
      <c r="E407" s="136" t="s">
        <v>703</v>
      </c>
      <c r="F407" s="137" t="s">
        <v>704</v>
      </c>
      <c r="G407" s="138" t="s">
        <v>202</v>
      </c>
      <c r="H407" s="139">
        <v>10.55</v>
      </c>
      <c r="I407" s="140"/>
      <c r="J407" s="141">
        <f>ROUND(I407*H407,2)</f>
        <v>0</v>
      </c>
      <c r="K407" s="137" t="s">
        <v>191</v>
      </c>
      <c r="L407" s="30"/>
      <c r="M407" s="142" t="s">
        <v>1</v>
      </c>
      <c r="N407" s="143" t="s">
        <v>42</v>
      </c>
      <c r="P407" s="144">
        <f>O407*H407</f>
        <v>0</v>
      </c>
      <c r="Q407" s="144">
        <v>0</v>
      </c>
      <c r="R407" s="144">
        <f>Q407*H407</f>
        <v>0</v>
      </c>
      <c r="S407" s="144">
        <v>1.7250000000000001E-2</v>
      </c>
      <c r="T407" s="145">
        <f>S407*H407</f>
        <v>0.18198750000000002</v>
      </c>
      <c r="AR407" s="146" t="s">
        <v>261</v>
      </c>
      <c r="AT407" s="146" t="s">
        <v>187</v>
      </c>
      <c r="AU407" s="146" t="s">
        <v>87</v>
      </c>
      <c r="AY407" s="15" t="s">
        <v>185</v>
      </c>
      <c r="BE407" s="147">
        <f>IF(N407="základní",J407,0)</f>
        <v>0</v>
      </c>
      <c r="BF407" s="147">
        <f>IF(N407="snížená",J407,0)</f>
        <v>0</v>
      </c>
      <c r="BG407" s="147">
        <f>IF(N407="zákl. přenesená",J407,0)</f>
        <v>0</v>
      </c>
      <c r="BH407" s="147">
        <f>IF(N407="sníž. přenesená",J407,0)</f>
        <v>0</v>
      </c>
      <c r="BI407" s="147">
        <f>IF(N407="nulová",J407,0)</f>
        <v>0</v>
      </c>
      <c r="BJ407" s="15" t="s">
        <v>85</v>
      </c>
      <c r="BK407" s="147">
        <f>ROUND(I407*H407,2)</f>
        <v>0</v>
      </c>
      <c r="BL407" s="15" t="s">
        <v>261</v>
      </c>
      <c r="BM407" s="146" t="s">
        <v>705</v>
      </c>
    </row>
    <row r="408" spans="2:65" s="1" customFormat="1" ht="16.5" customHeight="1">
      <c r="B408" s="134"/>
      <c r="C408" s="135" t="s">
        <v>706</v>
      </c>
      <c r="D408" s="135" t="s">
        <v>187</v>
      </c>
      <c r="E408" s="136" t="s">
        <v>707</v>
      </c>
      <c r="F408" s="137" t="s">
        <v>708</v>
      </c>
      <c r="G408" s="138" t="s">
        <v>202</v>
      </c>
      <c r="H408" s="139">
        <v>69.91</v>
      </c>
      <c r="I408" s="140"/>
      <c r="J408" s="141">
        <f>ROUND(I408*H408,2)</f>
        <v>0</v>
      </c>
      <c r="K408" s="137" t="s">
        <v>191</v>
      </c>
      <c r="L408" s="30"/>
      <c r="M408" s="142" t="s">
        <v>1</v>
      </c>
      <c r="N408" s="143" t="s">
        <v>42</v>
      </c>
      <c r="P408" s="144">
        <f>O408*H408</f>
        <v>0</v>
      </c>
      <c r="Q408" s="144">
        <v>1.25E-3</v>
      </c>
      <c r="R408" s="144">
        <f>Q408*H408</f>
        <v>8.7387499999999993E-2</v>
      </c>
      <c r="S408" s="144">
        <v>0</v>
      </c>
      <c r="T408" s="145">
        <f>S408*H408</f>
        <v>0</v>
      </c>
      <c r="AR408" s="146" t="s">
        <v>261</v>
      </c>
      <c r="AT408" s="146" t="s">
        <v>187</v>
      </c>
      <c r="AU408" s="146" t="s">
        <v>87</v>
      </c>
      <c r="AY408" s="15" t="s">
        <v>185</v>
      </c>
      <c r="BE408" s="147">
        <f>IF(N408="základní",J408,0)</f>
        <v>0</v>
      </c>
      <c r="BF408" s="147">
        <f>IF(N408="snížená",J408,0)</f>
        <v>0</v>
      </c>
      <c r="BG408" s="147">
        <f>IF(N408="zákl. přenesená",J408,0)</f>
        <v>0</v>
      </c>
      <c r="BH408" s="147">
        <f>IF(N408="sníž. přenesená",J408,0)</f>
        <v>0</v>
      </c>
      <c r="BI408" s="147">
        <f>IF(N408="nulová",J408,0)</f>
        <v>0</v>
      </c>
      <c r="BJ408" s="15" t="s">
        <v>85</v>
      </c>
      <c r="BK408" s="147">
        <f>ROUND(I408*H408,2)</f>
        <v>0</v>
      </c>
      <c r="BL408" s="15" t="s">
        <v>261</v>
      </c>
      <c r="BM408" s="146" t="s">
        <v>709</v>
      </c>
    </row>
    <row r="409" spans="2:65" s="12" customFormat="1" ht="11.25">
      <c r="B409" s="148"/>
      <c r="D409" s="149" t="s">
        <v>193</v>
      </c>
      <c r="E409" s="150" t="s">
        <v>1</v>
      </c>
      <c r="F409" s="151" t="s">
        <v>710</v>
      </c>
      <c r="H409" s="152">
        <v>69.91</v>
      </c>
      <c r="I409" s="153"/>
      <c r="L409" s="148"/>
      <c r="M409" s="154"/>
      <c r="T409" s="155"/>
      <c r="AT409" s="150" t="s">
        <v>193</v>
      </c>
      <c r="AU409" s="150" t="s">
        <v>87</v>
      </c>
      <c r="AV409" s="12" t="s">
        <v>87</v>
      </c>
      <c r="AW409" s="12" t="s">
        <v>32</v>
      </c>
      <c r="AX409" s="12" t="s">
        <v>77</v>
      </c>
      <c r="AY409" s="150" t="s">
        <v>185</v>
      </c>
    </row>
    <row r="410" spans="2:65" s="13" customFormat="1" ht="11.25">
      <c r="B410" s="156"/>
      <c r="D410" s="149" t="s">
        <v>193</v>
      </c>
      <c r="E410" s="157" t="s">
        <v>1</v>
      </c>
      <c r="F410" s="158" t="s">
        <v>195</v>
      </c>
      <c r="H410" s="159">
        <v>69.91</v>
      </c>
      <c r="I410" s="160"/>
      <c r="L410" s="156"/>
      <c r="M410" s="161"/>
      <c r="T410" s="162"/>
      <c r="AT410" s="157" t="s">
        <v>193</v>
      </c>
      <c r="AU410" s="157" t="s">
        <v>87</v>
      </c>
      <c r="AV410" s="13" t="s">
        <v>108</v>
      </c>
      <c r="AW410" s="13" t="s">
        <v>32</v>
      </c>
      <c r="AX410" s="13" t="s">
        <v>85</v>
      </c>
      <c r="AY410" s="157" t="s">
        <v>185</v>
      </c>
    </row>
    <row r="411" spans="2:65" s="1" customFormat="1" ht="16.5" customHeight="1">
      <c r="B411" s="134"/>
      <c r="C411" s="163" t="s">
        <v>711</v>
      </c>
      <c r="D411" s="163" t="s">
        <v>236</v>
      </c>
      <c r="E411" s="164" t="s">
        <v>712</v>
      </c>
      <c r="F411" s="165" t="s">
        <v>713</v>
      </c>
      <c r="G411" s="166" t="s">
        <v>202</v>
      </c>
      <c r="H411" s="167">
        <v>76.900999999999996</v>
      </c>
      <c r="I411" s="168"/>
      <c r="J411" s="169">
        <f>ROUND(I411*H411,2)</f>
        <v>0</v>
      </c>
      <c r="K411" s="165" t="s">
        <v>203</v>
      </c>
      <c r="L411" s="170"/>
      <c r="M411" s="171" t="s">
        <v>1</v>
      </c>
      <c r="N411" s="172" t="s">
        <v>42</v>
      </c>
      <c r="P411" s="144">
        <f>O411*H411</f>
        <v>0</v>
      </c>
      <c r="Q411" s="144">
        <v>8.0000000000000002E-3</v>
      </c>
      <c r="R411" s="144">
        <f>Q411*H411</f>
        <v>0.61520799999999998</v>
      </c>
      <c r="S411" s="144">
        <v>0</v>
      </c>
      <c r="T411" s="145">
        <f>S411*H411</f>
        <v>0</v>
      </c>
      <c r="AR411" s="146" t="s">
        <v>340</v>
      </c>
      <c r="AT411" s="146" t="s">
        <v>236</v>
      </c>
      <c r="AU411" s="146" t="s">
        <v>87</v>
      </c>
      <c r="AY411" s="15" t="s">
        <v>185</v>
      </c>
      <c r="BE411" s="147">
        <f>IF(N411="základní",J411,0)</f>
        <v>0</v>
      </c>
      <c r="BF411" s="147">
        <f>IF(N411="snížená",J411,0)</f>
        <v>0</v>
      </c>
      <c r="BG411" s="147">
        <f>IF(N411="zákl. přenesená",J411,0)</f>
        <v>0</v>
      </c>
      <c r="BH411" s="147">
        <f>IF(N411="sníž. přenesená",J411,0)</f>
        <v>0</v>
      </c>
      <c r="BI411" s="147">
        <f>IF(N411="nulová",J411,0)</f>
        <v>0</v>
      </c>
      <c r="BJ411" s="15" t="s">
        <v>85</v>
      </c>
      <c r="BK411" s="147">
        <f>ROUND(I411*H411,2)</f>
        <v>0</v>
      </c>
      <c r="BL411" s="15" t="s">
        <v>261</v>
      </c>
      <c r="BM411" s="146" t="s">
        <v>714</v>
      </c>
    </row>
    <row r="412" spans="2:65" s="12" customFormat="1" ht="11.25">
      <c r="B412" s="148"/>
      <c r="D412" s="149" t="s">
        <v>193</v>
      </c>
      <c r="F412" s="151" t="s">
        <v>715</v>
      </c>
      <c r="H412" s="152">
        <v>76.900999999999996</v>
      </c>
      <c r="I412" s="153"/>
      <c r="L412" s="148"/>
      <c r="M412" s="154"/>
      <c r="T412" s="155"/>
      <c r="AT412" s="150" t="s">
        <v>193</v>
      </c>
      <c r="AU412" s="150" t="s">
        <v>87</v>
      </c>
      <c r="AV412" s="12" t="s">
        <v>87</v>
      </c>
      <c r="AW412" s="12" t="s">
        <v>3</v>
      </c>
      <c r="AX412" s="12" t="s">
        <v>85</v>
      </c>
      <c r="AY412" s="150" t="s">
        <v>185</v>
      </c>
    </row>
    <row r="413" spans="2:65" s="1" customFormat="1" ht="16.5" customHeight="1">
      <c r="B413" s="134"/>
      <c r="C413" s="135" t="s">
        <v>716</v>
      </c>
      <c r="D413" s="135" t="s">
        <v>187</v>
      </c>
      <c r="E413" s="136" t="s">
        <v>717</v>
      </c>
      <c r="F413" s="137" t="s">
        <v>718</v>
      </c>
      <c r="G413" s="138" t="s">
        <v>328</v>
      </c>
      <c r="H413" s="139">
        <v>3.85</v>
      </c>
      <c r="I413" s="140"/>
      <c r="J413" s="141">
        <f>ROUND(I413*H413,2)</f>
        <v>0</v>
      </c>
      <c r="K413" s="137" t="s">
        <v>191</v>
      </c>
      <c r="L413" s="30"/>
      <c r="M413" s="142" t="s">
        <v>1</v>
      </c>
      <c r="N413" s="143" t="s">
        <v>42</v>
      </c>
      <c r="P413" s="144">
        <f>O413*H413</f>
        <v>0</v>
      </c>
      <c r="Q413" s="144">
        <v>1.486E-2</v>
      </c>
      <c r="R413" s="144">
        <f>Q413*H413</f>
        <v>5.7210999999999998E-2</v>
      </c>
      <c r="S413" s="144">
        <v>0</v>
      </c>
      <c r="T413" s="145">
        <f>S413*H413</f>
        <v>0</v>
      </c>
      <c r="AR413" s="146" t="s">
        <v>261</v>
      </c>
      <c r="AT413" s="146" t="s">
        <v>187</v>
      </c>
      <c r="AU413" s="146" t="s">
        <v>87</v>
      </c>
      <c r="AY413" s="15" t="s">
        <v>185</v>
      </c>
      <c r="BE413" s="147">
        <f>IF(N413="základní",J413,0)</f>
        <v>0</v>
      </c>
      <c r="BF413" s="147">
        <f>IF(N413="snížená",J413,0)</f>
        <v>0</v>
      </c>
      <c r="BG413" s="147">
        <f>IF(N413="zákl. přenesená",J413,0)</f>
        <v>0</v>
      </c>
      <c r="BH413" s="147">
        <f>IF(N413="sníž. přenesená",J413,0)</f>
        <v>0</v>
      </c>
      <c r="BI413" s="147">
        <f>IF(N413="nulová",J413,0)</f>
        <v>0</v>
      </c>
      <c r="BJ413" s="15" t="s">
        <v>85</v>
      </c>
      <c r="BK413" s="147">
        <f>ROUND(I413*H413,2)</f>
        <v>0</v>
      </c>
      <c r="BL413" s="15" t="s">
        <v>261</v>
      </c>
      <c r="BM413" s="146" t="s">
        <v>719</v>
      </c>
    </row>
    <row r="414" spans="2:65" s="1" customFormat="1" ht="16.5" customHeight="1">
      <c r="B414" s="134"/>
      <c r="C414" s="135" t="s">
        <v>720</v>
      </c>
      <c r="D414" s="135" t="s">
        <v>187</v>
      </c>
      <c r="E414" s="136" t="s">
        <v>721</v>
      </c>
      <c r="F414" s="137" t="s">
        <v>722</v>
      </c>
      <c r="G414" s="138" t="s">
        <v>202</v>
      </c>
      <c r="H414" s="139">
        <v>52.167999999999999</v>
      </c>
      <c r="I414" s="140"/>
      <c r="J414" s="141">
        <f>ROUND(I414*H414,2)</f>
        <v>0</v>
      </c>
      <c r="K414" s="137" t="s">
        <v>203</v>
      </c>
      <c r="L414" s="30"/>
      <c r="M414" s="142" t="s">
        <v>1</v>
      </c>
      <c r="N414" s="143" t="s">
        <v>42</v>
      </c>
      <c r="P414" s="144">
        <f>O414*H414</f>
        <v>0</v>
      </c>
      <c r="Q414" s="144">
        <v>0</v>
      </c>
      <c r="R414" s="144">
        <f>Q414*H414</f>
        <v>0</v>
      </c>
      <c r="S414" s="144">
        <v>0</v>
      </c>
      <c r="T414" s="145">
        <f>S414*H414</f>
        <v>0</v>
      </c>
      <c r="AR414" s="146" t="s">
        <v>261</v>
      </c>
      <c r="AT414" s="146" t="s">
        <v>187</v>
      </c>
      <c r="AU414" s="146" t="s">
        <v>87</v>
      </c>
      <c r="AY414" s="15" t="s">
        <v>185</v>
      </c>
      <c r="BE414" s="147">
        <f>IF(N414="základní",J414,0)</f>
        <v>0</v>
      </c>
      <c r="BF414" s="147">
        <f>IF(N414="snížená",J414,0)</f>
        <v>0</v>
      </c>
      <c r="BG414" s="147">
        <f>IF(N414="zákl. přenesená",J414,0)</f>
        <v>0</v>
      </c>
      <c r="BH414" s="147">
        <f>IF(N414="sníž. přenesená",J414,0)</f>
        <v>0</v>
      </c>
      <c r="BI414" s="147">
        <f>IF(N414="nulová",J414,0)</f>
        <v>0</v>
      </c>
      <c r="BJ414" s="15" t="s">
        <v>85</v>
      </c>
      <c r="BK414" s="147">
        <f>ROUND(I414*H414,2)</f>
        <v>0</v>
      </c>
      <c r="BL414" s="15" t="s">
        <v>261</v>
      </c>
      <c r="BM414" s="146" t="s">
        <v>723</v>
      </c>
    </row>
    <row r="415" spans="2:65" s="1" customFormat="1" ht="97.5">
      <c r="B415" s="30"/>
      <c r="D415" s="149" t="s">
        <v>301</v>
      </c>
      <c r="F415" s="173" t="s">
        <v>724</v>
      </c>
      <c r="I415" s="174"/>
      <c r="L415" s="30"/>
      <c r="M415" s="175"/>
      <c r="T415" s="54"/>
      <c r="AT415" s="15" t="s">
        <v>301</v>
      </c>
      <c r="AU415" s="15" t="s">
        <v>87</v>
      </c>
    </row>
    <row r="416" spans="2:65" s="1" customFormat="1" ht="16.5" customHeight="1">
      <c r="B416" s="134"/>
      <c r="C416" s="135" t="s">
        <v>725</v>
      </c>
      <c r="D416" s="135" t="s">
        <v>187</v>
      </c>
      <c r="E416" s="136" t="s">
        <v>726</v>
      </c>
      <c r="F416" s="137" t="s">
        <v>727</v>
      </c>
      <c r="G416" s="138" t="s">
        <v>264</v>
      </c>
      <c r="H416" s="139">
        <v>4.0380000000000003</v>
      </c>
      <c r="I416" s="140"/>
      <c r="J416" s="141">
        <f>ROUND(I416*H416,2)</f>
        <v>0</v>
      </c>
      <c r="K416" s="137" t="s">
        <v>191</v>
      </c>
      <c r="L416" s="30"/>
      <c r="M416" s="142" t="s">
        <v>1</v>
      </c>
      <c r="N416" s="143" t="s">
        <v>42</v>
      </c>
      <c r="P416" s="144">
        <f>O416*H416</f>
        <v>0</v>
      </c>
      <c r="Q416" s="144">
        <v>0</v>
      </c>
      <c r="R416" s="144">
        <f>Q416*H416</f>
        <v>0</v>
      </c>
      <c r="S416" s="144">
        <v>0</v>
      </c>
      <c r="T416" s="145">
        <f>S416*H416</f>
        <v>0</v>
      </c>
      <c r="AR416" s="146" t="s">
        <v>261</v>
      </c>
      <c r="AT416" s="146" t="s">
        <v>187</v>
      </c>
      <c r="AU416" s="146" t="s">
        <v>87</v>
      </c>
      <c r="AY416" s="15" t="s">
        <v>185</v>
      </c>
      <c r="BE416" s="147">
        <f>IF(N416="základní",J416,0)</f>
        <v>0</v>
      </c>
      <c r="BF416" s="147">
        <f>IF(N416="snížená",J416,0)</f>
        <v>0</v>
      </c>
      <c r="BG416" s="147">
        <f>IF(N416="zákl. přenesená",J416,0)</f>
        <v>0</v>
      </c>
      <c r="BH416" s="147">
        <f>IF(N416="sníž. přenesená",J416,0)</f>
        <v>0</v>
      </c>
      <c r="BI416" s="147">
        <f>IF(N416="nulová",J416,0)</f>
        <v>0</v>
      </c>
      <c r="BJ416" s="15" t="s">
        <v>85</v>
      </c>
      <c r="BK416" s="147">
        <f>ROUND(I416*H416,2)</f>
        <v>0</v>
      </c>
      <c r="BL416" s="15" t="s">
        <v>261</v>
      </c>
      <c r="BM416" s="146" t="s">
        <v>728</v>
      </c>
    </row>
    <row r="417" spans="2:65" s="11" customFormat="1" ht="22.9" customHeight="1">
      <c r="B417" s="122"/>
      <c r="D417" s="123" t="s">
        <v>76</v>
      </c>
      <c r="E417" s="132" t="s">
        <v>729</v>
      </c>
      <c r="F417" s="132" t="s">
        <v>730</v>
      </c>
      <c r="I417" s="125"/>
      <c r="J417" s="133">
        <f>BK417</f>
        <v>0</v>
      </c>
      <c r="L417" s="122"/>
      <c r="M417" s="127"/>
      <c r="P417" s="128">
        <f>SUM(P418:P432)</f>
        <v>0</v>
      </c>
      <c r="R417" s="128">
        <f>SUM(R418:R432)</f>
        <v>0</v>
      </c>
      <c r="T417" s="129">
        <f>SUM(T418:T432)</f>
        <v>0</v>
      </c>
      <c r="AR417" s="123" t="s">
        <v>87</v>
      </c>
      <c r="AT417" s="130" t="s">
        <v>76</v>
      </c>
      <c r="AU417" s="130" t="s">
        <v>85</v>
      </c>
      <c r="AY417" s="123" t="s">
        <v>185</v>
      </c>
      <c r="BK417" s="131">
        <f>SUM(BK418:BK432)</f>
        <v>0</v>
      </c>
    </row>
    <row r="418" spans="2:65" s="1" customFormat="1" ht="16.5" customHeight="1">
      <c r="B418" s="134"/>
      <c r="C418" s="135" t="s">
        <v>731</v>
      </c>
      <c r="D418" s="135" t="s">
        <v>187</v>
      </c>
      <c r="E418" s="136" t="s">
        <v>732</v>
      </c>
      <c r="F418" s="137" t="s">
        <v>733</v>
      </c>
      <c r="G418" s="138" t="s">
        <v>734</v>
      </c>
      <c r="H418" s="139">
        <v>1</v>
      </c>
      <c r="I418" s="140"/>
      <c r="J418" s="141">
        <f>ROUND(I418*H418,2)</f>
        <v>0</v>
      </c>
      <c r="K418" s="137" t="s">
        <v>203</v>
      </c>
      <c r="L418" s="30"/>
      <c r="M418" s="142" t="s">
        <v>1</v>
      </c>
      <c r="N418" s="143" t="s">
        <v>42</v>
      </c>
      <c r="P418" s="144">
        <f>O418*H418</f>
        <v>0</v>
      </c>
      <c r="Q418" s="144">
        <v>0</v>
      </c>
      <c r="R418" s="144">
        <f>Q418*H418</f>
        <v>0</v>
      </c>
      <c r="S418" s="144">
        <v>0</v>
      </c>
      <c r="T418" s="145">
        <f>S418*H418</f>
        <v>0</v>
      </c>
      <c r="AR418" s="146" t="s">
        <v>261</v>
      </c>
      <c r="AT418" s="146" t="s">
        <v>187</v>
      </c>
      <c r="AU418" s="146" t="s">
        <v>87</v>
      </c>
      <c r="AY418" s="15" t="s">
        <v>185</v>
      </c>
      <c r="BE418" s="147">
        <f>IF(N418="základní",J418,0)</f>
        <v>0</v>
      </c>
      <c r="BF418" s="147">
        <f>IF(N418="snížená",J418,0)</f>
        <v>0</v>
      </c>
      <c r="BG418" s="147">
        <f>IF(N418="zákl. přenesená",J418,0)</f>
        <v>0</v>
      </c>
      <c r="BH418" s="147">
        <f>IF(N418="sníž. přenesená",J418,0)</f>
        <v>0</v>
      </c>
      <c r="BI418" s="147">
        <f>IF(N418="nulová",J418,0)</f>
        <v>0</v>
      </c>
      <c r="BJ418" s="15" t="s">
        <v>85</v>
      </c>
      <c r="BK418" s="147">
        <f>ROUND(I418*H418,2)</f>
        <v>0</v>
      </c>
      <c r="BL418" s="15" t="s">
        <v>261</v>
      </c>
      <c r="BM418" s="146" t="s">
        <v>735</v>
      </c>
    </row>
    <row r="419" spans="2:65" s="1" customFormat="1" ht="39">
      <c r="B419" s="30"/>
      <c r="D419" s="149" t="s">
        <v>301</v>
      </c>
      <c r="F419" s="173" t="s">
        <v>736</v>
      </c>
      <c r="I419" s="174"/>
      <c r="L419" s="30"/>
      <c r="M419" s="175"/>
      <c r="T419" s="54"/>
      <c r="AT419" s="15" t="s">
        <v>301</v>
      </c>
      <c r="AU419" s="15" t="s">
        <v>87</v>
      </c>
    </row>
    <row r="420" spans="2:65" s="1" customFormat="1" ht="16.5" customHeight="1">
      <c r="B420" s="134"/>
      <c r="C420" s="135" t="s">
        <v>737</v>
      </c>
      <c r="D420" s="135" t="s">
        <v>187</v>
      </c>
      <c r="E420" s="136" t="s">
        <v>738</v>
      </c>
      <c r="F420" s="137" t="s">
        <v>739</v>
      </c>
      <c r="G420" s="138" t="s">
        <v>734</v>
      </c>
      <c r="H420" s="139">
        <v>1</v>
      </c>
      <c r="I420" s="140"/>
      <c r="J420" s="141">
        <f>ROUND(I420*H420,2)</f>
        <v>0</v>
      </c>
      <c r="K420" s="137" t="s">
        <v>203</v>
      </c>
      <c r="L420" s="30"/>
      <c r="M420" s="142" t="s">
        <v>1</v>
      </c>
      <c r="N420" s="143" t="s">
        <v>42</v>
      </c>
      <c r="P420" s="144">
        <f>O420*H420</f>
        <v>0</v>
      </c>
      <c r="Q420" s="144">
        <v>0</v>
      </c>
      <c r="R420" s="144">
        <f>Q420*H420</f>
        <v>0</v>
      </c>
      <c r="S420" s="144">
        <v>0</v>
      </c>
      <c r="T420" s="145">
        <f>S420*H420</f>
        <v>0</v>
      </c>
      <c r="AR420" s="146" t="s">
        <v>261</v>
      </c>
      <c r="AT420" s="146" t="s">
        <v>187</v>
      </c>
      <c r="AU420" s="146" t="s">
        <v>87</v>
      </c>
      <c r="AY420" s="15" t="s">
        <v>185</v>
      </c>
      <c r="BE420" s="147">
        <f>IF(N420="základní",J420,0)</f>
        <v>0</v>
      </c>
      <c r="BF420" s="147">
        <f>IF(N420="snížená",J420,0)</f>
        <v>0</v>
      </c>
      <c r="BG420" s="147">
        <f>IF(N420="zákl. přenesená",J420,0)</f>
        <v>0</v>
      </c>
      <c r="BH420" s="147">
        <f>IF(N420="sníž. přenesená",J420,0)</f>
        <v>0</v>
      </c>
      <c r="BI420" s="147">
        <f>IF(N420="nulová",J420,0)</f>
        <v>0</v>
      </c>
      <c r="BJ420" s="15" t="s">
        <v>85</v>
      </c>
      <c r="BK420" s="147">
        <f>ROUND(I420*H420,2)</f>
        <v>0</v>
      </c>
      <c r="BL420" s="15" t="s">
        <v>261</v>
      </c>
      <c r="BM420" s="146" t="s">
        <v>740</v>
      </c>
    </row>
    <row r="421" spans="2:65" s="1" customFormat="1" ht="39">
      <c r="B421" s="30"/>
      <c r="D421" s="149" t="s">
        <v>301</v>
      </c>
      <c r="F421" s="173" t="s">
        <v>736</v>
      </c>
      <c r="I421" s="174"/>
      <c r="L421" s="30"/>
      <c r="M421" s="175"/>
      <c r="T421" s="54"/>
      <c r="AT421" s="15" t="s">
        <v>301</v>
      </c>
      <c r="AU421" s="15" t="s">
        <v>87</v>
      </c>
    </row>
    <row r="422" spans="2:65" s="1" customFormat="1" ht="16.5" customHeight="1">
      <c r="B422" s="134"/>
      <c r="C422" s="135" t="s">
        <v>741</v>
      </c>
      <c r="D422" s="135" t="s">
        <v>187</v>
      </c>
      <c r="E422" s="136" t="s">
        <v>742</v>
      </c>
      <c r="F422" s="137" t="s">
        <v>743</v>
      </c>
      <c r="G422" s="138" t="s">
        <v>734</v>
      </c>
      <c r="H422" s="139">
        <v>1</v>
      </c>
      <c r="I422" s="140"/>
      <c r="J422" s="141">
        <f>ROUND(I422*H422,2)</f>
        <v>0</v>
      </c>
      <c r="K422" s="137" t="s">
        <v>203</v>
      </c>
      <c r="L422" s="30"/>
      <c r="M422" s="142" t="s">
        <v>1</v>
      </c>
      <c r="N422" s="143" t="s">
        <v>42</v>
      </c>
      <c r="P422" s="144">
        <f>O422*H422</f>
        <v>0</v>
      </c>
      <c r="Q422" s="144">
        <v>0</v>
      </c>
      <c r="R422" s="144">
        <f>Q422*H422</f>
        <v>0</v>
      </c>
      <c r="S422" s="144">
        <v>0</v>
      </c>
      <c r="T422" s="145">
        <f>S422*H422</f>
        <v>0</v>
      </c>
      <c r="AR422" s="146" t="s">
        <v>261</v>
      </c>
      <c r="AT422" s="146" t="s">
        <v>187</v>
      </c>
      <c r="AU422" s="146" t="s">
        <v>87</v>
      </c>
      <c r="AY422" s="15" t="s">
        <v>185</v>
      </c>
      <c r="BE422" s="147">
        <f>IF(N422="základní",J422,0)</f>
        <v>0</v>
      </c>
      <c r="BF422" s="147">
        <f>IF(N422="snížená",J422,0)</f>
        <v>0</v>
      </c>
      <c r="BG422" s="147">
        <f>IF(N422="zákl. přenesená",J422,0)</f>
        <v>0</v>
      </c>
      <c r="BH422" s="147">
        <f>IF(N422="sníž. přenesená",J422,0)</f>
        <v>0</v>
      </c>
      <c r="BI422" s="147">
        <f>IF(N422="nulová",J422,0)</f>
        <v>0</v>
      </c>
      <c r="BJ422" s="15" t="s">
        <v>85</v>
      </c>
      <c r="BK422" s="147">
        <f>ROUND(I422*H422,2)</f>
        <v>0</v>
      </c>
      <c r="BL422" s="15" t="s">
        <v>261</v>
      </c>
      <c r="BM422" s="146" t="s">
        <v>744</v>
      </c>
    </row>
    <row r="423" spans="2:65" s="1" customFormat="1" ht="39">
      <c r="B423" s="30"/>
      <c r="D423" s="149" t="s">
        <v>301</v>
      </c>
      <c r="F423" s="173" t="s">
        <v>736</v>
      </c>
      <c r="I423" s="174"/>
      <c r="L423" s="30"/>
      <c r="M423" s="175"/>
      <c r="T423" s="54"/>
      <c r="AT423" s="15" t="s">
        <v>301</v>
      </c>
      <c r="AU423" s="15" t="s">
        <v>87</v>
      </c>
    </row>
    <row r="424" spans="2:65" s="1" customFormat="1" ht="16.5" customHeight="1">
      <c r="B424" s="134"/>
      <c r="C424" s="135" t="s">
        <v>745</v>
      </c>
      <c r="D424" s="135" t="s">
        <v>187</v>
      </c>
      <c r="E424" s="136" t="s">
        <v>746</v>
      </c>
      <c r="F424" s="137" t="s">
        <v>747</v>
      </c>
      <c r="G424" s="138" t="s">
        <v>734</v>
      </c>
      <c r="H424" s="139">
        <v>1</v>
      </c>
      <c r="I424" s="140"/>
      <c r="J424" s="141">
        <f>ROUND(I424*H424,2)</f>
        <v>0</v>
      </c>
      <c r="K424" s="137" t="s">
        <v>203</v>
      </c>
      <c r="L424" s="30"/>
      <c r="M424" s="142" t="s">
        <v>1</v>
      </c>
      <c r="N424" s="143" t="s">
        <v>42</v>
      </c>
      <c r="P424" s="144">
        <f>O424*H424</f>
        <v>0</v>
      </c>
      <c r="Q424" s="144">
        <v>0</v>
      </c>
      <c r="R424" s="144">
        <f>Q424*H424</f>
        <v>0</v>
      </c>
      <c r="S424" s="144">
        <v>0</v>
      </c>
      <c r="T424" s="145">
        <f>S424*H424</f>
        <v>0</v>
      </c>
      <c r="AR424" s="146" t="s">
        <v>261</v>
      </c>
      <c r="AT424" s="146" t="s">
        <v>187</v>
      </c>
      <c r="AU424" s="146" t="s">
        <v>87</v>
      </c>
      <c r="AY424" s="15" t="s">
        <v>185</v>
      </c>
      <c r="BE424" s="147">
        <f>IF(N424="základní",J424,0)</f>
        <v>0</v>
      </c>
      <c r="BF424" s="147">
        <f>IF(N424="snížená",J424,0)</f>
        <v>0</v>
      </c>
      <c r="BG424" s="147">
        <f>IF(N424="zákl. přenesená",J424,0)</f>
        <v>0</v>
      </c>
      <c r="BH424" s="147">
        <f>IF(N424="sníž. přenesená",J424,0)</f>
        <v>0</v>
      </c>
      <c r="BI424" s="147">
        <f>IF(N424="nulová",J424,0)</f>
        <v>0</v>
      </c>
      <c r="BJ424" s="15" t="s">
        <v>85</v>
      </c>
      <c r="BK424" s="147">
        <f>ROUND(I424*H424,2)</f>
        <v>0</v>
      </c>
      <c r="BL424" s="15" t="s">
        <v>261</v>
      </c>
      <c r="BM424" s="146" t="s">
        <v>748</v>
      </c>
    </row>
    <row r="425" spans="2:65" s="1" customFormat="1" ht="39">
      <c r="B425" s="30"/>
      <c r="D425" s="149" t="s">
        <v>301</v>
      </c>
      <c r="F425" s="173" t="s">
        <v>736</v>
      </c>
      <c r="I425" s="174"/>
      <c r="L425" s="30"/>
      <c r="M425" s="175"/>
      <c r="T425" s="54"/>
      <c r="AT425" s="15" t="s">
        <v>301</v>
      </c>
      <c r="AU425" s="15" t="s">
        <v>87</v>
      </c>
    </row>
    <row r="426" spans="2:65" s="1" customFormat="1" ht="16.5" customHeight="1">
      <c r="B426" s="134"/>
      <c r="C426" s="135" t="s">
        <v>749</v>
      </c>
      <c r="D426" s="135" t="s">
        <v>187</v>
      </c>
      <c r="E426" s="136" t="s">
        <v>750</v>
      </c>
      <c r="F426" s="137" t="s">
        <v>751</v>
      </c>
      <c r="G426" s="138" t="s">
        <v>734</v>
      </c>
      <c r="H426" s="139">
        <v>1</v>
      </c>
      <c r="I426" s="140"/>
      <c r="J426" s="141">
        <f>ROUND(I426*H426,2)</f>
        <v>0</v>
      </c>
      <c r="K426" s="137" t="s">
        <v>203</v>
      </c>
      <c r="L426" s="30"/>
      <c r="M426" s="142" t="s">
        <v>1</v>
      </c>
      <c r="N426" s="143" t="s">
        <v>42</v>
      </c>
      <c r="P426" s="144">
        <f>O426*H426</f>
        <v>0</v>
      </c>
      <c r="Q426" s="144">
        <v>0</v>
      </c>
      <c r="R426" s="144">
        <f>Q426*H426</f>
        <v>0</v>
      </c>
      <c r="S426" s="144">
        <v>0</v>
      </c>
      <c r="T426" s="145">
        <f>S426*H426</f>
        <v>0</v>
      </c>
      <c r="AR426" s="146" t="s">
        <v>261</v>
      </c>
      <c r="AT426" s="146" t="s">
        <v>187</v>
      </c>
      <c r="AU426" s="146" t="s">
        <v>87</v>
      </c>
      <c r="AY426" s="15" t="s">
        <v>185</v>
      </c>
      <c r="BE426" s="147">
        <f>IF(N426="základní",J426,0)</f>
        <v>0</v>
      </c>
      <c r="BF426" s="147">
        <f>IF(N426="snížená",J426,0)</f>
        <v>0</v>
      </c>
      <c r="BG426" s="147">
        <f>IF(N426="zákl. přenesená",J426,0)</f>
        <v>0</v>
      </c>
      <c r="BH426" s="147">
        <f>IF(N426="sníž. přenesená",J426,0)</f>
        <v>0</v>
      </c>
      <c r="BI426" s="147">
        <f>IF(N426="nulová",J426,0)</f>
        <v>0</v>
      </c>
      <c r="BJ426" s="15" t="s">
        <v>85</v>
      </c>
      <c r="BK426" s="147">
        <f>ROUND(I426*H426,2)</f>
        <v>0</v>
      </c>
      <c r="BL426" s="15" t="s">
        <v>261</v>
      </c>
      <c r="BM426" s="146" t="s">
        <v>752</v>
      </c>
    </row>
    <row r="427" spans="2:65" s="1" customFormat="1" ht="39">
      <c r="B427" s="30"/>
      <c r="D427" s="149" t="s">
        <v>301</v>
      </c>
      <c r="F427" s="173" t="s">
        <v>736</v>
      </c>
      <c r="I427" s="174"/>
      <c r="L427" s="30"/>
      <c r="M427" s="175"/>
      <c r="T427" s="54"/>
      <c r="AT427" s="15" t="s">
        <v>301</v>
      </c>
      <c r="AU427" s="15" t="s">
        <v>87</v>
      </c>
    </row>
    <row r="428" spans="2:65" s="1" customFormat="1" ht="16.5" customHeight="1">
      <c r="B428" s="134"/>
      <c r="C428" s="135" t="s">
        <v>753</v>
      </c>
      <c r="D428" s="135" t="s">
        <v>187</v>
      </c>
      <c r="E428" s="136" t="s">
        <v>754</v>
      </c>
      <c r="F428" s="137" t="s">
        <v>755</v>
      </c>
      <c r="G428" s="138" t="s">
        <v>734</v>
      </c>
      <c r="H428" s="139">
        <v>1</v>
      </c>
      <c r="I428" s="140"/>
      <c r="J428" s="141">
        <f>ROUND(I428*H428,2)</f>
        <v>0</v>
      </c>
      <c r="K428" s="137" t="s">
        <v>203</v>
      </c>
      <c r="L428" s="30"/>
      <c r="M428" s="142" t="s">
        <v>1</v>
      </c>
      <c r="N428" s="143" t="s">
        <v>42</v>
      </c>
      <c r="P428" s="144">
        <f>O428*H428</f>
        <v>0</v>
      </c>
      <c r="Q428" s="144">
        <v>0</v>
      </c>
      <c r="R428" s="144">
        <f>Q428*H428</f>
        <v>0</v>
      </c>
      <c r="S428" s="144">
        <v>0</v>
      </c>
      <c r="T428" s="145">
        <f>S428*H428</f>
        <v>0</v>
      </c>
      <c r="AR428" s="146" t="s">
        <v>261</v>
      </c>
      <c r="AT428" s="146" t="s">
        <v>187</v>
      </c>
      <c r="AU428" s="146" t="s">
        <v>87</v>
      </c>
      <c r="AY428" s="15" t="s">
        <v>185</v>
      </c>
      <c r="BE428" s="147">
        <f>IF(N428="základní",J428,0)</f>
        <v>0</v>
      </c>
      <c r="BF428" s="147">
        <f>IF(N428="snížená",J428,0)</f>
        <v>0</v>
      </c>
      <c r="BG428" s="147">
        <f>IF(N428="zákl. přenesená",J428,0)</f>
        <v>0</v>
      </c>
      <c r="BH428" s="147">
        <f>IF(N428="sníž. přenesená",J428,0)</f>
        <v>0</v>
      </c>
      <c r="BI428" s="147">
        <f>IF(N428="nulová",J428,0)</f>
        <v>0</v>
      </c>
      <c r="BJ428" s="15" t="s">
        <v>85</v>
      </c>
      <c r="BK428" s="147">
        <f>ROUND(I428*H428,2)</f>
        <v>0</v>
      </c>
      <c r="BL428" s="15" t="s">
        <v>261</v>
      </c>
      <c r="BM428" s="146" t="s">
        <v>756</v>
      </c>
    </row>
    <row r="429" spans="2:65" s="1" customFormat="1" ht="39">
      <c r="B429" s="30"/>
      <c r="D429" s="149" t="s">
        <v>301</v>
      </c>
      <c r="F429" s="173" t="s">
        <v>736</v>
      </c>
      <c r="I429" s="174"/>
      <c r="L429" s="30"/>
      <c r="M429" s="175"/>
      <c r="T429" s="54"/>
      <c r="AT429" s="15" t="s">
        <v>301</v>
      </c>
      <c r="AU429" s="15" t="s">
        <v>87</v>
      </c>
    </row>
    <row r="430" spans="2:65" s="1" customFormat="1" ht="16.5" customHeight="1">
      <c r="B430" s="134"/>
      <c r="C430" s="135" t="s">
        <v>757</v>
      </c>
      <c r="D430" s="135" t="s">
        <v>187</v>
      </c>
      <c r="E430" s="136" t="s">
        <v>758</v>
      </c>
      <c r="F430" s="137" t="s">
        <v>759</v>
      </c>
      <c r="G430" s="138" t="s">
        <v>734</v>
      </c>
      <c r="H430" s="139">
        <v>1</v>
      </c>
      <c r="I430" s="140"/>
      <c r="J430" s="141">
        <f>ROUND(I430*H430,2)</f>
        <v>0</v>
      </c>
      <c r="K430" s="137" t="s">
        <v>203</v>
      </c>
      <c r="L430" s="30"/>
      <c r="M430" s="142" t="s">
        <v>1</v>
      </c>
      <c r="N430" s="143" t="s">
        <v>42</v>
      </c>
      <c r="P430" s="144">
        <f>O430*H430</f>
        <v>0</v>
      </c>
      <c r="Q430" s="144">
        <v>0</v>
      </c>
      <c r="R430" s="144">
        <f>Q430*H430</f>
        <v>0</v>
      </c>
      <c r="S430" s="144">
        <v>0</v>
      </c>
      <c r="T430" s="145">
        <f>S430*H430</f>
        <v>0</v>
      </c>
      <c r="AR430" s="146" t="s">
        <v>261</v>
      </c>
      <c r="AT430" s="146" t="s">
        <v>187</v>
      </c>
      <c r="AU430" s="146" t="s">
        <v>87</v>
      </c>
      <c r="AY430" s="15" t="s">
        <v>185</v>
      </c>
      <c r="BE430" s="147">
        <f>IF(N430="základní",J430,0)</f>
        <v>0</v>
      </c>
      <c r="BF430" s="147">
        <f>IF(N430="snížená",J430,0)</f>
        <v>0</v>
      </c>
      <c r="BG430" s="147">
        <f>IF(N430="zákl. přenesená",J430,0)</f>
        <v>0</v>
      </c>
      <c r="BH430" s="147">
        <f>IF(N430="sníž. přenesená",J430,0)</f>
        <v>0</v>
      </c>
      <c r="BI430" s="147">
        <f>IF(N430="nulová",J430,0)</f>
        <v>0</v>
      </c>
      <c r="BJ430" s="15" t="s">
        <v>85</v>
      </c>
      <c r="BK430" s="147">
        <f>ROUND(I430*H430,2)</f>
        <v>0</v>
      </c>
      <c r="BL430" s="15" t="s">
        <v>261</v>
      </c>
      <c r="BM430" s="146" t="s">
        <v>760</v>
      </c>
    </row>
    <row r="431" spans="2:65" s="1" customFormat="1" ht="39">
      <c r="B431" s="30"/>
      <c r="D431" s="149" t="s">
        <v>301</v>
      </c>
      <c r="F431" s="173" t="s">
        <v>736</v>
      </c>
      <c r="I431" s="174"/>
      <c r="L431" s="30"/>
      <c r="M431" s="175"/>
      <c r="T431" s="54"/>
      <c r="AT431" s="15" t="s">
        <v>301</v>
      </c>
      <c r="AU431" s="15" t="s">
        <v>87</v>
      </c>
    </row>
    <row r="432" spans="2:65" s="1" customFormat="1" ht="16.5" customHeight="1">
      <c r="B432" s="134"/>
      <c r="C432" s="135" t="s">
        <v>761</v>
      </c>
      <c r="D432" s="135" t="s">
        <v>187</v>
      </c>
      <c r="E432" s="136" t="s">
        <v>762</v>
      </c>
      <c r="F432" s="137" t="s">
        <v>763</v>
      </c>
      <c r="G432" s="138" t="s">
        <v>764</v>
      </c>
      <c r="H432" s="176"/>
      <c r="I432" s="140"/>
      <c r="J432" s="141">
        <f>ROUND(I432*H432,2)</f>
        <v>0</v>
      </c>
      <c r="K432" s="137" t="s">
        <v>191</v>
      </c>
      <c r="L432" s="30"/>
      <c r="M432" s="142" t="s">
        <v>1</v>
      </c>
      <c r="N432" s="143" t="s">
        <v>42</v>
      </c>
      <c r="P432" s="144">
        <f>O432*H432</f>
        <v>0</v>
      </c>
      <c r="Q432" s="144">
        <v>0</v>
      </c>
      <c r="R432" s="144">
        <f>Q432*H432</f>
        <v>0</v>
      </c>
      <c r="S432" s="144">
        <v>0</v>
      </c>
      <c r="T432" s="145">
        <f>S432*H432</f>
        <v>0</v>
      </c>
      <c r="AR432" s="146" t="s">
        <v>261</v>
      </c>
      <c r="AT432" s="146" t="s">
        <v>187</v>
      </c>
      <c r="AU432" s="146" t="s">
        <v>87</v>
      </c>
      <c r="AY432" s="15" t="s">
        <v>185</v>
      </c>
      <c r="BE432" s="147">
        <f>IF(N432="základní",J432,0)</f>
        <v>0</v>
      </c>
      <c r="BF432" s="147">
        <f>IF(N432="snížená",J432,0)</f>
        <v>0</v>
      </c>
      <c r="BG432" s="147">
        <f>IF(N432="zákl. přenesená",J432,0)</f>
        <v>0</v>
      </c>
      <c r="BH432" s="147">
        <f>IF(N432="sníž. přenesená",J432,0)</f>
        <v>0</v>
      </c>
      <c r="BI432" s="147">
        <f>IF(N432="nulová",J432,0)</f>
        <v>0</v>
      </c>
      <c r="BJ432" s="15" t="s">
        <v>85</v>
      </c>
      <c r="BK432" s="147">
        <f>ROUND(I432*H432,2)</f>
        <v>0</v>
      </c>
      <c r="BL432" s="15" t="s">
        <v>261</v>
      </c>
      <c r="BM432" s="146" t="s">
        <v>765</v>
      </c>
    </row>
    <row r="433" spans="2:65" s="11" customFormat="1" ht="22.9" customHeight="1">
      <c r="B433" s="122"/>
      <c r="D433" s="123" t="s">
        <v>76</v>
      </c>
      <c r="E433" s="132" t="s">
        <v>766</v>
      </c>
      <c r="F433" s="132" t="s">
        <v>767</v>
      </c>
      <c r="I433" s="125"/>
      <c r="J433" s="133">
        <f>BK433</f>
        <v>0</v>
      </c>
      <c r="L433" s="122"/>
      <c r="M433" s="127"/>
      <c r="P433" s="128">
        <f>SUM(P434:P440)</f>
        <v>0</v>
      </c>
      <c r="R433" s="128">
        <f>SUM(R434:R440)</f>
        <v>0.72</v>
      </c>
      <c r="T433" s="129">
        <f>SUM(T434:T440)</f>
        <v>0</v>
      </c>
      <c r="AR433" s="123" t="s">
        <v>87</v>
      </c>
      <c r="AT433" s="130" t="s">
        <v>76</v>
      </c>
      <c r="AU433" s="130" t="s">
        <v>85</v>
      </c>
      <c r="AY433" s="123" t="s">
        <v>185</v>
      </c>
      <c r="BK433" s="131">
        <f>SUM(BK434:BK440)</f>
        <v>0</v>
      </c>
    </row>
    <row r="434" spans="2:65" s="1" customFormat="1" ht="16.5" customHeight="1">
      <c r="B434" s="134"/>
      <c r="C434" s="135" t="s">
        <v>768</v>
      </c>
      <c r="D434" s="135" t="s">
        <v>187</v>
      </c>
      <c r="E434" s="136" t="s">
        <v>769</v>
      </c>
      <c r="F434" s="137" t="s">
        <v>770</v>
      </c>
      <c r="G434" s="138" t="s">
        <v>734</v>
      </c>
      <c r="H434" s="139">
        <v>1</v>
      </c>
      <c r="I434" s="140"/>
      <c r="J434" s="141">
        <f>ROUND(I434*H434,2)</f>
        <v>0</v>
      </c>
      <c r="K434" s="137" t="s">
        <v>203</v>
      </c>
      <c r="L434" s="30"/>
      <c r="M434" s="142" t="s">
        <v>1</v>
      </c>
      <c r="N434" s="143" t="s">
        <v>42</v>
      </c>
      <c r="P434" s="144">
        <f>O434*H434</f>
        <v>0</v>
      </c>
      <c r="Q434" s="144">
        <v>0</v>
      </c>
      <c r="R434" s="144">
        <f>Q434*H434</f>
        <v>0</v>
      </c>
      <c r="S434" s="144">
        <v>0</v>
      </c>
      <c r="T434" s="145">
        <f>S434*H434</f>
        <v>0</v>
      </c>
      <c r="AR434" s="146" t="s">
        <v>261</v>
      </c>
      <c r="AT434" s="146" t="s">
        <v>187</v>
      </c>
      <c r="AU434" s="146" t="s">
        <v>87</v>
      </c>
      <c r="AY434" s="15" t="s">
        <v>185</v>
      </c>
      <c r="BE434" s="147">
        <f>IF(N434="základní",J434,0)</f>
        <v>0</v>
      </c>
      <c r="BF434" s="147">
        <f>IF(N434="snížená",J434,0)</f>
        <v>0</v>
      </c>
      <c r="BG434" s="147">
        <f>IF(N434="zákl. přenesená",J434,0)</f>
        <v>0</v>
      </c>
      <c r="BH434" s="147">
        <f>IF(N434="sníž. přenesená",J434,0)</f>
        <v>0</v>
      </c>
      <c r="BI434" s="147">
        <f>IF(N434="nulová",J434,0)</f>
        <v>0</v>
      </c>
      <c r="BJ434" s="15" t="s">
        <v>85</v>
      </c>
      <c r="BK434" s="147">
        <f>ROUND(I434*H434,2)</f>
        <v>0</v>
      </c>
      <c r="BL434" s="15" t="s">
        <v>261</v>
      </c>
      <c r="BM434" s="146" t="s">
        <v>771</v>
      </c>
    </row>
    <row r="435" spans="2:65" s="1" customFormat="1" ht="39">
      <c r="B435" s="30"/>
      <c r="D435" s="149" t="s">
        <v>301</v>
      </c>
      <c r="F435" s="173" t="s">
        <v>736</v>
      </c>
      <c r="I435" s="174"/>
      <c r="L435" s="30"/>
      <c r="M435" s="175"/>
      <c r="T435" s="54"/>
      <c r="AT435" s="15" t="s">
        <v>301</v>
      </c>
      <c r="AU435" s="15" t="s">
        <v>87</v>
      </c>
    </row>
    <row r="436" spans="2:65" s="1" customFormat="1" ht="16.5" customHeight="1">
      <c r="B436" s="134"/>
      <c r="C436" s="135" t="s">
        <v>772</v>
      </c>
      <c r="D436" s="135" t="s">
        <v>187</v>
      </c>
      <c r="E436" s="136" t="s">
        <v>773</v>
      </c>
      <c r="F436" s="137" t="s">
        <v>774</v>
      </c>
      <c r="G436" s="138" t="s">
        <v>775</v>
      </c>
      <c r="H436" s="139">
        <v>720</v>
      </c>
      <c r="I436" s="140"/>
      <c r="J436" s="141">
        <f>ROUND(I436*H436,2)</f>
        <v>0</v>
      </c>
      <c r="K436" s="137" t="s">
        <v>203</v>
      </c>
      <c r="L436" s="30"/>
      <c r="M436" s="142" t="s">
        <v>1</v>
      </c>
      <c r="N436" s="143" t="s">
        <v>42</v>
      </c>
      <c r="P436" s="144">
        <f>O436*H436</f>
        <v>0</v>
      </c>
      <c r="Q436" s="144">
        <v>1E-3</v>
      </c>
      <c r="R436" s="144">
        <f>Q436*H436</f>
        <v>0.72</v>
      </c>
      <c r="S436" s="144">
        <v>0</v>
      </c>
      <c r="T436" s="145">
        <f>S436*H436</f>
        <v>0</v>
      </c>
      <c r="AR436" s="146" t="s">
        <v>261</v>
      </c>
      <c r="AT436" s="146" t="s">
        <v>187</v>
      </c>
      <c r="AU436" s="146" t="s">
        <v>87</v>
      </c>
      <c r="AY436" s="15" t="s">
        <v>185</v>
      </c>
      <c r="BE436" s="147">
        <f>IF(N436="základní",J436,0)</f>
        <v>0</v>
      </c>
      <c r="BF436" s="147">
        <f>IF(N436="snížená",J436,0)</f>
        <v>0</v>
      </c>
      <c r="BG436" s="147">
        <f>IF(N436="zákl. přenesená",J436,0)</f>
        <v>0</v>
      </c>
      <c r="BH436" s="147">
        <f>IF(N436="sníž. přenesená",J436,0)</f>
        <v>0</v>
      </c>
      <c r="BI436" s="147">
        <f>IF(N436="nulová",J436,0)</f>
        <v>0</v>
      </c>
      <c r="BJ436" s="15" t="s">
        <v>85</v>
      </c>
      <c r="BK436" s="147">
        <f>ROUND(I436*H436,2)</f>
        <v>0</v>
      </c>
      <c r="BL436" s="15" t="s">
        <v>261</v>
      </c>
      <c r="BM436" s="146" t="s">
        <v>776</v>
      </c>
    </row>
    <row r="437" spans="2:65" s="1" customFormat="1" ht="185.25">
      <c r="B437" s="30"/>
      <c r="D437" s="149" t="s">
        <v>301</v>
      </c>
      <c r="F437" s="173" t="s">
        <v>777</v>
      </c>
      <c r="I437" s="174"/>
      <c r="L437" s="30"/>
      <c r="M437" s="175"/>
      <c r="T437" s="54"/>
      <c r="AT437" s="15" t="s">
        <v>301</v>
      </c>
      <c r="AU437" s="15" t="s">
        <v>87</v>
      </c>
    </row>
    <row r="438" spans="2:65" s="12" customFormat="1" ht="11.25">
      <c r="B438" s="148"/>
      <c r="D438" s="149" t="s">
        <v>193</v>
      </c>
      <c r="E438" s="150" t="s">
        <v>1</v>
      </c>
      <c r="F438" s="151" t="s">
        <v>778</v>
      </c>
      <c r="H438" s="152">
        <v>720</v>
      </c>
      <c r="I438" s="153"/>
      <c r="L438" s="148"/>
      <c r="M438" s="154"/>
      <c r="T438" s="155"/>
      <c r="AT438" s="150" t="s">
        <v>193</v>
      </c>
      <c r="AU438" s="150" t="s">
        <v>87</v>
      </c>
      <c r="AV438" s="12" t="s">
        <v>87</v>
      </c>
      <c r="AW438" s="12" t="s">
        <v>32</v>
      </c>
      <c r="AX438" s="12" t="s">
        <v>77</v>
      </c>
      <c r="AY438" s="150" t="s">
        <v>185</v>
      </c>
    </row>
    <row r="439" spans="2:65" s="13" customFormat="1" ht="11.25">
      <c r="B439" s="156"/>
      <c r="D439" s="149" t="s">
        <v>193</v>
      </c>
      <c r="E439" s="157" t="s">
        <v>1</v>
      </c>
      <c r="F439" s="158" t="s">
        <v>195</v>
      </c>
      <c r="H439" s="159">
        <v>720</v>
      </c>
      <c r="I439" s="160"/>
      <c r="L439" s="156"/>
      <c r="M439" s="161"/>
      <c r="T439" s="162"/>
      <c r="AT439" s="157" t="s">
        <v>193</v>
      </c>
      <c r="AU439" s="157" t="s">
        <v>87</v>
      </c>
      <c r="AV439" s="13" t="s">
        <v>108</v>
      </c>
      <c r="AW439" s="13" t="s">
        <v>32</v>
      </c>
      <c r="AX439" s="13" t="s">
        <v>85</v>
      </c>
      <c r="AY439" s="157" t="s">
        <v>185</v>
      </c>
    </row>
    <row r="440" spans="2:65" s="1" customFormat="1" ht="16.5" customHeight="1">
      <c r="B440" s="134"/>
      <c r="C440" s="135" t="s">
        <v>779</v>
      </c>
      <c r="D440" s="135" t="s">
        <v>187</v>
      </c>
      <c r="E440" s="136" t="s">
        <v>780</v>
      </c>
      <c r="F440" s="137" t="s">
        <v>781</v>
      </c>
      <c r="G440" s="138" t="s">
        <v>764</v>
      </c>
      <c r="H440" s="176"/>
      <c r="I440" s="140"/>
      <c r="J440" s="141">
        <f>ROUND(I440*H440,2)</f>
        <v>0</v>
      </c>
      <c r="K440" s="137" t="s">
        <v>191</v>
      </c>
      <c r="L440" s="30"/>
      <c r="M440" s="142" t="s">
        <v>1</v>
      </c>
      <c r="N440" s="143" t="s">
        <v>42</v>
      </c>
      <c r="P440" s="144">
        <f>O440*H440</f>
        <v>0</v>
      </c>
      <c r="Q440" s="144">
        <v>0</v>
      </c>
      <c r="R440" s="144">
        <f>Q440*H440</f>
        <v>0</v>
      </c>
      <c r="S440" s="144">
        <v>0</v>
      </c>
      <c r="T440" s="145">
        <f>S440*H440</f>
        <v>0</v>
      </c>
      <c r="AR440" s="146" t="s">
        <v>261</v>
      </c>
      <c r="AT440" s="146" t="s">
        <v>187</v>
      </c>
      <c r="AU440" s="146" t="s">
        <v>87</v>
      </c>
      <c r="AY440" s="15" t="s">
        <v>185</v>
      </c>
      <c r="BE440" s="147">
        <f>IF(N440="základní",J440,0)</f>
        <v>0</v>
      </c>
      <c r="BF440" s="147">
        <f>IF(N440="snížená",J440,0)</f>
        <v>0</v>
      </c>
      <c r="BG440" s="147">
        <f>IF(N440="zákl. přenesená",J440,0)</f>
        <v>0</v>
      </c>
      <c r="BH440" s="147">
        <f>IF(N440="sníž. přenesená",J440,0)</f>
        <v>0</v>
      </c>
      <c r="BI440" s="147">
        <f>IF(N440="nulová",J440,0)</f>
        <v>0</v>
      </c>
      <c r="BJ440" s="15" t="s">
        <v>85</v>
      </c>
      <c r="BK440" s="147">
        <f>ROUND(I440*H440,2)</f>
        <v>0</v>
      </c>
      <c r="BL440" s="15" t="s">
        <v>261</v>
      </c>
      <c r="BM440" s="146" t="s">
        <v>782</v>
      </c>
    </row>
    <row r="441" spans="2:65" s="11" customFormat="1" ht="22.9" customHeight="1">
      <c r="B441" s="122"/>
      <c r="D441" s="123" t="s">
        <v>76</v>
      </c>
      <c r="E441" s="132" t="s">
        <v>783</v>
      </c>
      <c r="F441" s="132" t="s">
        <v>784</v>
      </c>
      <c r="I441" s="125"/>
      <c r="J441" s="133">
        <f>BK441</f>
        <v>0</v>
      </c>
      <c r="L441" s="122"/>
      <c r="M441" s="127"/>
      <c r="P441" s="128">
        <f>SUM(P442:P459)</f>
        <v>0</v>
      </c>
      <c r="R441" s="128">
        <f>SUM(R442:R459)</f>
        <v>0.78893579999999985</v>
      </c>
      <c r="T441" s="129">
        <f>SUM(T442:T459)</f>
        <v>0.17937500000000001</v>
      </c>
      <c r="AR441" s="123" t="s">
        <v>87</v>
      </c>
      <c r="AT441" s="130" t="s">
        <v>76</v>
      </c>
      <c r="AU441" s="130" t="s">
        <v>85</v>
      </c>
      <c r="AY441" s="123" t="s">
        <v>185</v>
      </c>
      <c r="BK441" s="131">
        <f>SUM(BK442:BK459)</f>
        <v>0</v>
      </c>
    </row>
    <row r="442" spans="2:65" s="1" customFormat="1" ht="16.5" customHeight="1">
      <c r="B442" s="134"/>
      <c r="C442" s="135" t="s">
        <v>785</v>
      </c>
      <c r="D442" s="135" t="s">
        <v>187</v>
      </c>
      <c r="E442" s="136" t="s">
        <v>786</v>
      </c>
      <c r="F442" s="137" t="s">
        <v>787</v>
      </c>
      <c r="G442" s="138" t="s">
        <v>202</v>
      </c>
      <c r="H442" s="139">
        <v>71.75</v>
      </c>
      <c r="I442" s="140"/>
      <c r="J442" s="141">
        <f>ROUND(I442*H442,2)</f>
        <v>0</v>
      </c>
      <c r="K442" s="137" t="s">
        <v>191</v>
      </c>
      <c r="L442" s="30"/>
      <c r="M442" s="142" t="s">
        <v>1</v>
      </c>
      <c r="N442" s="143" t="s">
        <v>42</v>
      </c>
      <c r="P442" s="144">
        <f>O442*H442</f>
        <v>0</v>
      </c>
      <c r="Q442" s="144">
        <v>0</v>
      </c>
      <c r="R442" s="144">
        <f>Q442*H442</f>
        <v>0</v>
      </c>
      <c r="S442" s="144">
        <v>0</v>
      </c>
      <c r="T442" s="145">
        <f>S442*H442</f>
        <v>0</v>
      </c>
      <c r="AR442" s="146" t="s">
        <v>261</v>
      </c>
      <c r="AT442" s="146" t="s">
        <v>187</v>
      </c>
      <c r="AU442" s="146" t="s">
        <v>87</v>
      </c>
      <c r="AY442" s="15" t="s">
        <v>185</v>
      </c>
      <c r="BE442" s="147">
        <f>IF(N442="základní",J442,0)</f>
        <v>0</v>
      </c>
      <c r="BF442" s="147">
        <f>IF(N442="snížená",J442,0)</f>
        <v>0</v>
      </c>
      <c r="BG442" s="147">
        <f>IF(N442="zákl. přenesená",J442,0)</f>
        <v>0</v>
      </c>
      <c r="BH442" s="147">
        <f>IF(N442="sníž. přenesená",J442,0)</f>
        <v>0</v>
      </c>
      <c r="BI442" s="147">
        <f>IF(N442="nulová",J442,0)</f>
        <v>0</v>
      </c>
      <c r="BJ442" s="15" t="s">
        <v>85</v>
      </c>
      <c r="BK442" s="147">
        <f>ROUND(I442*H442,2)</f>
        <v>0</v>
      </c>
      <c r="BL442" s="15" t="s">
        <v>261</v>
      </c>
      <c r="BM442" s="146" t="s">
        <v>788</v>
      </c>
    </row>
    <row r="443" spans="2:65" s="1" customFormat="1" ht="16.5" customHeight="1">
      <c r="B443" s="134"/>
      <c r="C443" s="135" t="s">
        <v>789</v>
      </c>
      <c r="D443" s="135" t="s">
        <v>187</v>
      </c>
      <c r="E443" s="136" t="s">
        <v>790</v>
      </c>
      <c r="F443" s="137" t="s">
        <v>791</v>
      </c>
      <c r="G443" s="138" t="s">
        <v>202</v>
      </c>
      <c r="H443" s="139">
        <v>69.91</v>
      </c>
      <c r="I443" s="140"/>
      <c r="J443" s="141">
        <f>ROUND(I443*H443,2)</f>
        <v>0</v>
      </c>
      <c r="K443" s="137" t="s">
        <v>191</v>
      </c>
      <c r="L443" s="30"/>
      <c r="M443" s="142" t="s">
        <v>1</v>
      </c>
      <c r="N443" s="143" t="s">
        <v>42</v>
      </c>
      <c r="P443" s="144">
        <f>O443*H443</f>
        <v>0</v>
      </c>
      <c r="Q443" s="144">
        <v>0</v>
      </c>
      <c r="R443" s="144">
        <f>Q443*H443</f>
        <v>0</v>
      </c>
      <c r="S443" s="144">
        <v>0</v>
      </c>
      <c r="T443" s="145">
        <f>S443*H443</f>
        <v>0</v>
      </c>
      <c r="AR443" s="146" t="s">
        <v>261</v>
      </c>
      <c r="AT443" s="146" t="s">
        <v>187</v>
      </c>
      <c r="AU443" s="146" t="s">
        <v>87</v>
      </c>
      <c r="AY443" s="15" t="s">
        <v>185</v>
      </c>
      <c r="BE443" s="147">
        <f>IF(N443="základní",J443,0)</f>
        <v>0</v>
      </c>
      <c r="BF443" s="147">
        <f>IF(N443="snížená",J443,0)</f>
        <v>0</v>
      </c>
      <c r="BG443" s="147">
        <f>IF(N443="zákl. přenesená",J443,0)</f>
        <v>0</v>
      </c>
      <c r="BH443" s="147">
        <f>IF(N443="sníž. přenesená",J443,0)</f>
        <v>0</v>
      </c>
      <c r="BI443" s="147">
        <f>IF(N443="nulová",J443,0)</f>
        <v>0</v>
      </c>
      <c r="BJ443" s="15" t="s">
        <v>85</v>
      </c>
      <c r="BK443" s="147">
        <f>ROUND(I443*H443,2)</f>
        <v>0</v>
      </c>
      <c r="BL443" s="15" t="s">
        <v>261</v>
      </c>
      <c r="BM443" s="146" t="s">
        <v>792</v>
      </c>
    </row>
    <row r="444" spans="2:65" s="1" customFormat="1" ht="16.5" customHeight="1">
      <c r="B444" s="134"/>
      <c r="C444" s="135" t="s">
        <v>793</v>
      </c>
      <c r="D444" s="135" t="s">
        <v>187</v>
      </c>
      <c r="E444" s="136" t="s">
        <v>794</v>
      </c>
      <c r="F444" s="137" t="s">
        <v>795</v>
      </c>
      <c r="G444" s="138" t="s">
        <v>202</v>
      </c>
      <c r="H444" s="139">
        <v>69.91</v>
      </c>
      <c r="I444" s="140"/>
      <c r="J444" s="141">
        <f>ROUND(I444*H444,2)</f>
        <v>0</v>
      </c>
      <c r="K444" s="137" t="s">
        <v>191</v>
      </c>
      <c r="L444" s="30"/>
      <c r="M444" s="142" t="s">
        <v>1</v>
      </c>
      <c r="N444" s="143" t="s">
        <v>42</v>
      </c>
      <c r="P444" s="144">
        <f>O444*H444</f>
        <v>0</v>
      </c>
      <c r="Q444" s="144">
        <v>3.0000000000000001E-5</v>
      </c>
      <c r="R444" s="144">
        <f>Q444*H444</f>
        <v>2.0972999999999999E-3</v>
      </c>
      <c r="S444" s="144">
        <v>0</v>
      </c>
      <c r="T444" s="145">
        <f>S444*H444</f>
        <v>0</v>
      </c>
      <c r="AR444" s="146" t="s">
        <v>261</v>
      </c>
      <c r="AT444" s="146" t="s">
        <v>187</v>
      </c>
      <c r="AU444" s="146" t="s">
        <v>87</v>
      </c>
      <c r="AY444" s="15" t="s">
        <v>185</v>
      </c>
      <c r="BE444" s="147">
        <f>IF(N444="základní",J444,0)</f>
        <v>0</v>
      </c>
      <c r="BF444" s="147">
        <f>IF(N444="snížená",J444,0)</f>
        <v>0</v>
      </c>
      <c r="BG444" s="147">
        <f>IF(N444="zákl. přenesená",J444,0)</f>
        <v>0</v>
      </c>
      <c r="BH444" s="147">
        <f>IF(N444="sníž. přenesená",J444,0)</f>
        <v>0</v>
      </c>
      <c r="BI444" s="147">
        <f>IF(N444="nulová",J444,0)</f>
        <v>0</v>
      </c>
      <c r="BJ444" s="15" t="s">
        <v>85</v>
      </c>
      <c r="BK444" s="147">
        <f>ROUND(I444*H444,2)</f>
        <v>0</v>
      </c>
      <c r="BL444" s="15" t="s">
        <v>261</v>
      </c>
      <c r="BM444" s="146" t="s">
        <v>796</v>
      </c>
    </row>
    <row r="445" spans="2:65" s="1" customFormat="1" ht="21.75" customHeight="1">
      <c r="B445" s="134"/>
      <c r="C445" s="135" t="s">
        <v>797</v>
      </c>
      <c r="D445" s="135" t="s">
        <v>187</v>
      </c>
      <c r="E445" s="136" t="s">
        <v>798</v>
      </c>
      <c r="F445" s="137" t="s">
        <v>799</v>
      </c>
      <c r="G445" s="138" t="s">
        <v>202</v>
      </c>
      <c r="H445" s="139">
        <v>69.91</v>
      </c>
      <c r="I445" s="140"/>
      <c r="J445" s="141">
        <f>ROUND(I445*H445,2)</f>
        <v>0</v>
      </c>
      <c r="K445" s="137" t="s">
        <v>191</v>
      </c>
      <c r="L445" s="30"/>
      <c r="M445" s="142" t="s">
        <v>1</v>
      </c>
      <c r="N445" s="143" t="s">
        <v>42</v>
      </c>
      <c r="P445" s="144">
        <f>O445*H445</f>
        <v>0</v>
      </c>
      <c r="Q445" s="144">
        <v>7.4999999999999997E-3</v>
      </c>
      <c r="R445" s="144">
        <f>Q445*H445</f>
        <v>0.52432499999999993</v>
      </c>
      <c r="S445" s="144">
        <v>0</v>
      </c>
      <c r="T445" s="145">
        <f>S445*H445</f>
        <v>0</v>
      </c>
      <c r="AR445" s="146" t="s">
        <v>261</v>
      </c>
      <c r="AT445" s="146" t="s">
        <v>187</v>
      </c>
      <c r="AU445" s="146" t="s">
        <v>87</v>
      </c>
      <c r="AY445" s="15" t="s">
        <v>185</v>
      </c>
      <c r="BE445" s="147">
        <f>IF(N445="základní",J445,0)</f>
        <v>0</v>
      </c>
      <c r="BF445" s="147">
        <f>IF(N445="snížená",J445,0)</f>
        <v>0</v>
      </c>
      <c r="BG445" s="147">
        <f>IF(N445="zákl. přenesená",J445,0)</f>
        <v>0</v>
      </c>
      <c r="BH445" s="147">
        <f>IF(N445="sníž. přenesená",J445,0)</f>
        <v>0</v>
      </c>
      <c r="BI445" s="147">
        <f>IF(N445="nulová",J445,0)</f>
        <v>0</v>
      </c>
      <c r="BJ445" s="15" t="s">
        <v>85</v>
      </c>
      <c r="BK445" s="147">
        <f>ROUND(I445*H445,2)</f>
        <v>0</v>
      </c>
      <c r="BL445" s="15" t="s">
        <v>261</v>
      </c>
      <c r="BM445" s="146" t="s">
        <v>800</v>
      </c>
    </row>
    <row r="446" spans="2:65" s="1" customFormat="1" ht="16.5" customHeight="1">
      <c r="B446" s="134"/>
      <c r="C446" s="135" t="s">
        <v>801</v>
      </c>
      <c r="D446" s="135" t="s">
        <v>187</v>
      </c>
      <c r="E446" s="136" t="s">
        <v>802</v>
      </c>
      <c r="F446" s="137" t="s">
        <v>803</v>
      </c>
      <c r="G446" s="138" t="s">
        <v>202</v>
      </c>
      <c r="H446" s="139">
        <v>71.75</v>
      </c>
      <c r="I446" s="140"/>
      <c r="J446" s="141">
        <f>ROUND(I446*H446,2)</f>
        <v>0</v>
      </c>
      <c r="K446" s="137" t="s">
        <v>191</v>
      </c>
      <c r="L446" s="30"/>
      <c r="M446" s="142" t="s">
        <v>1</v>
      </c>
      <c r="N446" s="143" t="s">
        <v>42</v>
      </c>
      <c r="P446" s="144">
        <f>O446*H446</f>
        <v>0</v>
      </c>
      <c r="Q446" s="144">
        <v>0</v>
      </c>
      <c r="R446" s="144">
        <f>Q446*H446</f>
        <v>0</v>
      </c>
      <c r="S446" s="144">
        <v>2.5000000000000001E-3</v>
      </c>
      <c r="T446" s="145">
        <f>S446*H446</f>
        <v>0.17937500000000001</v>
      </c>
      <c r="AR446" s="146" t="s">
        <v>261</v>
      </c>
      <c r="AT446" s="146" t="s">
        <v>187</v>
      </c>
      <c r="AU446" s="146" t="s">
        <v>87</v>
      </c>
      <c r="AY446" s="15" t="s">
        <v>185</v>
      </c>
      <c r="BE446" s="147">
        <f>IF(N446="základní",J446,0)</f>
        <v>0</v>
      </c>
      <c r="BF446" s="147">
        <f>IF(N446="snížená",J446,0)</f>
        <v>0</v>
      </c>
      <c r="BG446" s="147">
        <f>IF(N446="zákl. přenesená",J446,0)</f>
        <v>0</v>
      </c>
      <c r="BH446" s="147">
        <f>IF(N446="sníž. přenesená",J446,0)</f>
        <v>0</v>
      </c>
      <c r="BI446" s="147">
        <f>IF(N446="nulová",J446,0)</f>
        <v>0</v>
      </c>
      <c r="BJ446" s="15" t="s">
        <v>85</v>
      </c>
      <c r="BK446" s="147">
        <f>ROUND(I446*H446,2)</f>
        <v>0</v>
      </c>
      <c r="BL446" s="15" t="s">
        <v>261</v>
      </c>
      <c r="BM446" s="146" t="s">
        <v>804</v>
      </c>
    </row>
    <row r="447" spans="2:65" s="1" customFormat="1" ht="19.5">
      <c r="B447" s="30"/>
      <c r="D447" s="149" t="s">
        <v>301</v>
      </c>
      <c r="F447" s="173" t="s">
        <v>805</v>
      </c>
      <c r="I447" s="174"/>
      <c r="L447" s="30"/>
      <c r="M447" s="175"/>
      <c r="T447" s="54"/>
      <c r="AT447" s="15" t="s">
        <v>301</v>
      </c>
      <c r="AU447" s="15" t="s">
        <v>87</v>
      </c>
    </row>
    <row r="448" spans="2:65" s="12" customFormat="1" ht="11.25">
      <c r="B448" s="148"/>
      <c r="D448" s="149" t="s">
        <v>193</v>
      </c>
      <c r="E448" s="150" t="s">
        <v>1</v>
      </c>
      <c r="F448" s="151" t="s">
        <v>806</v>
      </c>
      <c r="H448" s="152">
        <v>71.75</v>
      </c>
      <c r="I448" s="153"/>
      <c r="L448" s="148"/>
      <c r="M448" s="154"/>
      <c r="T448" s="155"/>
      <c r="AT448" s="150" t="s">
        <v>193</v>
      </c>
      <c r="AU448" s="150" t="s">
        <v>87</v>
      </c>
      <c r="AV448" s="12" t="s">
        <v>87</v>
      </c>
      <c r="AW448" s="12" t="s">
        <v>32</v>
      </c>
      <c r="AX448" s="12" t="s">
        <v>77</v>
      </c>
      <c r="AY448" s="150" t="s">
        <v>185</v>
      </c>
    </row>
    <row r="449" spans="2:65" s="13" customFormat="1" ht="11.25">
      <c r="B449" s="156"/>
      <c r="D449" s="149" t="s">
        <v>193</v>
      </c>
      <c r="E449" s="157" t="s">
        <v>1</v>
      </c>
      <c r="F449" s="158" t="s">
        <v>195</v>
      </c>
      <c r="H449" s="159">
        <v>71.75</v>
      </c>
      <c r="I449" s="160"/>
      <c r="L449" s="156"/>
      <c r="M449" s="161"/>
      <c r="T449" s="162"/>
      <c r="AT449" s="157" t="s">
        <v>193</v>
      </c>
      <c r="AU449" s="157" t="s">
        <v>87</v>
      </c>
      <c r="AV449" s="13" t="s">
        <v>108</v>
      </c>
      <c r="AW449" s="13" t="s">
        <v>32</v>
      </c>
      <c r="AX449" s="13" t="s">
        <v>85</v>
      </c>
      <c r="AY449" s="157" t="s">
        <v>185</v>
      </c>
    </row>
    <row r="450" spans="2:65" s="1" customFormat="1" ht="16.5" customHeight="1">
      <c r="B450" s="134"/>
      <c r="C450" s="135" t="s">
        <v>807</v>
      </c>
      <c r="D450" s="135" t="s">
        <v>187</v>
      </c>
      <c r="E450" s="136" t="s">
        <v>808</v>
      </c>
      <c r="F450" s="137" t="s">
        <v>809</v>
      </c>
      <c r="G450" s="138" t="s">
        <v>202</v>
      </c>
      <c r="H450" s="139">
        <v>69.91</v>
      </c>
      <c r="I450" s="140"/>
      <c r="J450" s="141">
        <f>ROUND(I450*H450,2)</f>
        <v>0</v>
      </c>
      <c r="K450" s="137" t="s">
        <v>191</v>
      </c>
      <c r="L450" s="30"/>
      <c r="M450" s="142" t="s">
        <v>1</v>
      </c>
      <c r="N450" s="143" t="s">
        <v>42</v>
      </c>
      <c r="P450" s="144">
        <f>O450*H450</f>
        <v>0</v>
      </c>
      <c r="Q450" s="144">
        <v>4.0000000000000002E-4</v>
      </c>
      <c r="R450" s="144">
        <f>Q450*H450</f>
        <v>2.7963999999999999E-2</v>
      </c>
      <c r="S450" s="144">
        <v>0</v>
      </c>
      <c r="T450" s="145">
        <f>S450*H450</f>
        <v>0</v>
      </c>
      <c r="AR450" s="146" t="s">
        <v>261</v>
      </c>
      <c r="AT450" s="146" t="s">
        <v>187</v>
      </c>
      <c r="AU450" s="146" t="s">
        <v>87</v>
      </c>
      <c r="AY450" s="15" t="s">
        <v>185</v>
      </c>
      <c r="BE450" s="147">
        <f>IF(N450="základní",J450,0)</f>
        <v>0</v>
      </c>
      <c r="BF450" s="147">
        <f>IF(N450="snížená",J450,0)</f>
        <v>0</v>
      </c>
      <c r="BG450" s="147">
        <f>IF(N450="zákl. přenesená",J450,0)</f>
        <v>0</v>
      </c>
      <c r="BH450" s="147">
        <f>IF(N450="sníž. přenesená",J450,0)</f>
        <v>0</v>
      </c>
      <c r="BI450" s="147">
        <f>IF(N450="nulová",J450,0)</f>
        <v>0</v>
      </c>
      <c r="BJ450" s="15" t="s">
        <v>85</v>
      </c>
      <c r="BK450" s="147">
        <f>ROUND(I450*H450,2)</f>
        <v>0</v>
      </c>
      <c r="BL450" s="15" t="s">
        <v>261</v>
      </c>
      <c r="BM450" s="146" t="s">
        <v>810</v>
      </c>
    </row>
    <row r="451" spans="2:65" s="1" customFormat="1" ht="29.25">
      <c r="B451" s="30"/>
      <c r="D451" s="149" t="s">
        <v>301</v>
      </c>
      <c r="F451" s="173" t="s">
        <v>811</v>
      </c>
      <c r="I451" s="174"/>
      <c r="L451" s="30"/>
      <c r="M451" s="175"/>
      <c r="T451" s="54"/>
      <c r="AT451" s="15" t="s">
        <v>301</v>
      </c>
      <c r="AU451" s="15" t="s">
        <v>87</v>
      </c>
    </row>
    <row r="452" spans="2:65" s="12" customFormat="1" ht="11.25">
      <c r="B452" s="148"/>
      <c r="D452" s="149" t="s">
        <v>193</v>
      </c>
      <c r="E452" s="150" t="s">
        <v>1</v>
      </c>
      <c r="F452" s="151" t="s">
        <v>409</v>
      </c>
      <c r="H452" s="152">
        <v>69.91</v>
      </c>
      <c r="I452" s="153"/>
      <c r="L452" s="148"/>
      <c r="M452" s="154"/>
      <c r="T452" s="155"/>
      <c r="AT452" s="150" t="s">
        <v>193</v>
      </c>
      <c r="AU452" s="150" t="s">
        <v>87</v>
      </c>
      <c r="AV452" s="12" t="s">
        <v>87</v>
      </c>
      <c r="AW452" s="12" t="s">
        <v>32</v>
      </c>
      <c r="AX452" s="12" t="s">
        <v>77</v>
      </c>
      <c r="AY452" s="150" t="s">
        <v>185</v>
      </c>
    </row>
    <row r="453" spans="2:65" s="13" customFormat="1" ht="11.25">
      <c r="B453" s="156"/>
      <c r="D453" s="149" t="s">
        <v>193</v>
      </c>
      <c r="E453" s="157" t="s">
        <v>1</v>
      </c>
      <c r="F453" s="158" t="s">
        <v>195</v>
      </c>
      <c r="H453" s="159">
        <v>69.91</v>
      </c>
      <c r="I453" s="160"/>
      <c r="L453" s="156"/>
      <c r="M453" s="161"/>
      <c r="T453" s="162"/>
      <c r="AT453" s="157" t="s">
        <v>193</v>
      </c>
      <c r="AU453" s="157" t="s">
        <v>87</v>
      </c>
      <c r="AV453" s="13" t="s">
        <v>108</v>
      </c>
      <c r="AW453" s="13" t="s">
        <v>32</v>
      </c>
      <c r="AX453" s="13" t="s">
        <v>85</v>
      </c>
      <c r="AY453" s="157" t="s">
        <v>185</v>
      </c>
    </row>
    <row r="454" spans="2:65" s="1" customFormat="1" ht="16.5" customHeight="1">
      <c r="B454" s="134"/>
      <c r="C454" s="163" t="s">
        <v>812</v>
      </c>
      <c r="D454" s="163" t="s">
        <v>236</v>
      </c>
      <c r="E454" s="164" t="s">
        <v>813</v>
      </c>
      <c r="F454" s="165" t="s">
        <v>814</v>
      </c>
      <c r="G454" s="166" t="s">
        <v>202</v>
      </c>
      <c r="H454" s="167">
        <v>80.397000000000006</v>
      </c>
      <c r="I454" s="168"/>
      <c r="J454" s="169">
        <f>ROUND(I454*H454,2)</f>
        <v>0</v>
      </c>
      <c r="K454" s="165" t="s">
        <v>203</v>
      </c>
      <c r="L454" s="170"/>
      <c r="M454" s="171" t="s">
        <v>1</v>
      </c>
      <c r="N454" s="172" t="s">
        <v>42</v>
      </c>
      <c r="P454" s="144">
        <f>O454*H454</f>
        <v>0</v>
      </c>
      <c r="Q454" s="144">
        <v>2.8999999999999998E-3</v>
      </c>
      <c r="R454" s="144">
        <f>Q454*H454</f>
        <v>0.23315130000000001</v>
      </c>
      <c r="S454" s="144">
        <v>0</v>
      </c>
      <c r="T454" s="145">
        <f>S454*H454</f>
        <v>0</v>
      </c>
      <c r="AR454" s="146" t="s">
        <v>340</v>
      </c>
      <c r="AT454" s="146" t="s">
        <v>236</v>
      </c>
      <c r="AU454" s="146" t="s">
        <v>87</v>
      </c>
      <c r="AY454" s="15" t="s">
        <v>185</v>
      </c>
      <c r="BE454" s="147">
        <f>IF(N454="základní",J454,0)</f>
        <v>0</v>
      </c>
      <c r="BF454" s="147">
        <f>IF(N454="snížená",J454,0)</f>
        <v>0</v>
      </c>
      <c r="BG454" s="147">
        <f>IF(N454="zákl. přenesená",J454,0)</f>
        <v>0</v>
      </c>
      <c r="BH454" s="147">
        <f>IF(N454="sníž. přenesená",J454,0)</f>
        <v>0</v>
      </c>
      <c r="BI454" s="147">
        <f>IF(N454="nulová",J454,0)</f>
        <v>0</v>
      </c>
      <c r="BJ454" s="15" t="s">
        <v>85</v>
      </c>
      <c r="BK454" s="147">
        <f>ROUND(I454*H454,2)</f>
        <v>0</v>
      </c>
      <c r="BL454" s="15" t="s">
        <v>261</v>
      </c>
      <c r="BM454" s="146" t="s">
        <v>815</v>
      </c>
    </row>
    <row r="455" spans="2:65" s="1" customFormat="1" ht="68.25">
      <c r="B455" s="30"/>
      <c r="D455" s="149" t="s">
        <v>301</v>
      </c>
      <c r="F455" s="173" t="s">
        <v>816</v>
      </c>
      <c r="I455" s="174"/>
      <c r="L455" s="30"/>
      <c r="M455" s="175"/>
      <c r="T455" s="54"/>
      <c r="AT455" s="15" t="s">
        <v>301</v>
      </c>
      <c r="AU455" s="15" t="s">
        <v>87</v>
      </c>
    </row>
    <row r="456" spans="2:65" s="12" customFormat="1" ht="11.25">
      <c r="B456" s="148"/>
      <c r="D456" s="149" t="s">
        <v>193</v>
      </c>
      <c r="F456" s="151" t="s">
        <v>817</v>
      </c>
      <c r="H456" s="152">
        <v>80.397000000000006</v>
      </c>
      <c r="I456" s="153"/>
      <c r="L456" s="148"/>
      <c r="M456" s="154"/>
      <c r="T456" s="155"/>
      <c r="AT456" s="150" t="s">
        <v>193</v>
      </c>
      <c r="AU456" s="150" t="s">
        <v>87</v>
      </c>
      <c r="AV456" s="12" t="s">
        <v>87</v>
      </c>
      <c r="AW456" s="12" t="s">
        <v>3</v>
      </c>
      <c r="AX456" s="12" t="s">
        <v>85</v>
      </c>
      <c r="AY456" s="150" t="s">
        <v>185</v>
      </c>
    </row>
    <row r="457" spans="2:65" s="1" customFormat="1" ht="16.5" customHeight="1">
      <c r="B457" s="134"/>
      <c r="C457" s="135" t="s">
        <v>818</v>
      </c>
      <c r="D457" s="135" t="s">
        <v>187</v>
      </c>
      <c r="E457" s="136" t="s">
        <v>819</v>
      </c>
      <c r="F457" s="137" t="s">
        <v>820</v>
      </c>
      <c r="G457" s="138" t="s">
        <v>202</v>
      </c>
      <c r="H457" s="139">
        <v>69.91</v>
      </c>
      <c r="I457" s="140"/>
      <c r="J457" s="141">
        <f>ROUND(I457*H457,2)</f>
        <v>0</v>
      </c>
      <c r="K457" s="137" t="s">
        <v>203</v>
      </c>
      <c r="L457" s="30"/>
      <c r="M457" s="142" t="s">
        <v>1</v>
      </c>
      <c r="N457" s="143" t="s">
        <v>42</v>
      </c>
      <c r="P457" s="144">
        <f>O457*H457</f>
        <v>0</v>
      </c>
      <c r="Q457" s="144">
        <v>2.0000000000000002E-5</v>
      </c>
      <c r="R457" s="144">
        <f>Q457*H457</f>
        <v>1.3982000000000001E-3</v>
      </c>
      <c r="S457" s="144">
        <v>0</v>
      </c>
      <c r="T457" s="145">
        <f>S457*H457</f>
        <v>0</v>
      </c>
      <c r="AR457" s="146" t="s">
        <v>261</v>
      </c>
      <c r="AT457" s="146" t="s">
        <v>187</v>
      </c>
      <c r="AU457" s="146" t="s">
        <v>87</v>
      </c>
      <c r="AY457" s="15" t="s">
        <v>185</v>
      </c>
      <c r="BE457" s="147">
        <f>IF(N457="základní",J457,0)</f>
        <v>0</v>
      </c>
      <c r="BF457" s="147">
        <f>IF(N457="snížená",J457,0)</f>
        <v>0</v>
      </c>
      <c r="BG457" s="147">
        <f>IF(N457="zákl. přenesená",J457,0)</f>
        <v>0</v>
      </c>
      <c r="BH457" s="147">
        <f>IF(N457="sníž. přenesená",J457,0)</f>
        <v>0</v>
      </c>
      <c r="BI457" s="147">
        <f>IF(N457="nulová",J457,0)</f>
        <v>0</v>
      </c>
      <c r="BJ457" s="15" t="s">
        <v>85</v>
      </c>
      <c r="BK457" s="147">
        <f>ROUND(I457*H457,2)</f>
        <v>0</v>
      </c>
      <c r="BL457" s="15" t="s">
        <v>261</v>
      </c>
      <c r="BM457" s="146" t="s">
        <v>821</v>
      </c>
    </row>
    <row r="458" spans="2:65" s="1" customFormat="1" ht="68.25">
      <c r="B458" s="30"/>
      <c r="D458" s="149" t="s">
        <v>301</v>
      </c>
      <c r="F458" s="173" t="s">
        <v>822</v>
      </c>
      <c r="I458" s="174"/>
      <c r="L458" s="30"/>
      <c r="M458" s="175"/>
      <c r="T458" s="54"/>
      <c r="AT458" s="15" t="s">
        <v>301</v>
      </c>
      <c r="AU458" s="15" t="s">
        <v>87</v>
      </c>
    </row>
    <row r="459" spans="2:65" s="1" customFormat="1" ht="16.5" customHeight="1">
      <c r="B459" s="134"/>
      <c r="C459" s="135" t="s">
        <v>823</v>
      </c>
      <c r="D459" s="135" t="s">
        <v>187</v>
      </c>
      <c r="E459" s="136" t="s">
        <v>824</v>
      </c>
      <c r="F459" s="137" t="s">
        <v>825</v>
      </c>
      <c r="G459" s="138" t="s">
        <v>264</v>
      </c>
      <c r="H459" s="139">
        <v>0.78900000000000003</v>
      </c>
      <c r="I459" s="140"/>
      <c r="J459" s="141">
        <f>ROUND(I459*H459,2)</f>
        <v>0</v>
      </c>
      <c r="K459" s="137" t="s">
        <v>191</v>
      </c>
      <c r="L459" s="30"/>
      <c r="M459" s="142" t="s">
        <v>1</v>
      </c>
      <c r="N459" s="143" t="s">
        <v>42</v>
      </c>
      <c r="P459" s="144">
        <f>O459*H459</f>
        <v>0</v>
      </c>
      <c r="Q459" s="144">
        <v>0</v>
      </c>
      <c r="R459" s="144">
        <f>Q459*H459</f>
        <v>0</v>
      </c>
      <c r="S459" s="144">
        <v>0</v>
      </c>
      <c r="T459" s="145">
        <f>S459*H459</f>
        <v>0</v>
      </c>
      <c r="AR459" s="146" t="s">
        <v>261</v>
      </c>
      <c r="AT459" s="146" t="s">
        <v>187</v>
      </c>
      <c r="AU459" s="146" t="s">
        <v>87</v>
      </c>
      <c r="AY459" s="15" t="s">
        <v>185</v>
      </c>
      <c r="BE459" s="147">
        <f>IF(N459="základní",J459,0)</f>
        <v>0</v>
      </c>
      <c r="BF459" s="147">
        <f>IF(N459="snížená",J459,0)</f>
        <v>0</v>
      </c>
      <c r="BG459" s="147">
        <f>IF(N459="zákl. přenesená",J459,0)</f>
        <v>0</v>
      </c>
      <c r="BH459" s="147">
        <f>IF(N459="sníž. přenesená",J459,0)</f>
        <v>0</v>
      </c>
      <c r="BI459" s="147">
        <f>IF(N459="nulová",J459,0)</f>
        <v>0</v>
      </c>
      <c r="BJ459" s="15" t="s">
        <v>85</v>
      </c>
      <c r="BK459" s="147">
        <f>ROUND(I459*H459,2)</f>
        <v>0</v>
      </c>
      <c r="BL459" s="15" t="s">
        <v>261</v>
      </c>
      <c r="BM459" s="146" t="s">
        <v>826</v>
      </c>
    </row>
    <row r="460" spans="2:65" s="11" customFormat="1" ht="22.9" customHeight="1">
      <c r="B460" s="122"/>
      <c r="D460" s="123" t="s">
        <v>76</v>
      </c>
      <c r="E460" s="132" t="s">
        <v>827</v>
      </c>
      <c r="F460" s="132" t="s">
        <v>828</v>
      </c>
      <c r="I460" s="125"/>
      <c r="J460" s="133">
        <f>BK460</f>
        <v>0</v>
      </c>
      <c r="L460" s="122"/>
      <c r="M460" s="127"/>
      <c r="P460" s="128">
        <f>SUM(P461:P466)</f>
        <v>0</v>
      </c>
      <c r="R460" s="128">
        <f>SUM(R461:R466)</f>
        <v>9.1983599999999999E-2</v>
      </c>
      <c r="T460" s="129">
        <f>SUM(T461:T466)</f>
        <v>0</v>
      </c>
      <c r="AR460" s="123" t="s">
        <v>87</v>
      </c>
      <c r="AT460" s="130" t="s">
        <v>76</v>
      </c>
      <c r="AU460" s="130" t="s">
        <v>85</v>
      </c>
      <c r="AY460" s="123" t="s">
        <v>185</v>
      </c>
      <c r="BK460" s="131">
        <f>SUM(BK461:BK466)</f>
        <v>0</v>
      </c>
    </row>
    <row r="461" spans="2:65" s="1" customFormat="1" ht="16.5" customHeight="1">
      <c r="B461" s="134"/>
      <c r="C461" s="135" t="s">
        <v>829</v>
      </c>
      <c r="D461" s="135" t="s">
        <v>187</v>
      </c>
      <c r="E461" s="136" t="s">
        <v>830</v>
      </c>
      <c r="F461" s="137" t="s">
        <v>831</v>
      </c>
      <c r="G461" s="138" t="s">
        <v>202</v>
      </c>
      <c r="H461" s="139">
        <v>17.033999999999999</v>
      </c>
      <c r="I461" s="140"/>
      <c r="J461" s="141">
        <f>ROUND(I461*H461,2)</f>
        <v>0</v>
      </c>
      <c r="K461" s="137" t="s">
        <v>203</v>
      </c>
      <c r="L461" s="30"/>
      <c r="M461" s="142" t="s">
        <v>1</v>
      </c>
      <c r="N461" s="143" t="s">
        <v>42</v>
      </c>
      <c r="P461" s="144">
        <f>O461*H461</f>
        <v>0</v>
      </c>
      <c r="Q461" s="144">
        <v>5.4000000000000003E-3</v>
      </c>
      <c r="R461" s="144">
        <f>Q461*H461</f>
        <v>9.1983599999999999E-2</v>
      </c>
      <c r="S461" s="144">
        <v>0</v>
      </c>
      <c r="T461" s="145">
        <f>S461*H461</f>
        <v>0</v>
      </c>
      <c r="AR461" s="146" t="s">
        <v>261</v>
      </c>
      <c r="AT461" s="146" t="s">
        <v>187</v>
      </c>
      <c r="AU461" s="146" t="s">
        <v>87</v>
      </c>
      <c r="AY461" s="15" t="s">
        <v>185</v>
      </c>
      <c r="BE461" s="147">
        <f>IF(N461="základní",J461,0)</f>
        <v>0</v>
      </c>
      <c r="BF461" s="147">
        <f>IF(N461="snížená",J461,0)</f>
        <v>0</v>
      </c>
      <c r="BG461" s="147">
        <f>IF(N461="zákl. přenesená",J461,0)</f>
        <v>0</v>
      </c>
      <c r="BH461" s="147">
        <f>IF(N461="sníž. přenesená",J461,0)</f>
        <v>0</v>
      </c>
      <c r="BI461" s="147">
        <f>IF(N461="nulová",J461,0)</f>
        <v>0</v>
      </c>
      <c r="BJ461" s="15" t="s">
        <v>85</v>
      </c>
      <c r="BK461" s="147">
        <f>ROUND(I461*H461,2)</f>
        <v>0</v>
      </c>
      <c r="BL461" s="15" t="s">
        <v>261</v>
      </c>
      <c r="BM461" s="146" t="s">
        <v>832</v>
      </c>
    </row>
    <row r="462" spans="2:65" s="1" customFormat="1" ht="39">
      <c r="B462" s="30"/>
      <c r="D462" s="149" t="s">
        <v>301</v>
      </c>
      <c r="F462" s="173" t="s">
        <v>833</v>
      </c>
      <c r="I462" s="174"/>
      <c r="L462" s="30"/>
      <c r="M462" s="175"/>
      <c r="T462" s="54"/>
      <c r="AT462" s="15" t="s">
        <v>301</v>
      </c>
      <c r="AU462" s="15" t="s">
        <v>87</v>
      </c>
    </row>
    <row r="463" spans="2:65" s="12" customFormat="1" ht="11.25">
      <c r="B463" s="148"/>
      <c r="D463" s="149" t="s">
        <v>193</v>
      </c>
      <c r="E463" s="150" t="s">
        <v>1</v>
      </c>
      <c r="F463" s="151" t="s">
        <v>834</v>
      </c>
      <c r="H463" s="152">
        <v>2.0339999999999998</v>
      </c>
      <c r="I463" s="153"/>
      <c r="L463" s="148"/>
      <c r="M463" s="154"/>
      <c r="T463" s="155"/>
      <c r="AT463" s="150" t="s">
        <v>193</v>
      </c>
      <c r="AU463" s="150" t="s">
        <v>87</v>
      </c>
      <c r="AV463" s="12" t="s">
        <v>87</v>
      </c>
      <c r="AW463" s="12" t="s">
        <v>32</v>
      </c>
      <c r="AX463" s="12" t="s">
        <v>77</v>
      </c>
      <c r="AY463" s="150" t="s">
        <v>185</v>
      </c>
    </row>
    <row r="464" spans="2:65" s="12" customFormat="1" ht="11.25">
      <c r="B464" s="148"/>
      <c r="D464" s="149" t="s">
        <v>193</v>
      </c>
      <c r="E464" s="150" t="s">
        <v>1</v>
      </c>
      <c r="F464" s="151" t="s">
        <v>835</v>
      </c>
      <c r="H464" s="152">
        <v>15</v>
      </c>
      <c r="I464" s="153"/>
      <c r="L464" s="148"/>
      <c r="M464" s="154"/>
      <c r="T464" s="155"/>
      <c r="AT464" s="150" t="s">
        <v>193</v>
      </c>
      <c r="AU464" s="150" t="s">
        <v>87</v>
      </c>
      <c r="AV464" s="12" t="s">
        <v>87</v>
      </c>
      <c r="AW464" s="12" t="s">
        <v>32</v>
      </c>
      <c r="AX464" s="12" t="s">
        <v>77</v>
      </c>
      <c r="AY464" s="150" t="s">
        <v>185</v>
      </c>
    </row>
    <row r="465" spans="2:65" s="13" customFormat="1" ht="11.25">
      <c r="B465" s="156"/>
      <c r="D465" s="149" t="s">
        <v>193</v>
      </c>
      <c r="E465" s="157" t="s">
        <v>1</v>
      </c>
      <c r="F465" s="158" t="s">
        <v>195</v>
      </c>
      <c r="H465" s="159">
        <v>17.033999999999999</v>
      </c>
      <c r="I465" s="160"/>
      <c r="L465" s="156"/>
      <c r="M465" s="161"/>
      <c r="T465" s="162"/>
      <c r="AT465" s="157" t="s">
        <v>193</v>
      </c>
      <c r="AU465" s="157" t="s">
        <v>87</v>
      </c>
      <c r="AV465" s="13" t="s">
        <v>108</v>
      </c>
      <c r="AW465" s="13" t="s">
        <v>32</v>
      </c>
      <c r="AX465" s="13" t="s">
        <v>85</v>
      </c>
      <c r="AY465" s="157" t="s">
        <v>185</v>
      </c>
    </row>
    <row r="466" spans="2:65" s="1" customFormat="1" ht="16.5" customHeight="1">
      <c r="B466" s="134"/>
      <c r="C466" s="135" t="s">
        <v>836</v>
      </c>
      <c r="D466" s="135" t="s">
        <v>187</v>
      </c>
      <c r="E466" s="136" t="s">
        <v>837</v>
      </c>
      <c r="F466" s="137" t="s">
        <v>838</v>
      </c>
      <c r="G466" s="138" t="s">
        <v>264</v>
      </c>
      <c r="H466" s="139">
        <v>9.1999999999999998E-2</v>
      </c>
      <c r="I466" s="140"/>
      <c r="J466" s="141">
        <f>ROUND(I466*H466,2)</f>
        <v>0</v>
      </c>
      <c r="K466" s="137" t="s">
        <v>191</v>
      </c>
      <c r="L466" s="30"/>
      <c r="M466" s="142" t="s">
        <v>1</v>
      </c>
      <c r="N466" s="143" t="s">
        <v>42</v>
      </c>
      <c r="P466" s="144">
        <f>O466*H466</f>
        <v>0</v>
      </c>
      <c r="Q466" s="144">
        <v>0</v>
      </c>
      <c r="R466" s="144">
        <f>Q466*H466</f>
        <v>0</v>
      </c>
      <c r="S466" s="144">
        <v>0</v>
      </c>
      <c r="T466" s="145">
        <f>S466*H466</f>
        <v>0</v>
      </c>
      <c r="AR466" s="146" t="s">
        <v>261</v>
      </c>
      <c r="AT466" s="146" t="s">
        <v>187</v>
      </c>
      <c r="AU466" s="146" t="s">
        <v>87</v>
      </c>
      <c r="AY466" s="15" t="s">
        <v>185</v>
      </c>
      <c r="BE466" s="147">
        <f>IF(N466="základní",J466,0)</f>
        <v>0</v>
      </c>
      <c r="BF466" s="147">
        <f>IF(N466="snížená",J466,0)</f>
        <v>0</v>
      </c>
      <c r="BG466" s="147">
        <f>IF(N466="zákl. přenesená",J466,0)</f>
        <v>0</v>
      </c>
      <c r="BH466" s="147">
        <f>IF(N466="sníž. přenesená",J466,0)</f>
        <v>0</v>
      </c>
      <c r="BI466" s="147">
        <f>IF(N466="nulová",J466,0)</f>
        <v>0</v>
      </c>
      <c r="BJ466" s="15" t="s">
        <v>85</v>
      </c>
      <c r="BK466" s="147">
        <f>ROUND(I466*H466,2)</f>
        <v>0</v>
      </c>
      <c r="BL466" s="15" t="s">
        <v>261</v>
      </c>
      <c r="BM466" s="146" t="s">
        <v>839</v>
      </c>
    </row>
    <row r="467" spans="2:65" s="11" customFormat="1" ht="22.9" customHeight="1">
      <c r="B467" s="122"/>
      <c r="D467" s="123" t="s">
        <v>76</v>
      </c>
      <c r="E467" s="132" t="s">
        <v>840</v>
      </c>
      <c r="F467" s="132" t="s">
        <v>841</v>
      </c>
      <c r="I467" s="125"/>
      <c r="J467" s="133">
        <f>BK467</f>
        <v>0</v>
      </c>
      <c r="L467" s="122"/>
      <c r="M467" s="127"/>
      <c r="P467" s="128">
        <f>SUM(P468:P484)</f>
        <v>0</v>
      </c>
      <c r="R467" s="128">
        <f>SUM(R468:R484)</f>
        <v>4.55285E-2</v>
      </c>
      <c r="T467" s="129">
        <f>SUM(T468:T484)</f>
        <v>0</v>
      </c>
      <c r="AR467" s="123" t="s">
        <v>87</v>
      </c>
      <c r="AT467" s="130" t="s">
        <v>76</v>
      </c>
      <c r="AU467" s="130" t="s">
        <v>85</v>
      </c>
      <c r="AY467" s="123" t="s">
        <v>185</v>
      </c>
      <c r="BK467" s="131">
        <f>SUM(BK468:BK484)</f>
        <v>0</v>
      </c>
    </row>
    <row r="468" spans="2:65" s="1" customFormat="1" ht="16.5" customHeight="1">
      <c r="B468" s="134"/>
      <c r="C468" s="135" t="s">
        <v>842</v>
      </c>
      <c r="D468" s="135" t="s">
        <v>187</v>
      </c>
      <c r="E468" s="136" t="s">
        <v>843</v>
      </c>
      <c r="F468" s="137" t="s">
        <v>844</v>
      </c>
      <c r="G468" s="138" t="s">
        <v>202</v>
      </c>
      <c r="H468" s="139">
        <v>2</v>
      </c>
      <c r="I468" s="140"/>
      <c r="J468" s="141">
        <f>ROUND(I468*H468,2)</f>
        <v>0</v>
      </c>
      <c r="K468" s="137" t="s">
        <v>191</v>
      </c>
      <c r="L468" s="30"/>
      <c r="M468" s="142" t="s">
        <v>1</v>
      </c>
      <c r="N468" s="143" t="s">
        <v>42</v>
      </c>
      <c r="P468" s="144">
        <f>O468*H468</f>
        <v>0</v>
      </c>
      <c r="Q468" s="144">
        <v>2.9999999999999997E-4</v>
      </c>
      <c r="R468" s="144">
        <f>Q468*H468</f>
        <v>5.9999999999999995E-4</v>
      </c>
      <c r="S468" s="144">
        <v>0</v>
      </c>
      <c r="T468" s="145">
        <f>S468*H468</f>
        <v>0</v>
      </c>
      <c r="AR468" s="146" t="s">
        <v>261</v>
      </c>
      <c r="AT468" s="146" t="s">
        <v>187</v>
      </c>
      <c r="AU468" s="146" t="s">
        <v>87</v>
      </c>
      <c r="AY468" s="15" t="s">
        <v>185</v>
      </c>
      <c r="BE468" s="147">
        <f>IF(N468="základní",J468,0)</f>
        <v>0</v>
      </c>
      <c r="BF468" s="147">
        <f>IF(N468="snížená",J468,0)</f>
        <v>0</v>
      </c>
      <c r="BG468" s="147">
        <f>IF(N468="zákl. přenesená",J468,0)</f>
        <v>0</v>
      </c>
      <c r="BH468" s="147">
        <f>IF(N468="sníž. přenesená",J468,0)</f>
        <v>0</v>
      </c>
      <c r="BI468" s="147">
        <f>IF(N468="nulová",J468,0)</f>
        <v>0</v>
      </c>
      <c r="BJ468" s="15" t="s">
        <v>85</v>
      </c>
      <c r="BK468" s="147">
        <f>ROUND(I468*H468,2)</f>
        <v>0</v>
      </c>
      <c r="BL468" s="15" t="s">
        <v>261</v>
      </c>
      <c r="BM468" s="146" t="s">
        <v>845</v>
      </c>
    </row>
    <row r="469" spans="2:65" s="1" customFormat="1" ht="16.5" customHeight="1">
      <c r="B469" s="134"/>
      <c r="C469" s="135" t="s">
        <v>846</v>
      </c>
      <c r="D469" s="135" t="s">
        <v>187</v>
      </c>
      <c r="E469" s="136" t="s">
        <v>847</v>
      </c>
      <c r="F469" s="137" t="s">
        <v>848</v>
      </c>
      <c r="G469" s="138" t="s">
        <v>202</v>
      </c>
      <c r="H469" s="139">
        <v>2</v>
      </c>
      <c r="I469" s="140"/>
      <c r="J469" s="141">
        <f>ROUND(I469*H469,2)</f>
        <v>0</v>
      </c>
      <c r="K469" s="137" t="s">
        <v>191</v>
      </c>
      <c r="L469" s="30"/>
      <c r="M469" s="142" t="s">
        <v>1</v>
      </c>
      <c r="N469" s="143" t="s">
        <v>42</v>
      </c>
      <c r="P469" s="144">
        <f>O469*H469</f>
        <v>0</v>
      </c>
      <c r="Q469" s="144">
        <v>1.5E-3</v>
      </c>
      <c r="R469" s="144">
        <f>Q469*H469</f>
        <v>3.0000000000000001E-3</v>
      </c>
      <c r="S469" s="144">
        <v>0</v>
      </c>
      <c r="T469" s="145">
        <f>S469*H469</f>
        <v>0</v>
      </c>
      <c r="AR469" s="146" t="s">
        <v>261</v>
      </c>
      <c r="AT469" s="146" t="s">
        <v>187</v>
      </c>
      <c r="AU469" s="146" t="s">
        <v>87</v>
      </c>
      <c r="AY469" s="15" t="s">
        <v>185</v>
      </c>
      <c r="BE469" s="147">
        <f>IF(N469="základní",J469,0)</f>
        <v>0</v>
      </c>
      <c r="BF469" s="147">
        <f>IF(N469="snížená",J469,0)</f>
        <v>0</v>
      </c>
      <c r="BG469" s="147">
        <f>IF(N469="zákl. přenesená",J469,0)</f>
        <v>0</v>
      </c>
      <c r="BH469" s="147">
        <f>IF(N469="sníž. přenesená",J469,0)</f>
        <v>0</v>
      </c>
      <c r="BI469" s="147">
        <f>IF(N469="nulová",J469,0)</f>
        <v>0</v>
      </c>
      <c r="BJ469" s="15" t="s">
        <v>85</v>
      </c>
      <c r="BK469" s="147">
        <f>ROUND(I469*H469,2)</f>
        <v>0</v>
      </c>
      <c r="BL469" s="15" t="s">
        <v>261</v>
      </c>
      <c r="BM469" s="146" t="s">
        <v>849</v>
      </c>
    </row>
    <row r="470" spans="2:65" s="1" customFormat="1" ht="19.5">
      <c r="B470" s="30"/>
      <c r="D470" s="149" t="s">
        <v>301</v>
      </c>
      <c r="F470" s="173" t="s">
        <v>850</v>
      </c>
      <c r="I470" s="174"/>
      <c r="L470" s="30"/>
      <c r="M470" s="175"/>
      <c r="T470" s="54"/>
      <c r="AT470" s="15" t="s">
        <v>301</v>
      </c>
      <c r="AU470" s="15" t="s">
        <v>87</v>
      </c>
    </row>
    <row r="471" spans="2:65" s="1" customFormat="1" ht="16.5" customHeight="1">
      <c r="B471" s="134"/>
      <c r="C471" s="135" t="s">
        <v>851</v>
      </c>
      <c r="D471" s="135" t="s">
        <v>187</v>
      </c>
      <c r="E471" s="136" t="s">
        <v>852</v>
      </c>
      <c r="F471" s="137" t="s">
        <v>853</v>
      </c>
      <c r="G471" s="138" t="s">
        <v>328</v>
      </c>
      <c r="H471" s="139">
        <v>1.4</v>
      </c>
      <c r="I471" s="140"/>
      <c r="J471" s="141">
        <f>ROUND(I471*H471,2)</f>
        <v>0</v>
      </c>
      <c r="K471" s="137" t="s">
        <v>191</v>
      </c>
      <c r="L471" s="30"/>
      <c r="M471" s="142" t="s">
        <v>1</v>
      </c>
      <c r="N471" s="143" t="s">
        <v>42</v>
      </c>
      <c r="P471" s="144">
        <f>O471*H471</f>
        <v>0</v>
      </c>
      <c r="Q471" s="144">
        <v>1.42E-3</v>
      </c>
      <c r="R471" s="144">
        <f>Q471*H471</f>
        <v>1.9879999999999997E-3</v>
      </c>
      <c r="S471" s="144">
        <v>0</v>
      </c>
      <c r="T471" s="145">
        <f>S471*H471</f>
        <v>0</v>
      </c>
      <c r="AR471" s="146" t="s">
        <v>261</v>
      </c>
      <c r="AT471" s="146" t="s">
        <v>187</v>
      </c>
      <c r="AU471" s="146" t="s">
        <v>87</v>
      </c>
      <c r="AY471" s="15" t="s">
        <v>185</v>
      </c>
      <c r="BE471" s="147">
        <f>IF(N471="základní",J471,0)</f>
        <v>0</v>
      </c>
      <c r="BF471" s="147">
        <f>IF(N471="snížená",J471,0)</f>
        <v>0</v>
      </c>
      <c r="BG471" s="147">
        <f>IF(N471="zákl. přenesená",J471,0)</f>
        <v>0</v>
      </c>
      <c r="BH471" s="147">
        <f>IF(N471="sníž. přenesená",J471,0)</f>
        <v>0</v>
      </c>
      <c r="BI471" s="147">
        <f>IF(N471="nulová",J471,0)</f>
        <v>0</v>
      </c>
      <c r="BJ471" s="15" t="s">
        <v>85</v>
      </c>
      <c r="BK471" s="147">
        <f>ROUND(I471*H471,2)</f>
        <v>0</v>
      </c>
      <c r="BL471" s="15" t="s">
        <v>261</v>
      </c>
      <c r="BM471" s="146" t="s">
        <v>854</v>
      </c>
    </row>
    <row r="472" spans="2:65" s="1" customFormat="1" ht="21.75" customHeight="1">
      <c r="B472" s="134"/>
      <c r="C472" s="135" t="s">
        <v>855</v>
      </c>
      <c r="D472" s="135" t="s">
        <v>187</v>
      </c>
      <c r="E472" s="136" t="s">
        <v>856</v>
      </c>
      <c r="F472" s="137" t="s">
        <v>857</v>
      </c>
      <c r="G472" s="138" t="s">
        <v>202</v>
      </c>
      <c r="H472" s="139">
        <v>2</v>
      </c>
      <c r="I472" s="140"/>
      <c r="J472" s="141">
        <f>ROUND(I472*H472,2)</f>
        <v>0</v>
      </c>
      <c r="K472" s="137" t="s">
        <v>191</v>
      </c>
      <c r="L472" s="30"/>
      <c r="M472" s="142" t="s">
        <v>1</v>
      </c>
      <c r="N472" s="143" t="s">
        <v>42</v>
      </c>
      <c r="P472" s="144">
        <f>O472*H472</f>
        <v>0</v>
      </c>
      <c r="Q472" s="144">
        <v>0</v>
      </c>
      <c r="R472" s="144">
        <f>Q472*H472</f>
        <v>0</v>
      </c>
      <c r="S472" s="144">
        <v>0</v>
      </c>
      <c r="T472" s="145">
        <f>S472*H472</f>
        <v>0</v>
      </c>
      <c r="AR472" s="146" t="s">
        <v>261</v>
      </c>
      <c r="AT472" s="146" t="s">
        <v>187</v>
      </c>
      <c r="AU472" s="146" t="s">
        <v>87</v>
      </c>
      <c r="AY472" s="15" t="s">
        <v>185</v>
      </c>
      <c r="BE472" s="147">
        <f>IF(N472="základní",J472,0)</f>
        <v>0</v>
      </c>
      <c r="BF472" s="147">
        <f>IF(N472="snížená",J472,0)</f>
        <v>0</v>
      </c>
      <c r="BG472" s="147">
        <f>IF(N472="zákl. přenesená",J472,0)</f>
        <v>0</v>
      </c>
      <c r="BH472" s="147">
        <f>IF(N472="sníž. přenesená",J472,0)</f>
        <v>0</v>
      </c>
      <c r="BI472" s="147">
        <f>IF(N472="nulová",J472,0)</f>
        <v>0</v>
      </c>
      <c r="BJ472" s="15" t="s">
        <v>85</v>
      </c>
      <c r="BK472" s="147">
        <f>ROUND(I472*H472,2)</f>
        <v>0</v>
      </c>
      <c r="BL472" s="15" t="s">
        <v>261</v>
      </c>
      <c r="BM472" s="146" t="s">
        <v>858</v>
      </c>
    </row>
    <row r="473" spans="2:65" s="1" customFormat="1" ht="21.75" customHeight="1">
      <c r="B473" s="134"/>
      <c r="C473" s="135" t="s">
        <v>859</v>
      </c>
      <c r="D473" s="135" t="s">
        <v>187</v>
      </c>
      <c r="E473" s="136" t="s">
        <v>860</v>
      </c>
      <c r="F473" s="137" t="s">
        <v>861</v>
      </c>
      <c r="G473" s="138" t="s">
        <v>202</v>
      </c>
      <c r="H473" s="139">
        <v>2</v>
      </c>
      <c r="I473" s="140"/>
      <c r="J473" s="141">
        <f>ROUND(I473*H473,2)</f>
        <v>0</v>
      </c>
      <c r="K473" s="137" t="s">
        <v>191</v>
      </c>
      <c r="L473" s="30"/>
      <c r="M473" s="142" t="s">
        <v>1</v>
      </c>
      <c r="N473" s="143" t="s">
        <v>42</v>
      </c>
      <c r="P473" s="144">
        <f>O473*H473</f>
        <v>0</v>
      </c>
      <c r="Q473" s="144">
        <v>6.0000000000000001E-3</v>
      </c>
      <c r="R473" s="144">
        <f>Q473*H473</f>
        <v>1.2E-2</v>
      </c>
      <c r="S473" s="144">
        <v>0</v>
      </c>
      <c r="T473" s="145">
        <f>S473*H473</f>
        <v>0</v>
      </c>
      <c r="AR473" s="146" t="s">
        <v>261</v>
      </c>
      <c r="AT473" s="146" t="s">
        <v>187</v>
      </c>
      <c r="AU473" s="146" t="s">
        <v>87</v>
      </c>
      <c r="AY473" s="15" t="s">
        <v>185</v>
      </c>
      <c r="BE473" s="147">
        <f>IF(N473="základní",J473,0)</f>
        <v>0</v>
      </c>
      <c r="BF473" s="147">
        <f>IF(N473="snížená",J473,0)</f>
        <v>0</v>
      </c>
      <c r="BG473" s="147">
        <f>IF(N473="zákl. přenesená",J473,0)</f>
        <v>0</v>
      </c>
      <c r="BH473" s="147">
        <f>IF(N473="sníž. přenesená",J473,0)</f>
        <v>0</v>
      </c>
      <c r="BI473" s="147">
        <f>IF(N473="nulová",J473,0)</f>
        <v>0</v>
      </c>
      <c r="BJ473" s="15" t="s">
        <v>85</v>
      </c>
      <c r="BK473" s="147">
        <f>ROUND(I473*H473,2)</f>
        <v>0</v>
      </c>
      <c r="BL473" s="15" t="s">
        <v>261</v>
      </c>
      <c r="BM473" s="146" t="s">
        <v>862</v>
      </c>
    </row>
    <row r="474" spans="2:65" s="1" customFormat="1" ht="39">
      <c r="B474" s="30"/>
      <c r="D474" s="149" t="s">
        <v>301</v>
      </c>
      <c r="F474" s="173" t="s">
        <v>863</v>
      </c>
      <c r="I474" s="174"/>
      <c r="L474" s="30"/>
      <c r="M474" s="175"/>
      <c r="T474" s="54"/>
      <c r="AT474" s="15" t="s">
        <v>301</v>
      </c>
      <c r="AU474" s="15" t="s">
        <v>87</v>
      </c>
    </row>
    <row r="475" spans="2:65" s="12" customFormat="1" ht="11.25">
      <c r="B475" s="148"/>
      <c r="D475" s="149" t="s">
        <v>193</v>
      </c>
      <c r="E475" s="150" t="s">
        <v>1</v>
      </c>
      <c r="F475" s="151" t="s">
        <v>864</v>
      </c>
      <c r="H475" s="152">
        <v>2</v>
      </c>
      <c r="I475" s="153"/>
      <c r="L475" s="148"/>
      <c r="M475" s="154"/>
      <c r="T475" s="155"/>
      <c r="AT475" s="150" t="s">
        <v>193</v>
      </c>
      <c r="AU475" s="150" t="s">
        <v>87</v>
      </c>
      <c r="AV475" s="12" t="s">
        <v>87</v>
      </c>
      <c r="AW475" s="12" t="s">
        <v>32</v>
      </c>
      <c r="AX475" s="12" t="s">
        <v>77</v>
      </c>
      <c r="AY475" s="150" t="s">
        <v>185</v>
      </c>
    </row>
    <row r="476" spans="2:65" s="13" customFormat="1" ht="11.25">
      <c r="B476" s="156"/>
      <c r="D476" s="149" t="s">
        <v>193</v>
      </c>
      <c r="E476" s="157" t="s">
        <v>1</v>
      </c>
      <c r="F476" s="158" t="s">
        <v>195</v>
      </c>
      <c r="H476" s="159">
        <v>2</v>
      </c>
      <c r="I476" s="160"/>
      <c r="L476" s="156"/>
      <c r="M476" s="161"/>
      <c r="T476" s="162"/>
      <c r="AT476" s="157" t="s">
        <v>193</v>
      </c>
      <c r="AU476" s="157" t="s">
        <v>87</v>
      </c>
      <c r="AV476" s="13" t="s">
        <v>108</v>
      </c>
      <c r="AW476" s="13" t="s">
        <v>32</v>
      </c>
      <c r="AX476" s="13" t="s">
        <v>85</v>
      </c>
      <c r="AY476" s="157" t="s">
        <v>185</v>
      </c>
    </row>
    <row r="477" spans="2:65" s="1" customFormat="1" ht="16.5" customHeight="1">
      <c r="B477" s="134"/>
      <c r="C477" s="163" t="s">
        <v>865</v>
      </c>
      <c r="D477" s="163" t="s">
        <v>236</v>
      </c>
      <c r="E477" s="164" t="s">
        <v>866</v>
      </c>
      <c r="F477" s="165" t="s">
        <v>867</v>
      </c>
      <c r="G477" s="166" t="s">
        <v>202</v>
      </c>
      <c r="H477" s="167">
        <v>2.2000000000000002</v>
      </c>
      <c r="I477" s="168"/>
      <c r="J477" s="169">
        <f>ROUND(I477*H477,2)</f>
        <v>0</v>
      </c>
      <c r="K477" s="165" t="s">
        <v>203</v>
      </c>
      <c r="L477" s="170"/>
      <c r="M477" s="171" t="s">
        <v>1</v>
      </c>
      <c r="N477" s="172" t="s">
        <v>42</v>
      </c>
      <c r="P477" s="144">
        <f>O477*H477</f>
        <v>0</v>
      </c>
      <c r="Q477" s="144">
        <v>1.26E-2</v>
      </c>
      <c r="R477" s="144">
        <f>Q477*H477</f>
        <v>2.7720000000000002E-2</v>
      </c>
      <c r="S477" s="144">
        <v>0</v>
      </c>
      <c r="T477" s="145">
        <f>S477*H477</f>
        <v>0</v>
      </c>
      <c r="AR477" s="146" t="s">
        <v>340</v>
      </c>
      <c r="AT477" s="146" t="s">
        <v>236</v>
      </c>
      <c r="AU477" s="146" t="s">
        <v>87</v>
      </c>
      <c r="AY477" s="15" t="s">
        <v>185</v>
      </c>
      <c r="BE477" s="147">
        <f>IF(N477="základní",J477,0)</f>
        <v>0</v>
      </c>
      <c r="BF477" s="147">
        <f>IF(N477="snížená",J477,0)</f>
        <v>0</v>
      </c>
      <c r="BG477" s="147">
        <f>IF(N477="zákl. přenesená",J477,0)</f>
        <v>0</v>
      </c>
      <c r="BH477" s="147">
        <f>IF(N477="sníž. přenesená",J477,0)</f>
        <v>0</v>
      </c>
      <c r="BI477" s="147">
        <f>IF(N477="nulová",J477,0)</f>
        <v>0</v>
      </c>
      <c r="BJ477" s="15" t="s">
        <v>85</v>
      </c>
      <c r="BK477" s="147">
        <f>ROUND(I477*H477,2)</f>
        <v>0</v>
      </c>
      <c r="BL477" s="15" t="s">
        <v>261</v>
      </c>
      <c r="BM477" s="146" t="s">
        <v>868</v>
      </c>
    </row>
    <row r="478" spans="2:65" s="1" customFormat="1" ht="48.75">
      <c r="B478" s="30"/>
      <c r="D478" s="149" t="s">
        <v>301</v>
      </c>
      <c r="F478" s="173" t="s">
        <v>869</v>
      </c>
      <c r="I478" s="174"/>
      <c r="L478" s="30"/>
      <c r="M478" s="175"/>
      <c r="T478" s="54"/>
      <c r="AT478" s="15" t="s">
        <v>301</v>
      </c>
      <c r="AU478" s="15" t="s">
        <v>87</v>
      </c>
    </row>
    <row r="479" spans="2:65" s="12" customFormat="1" ht="11.25">
      <c r="B479" s="148"/>
      <c r="D479" s="149" t="s">
        <v>193</v>
      </c>
      <c r="F479" s="151" t="s">
        <v>870</v>
      </c>
      <c r="H479" s="152">
        <v>2.2000000000000002</v>
      </c>
      <c r="I479" s="153"/>
      <c r="L479" s="148"/>
      <c r="M479" s="154"/>
      <c r="T479" s="155"/>
      <c r="AT479" s="150" t="s">
        <v>193</v>
      </c>
      <c r="AU479" s="150" t="s">
        <v>87</v>
      </c>
      <c r="AV479" s="12" t="s">
        <v>87</v>
      </c>
      <c r="AW479" s="12" t="s">
        <v>3</v>
      </c>
      <c r="AX479" s="12" t="s">
        <v>85</v>
      </c>
      <c r="AY479" s="150" t="s">
        <v>185</v>
      </c>
    </row>
    <row r="480" spans="2:65" s="1" customFormat="1" ht="16.5" customHeight="1">
      <c r="B480" s="134"/>
      <c r="C480" s="135" t="s">
        <v>871</v>
      </c>
      <c r="D480" s="135" t="s">
        <v>187</v>
      </c>
      <c r="E480" s="136" t="s">
        <v>872</v>
      </c>
      <c r="F480" s="137" t="s">
        <v>873</v>
      </c>
      <c r="G480" s="138" t="s">
        <v>202</v>
      </c>
      <c r="H480" s="139">
        <v>2</v>
      </c>
      <c r="I480" s="140"/>
      <c r="J480" s="141">
        <f>ROUND(I480*H480,2)</f>
        <v>0</v>
      </c>
      <c r="K480" s="137" t="s">
        <v>203</v>
      </c>
      <c r="L480" s="30"/>
      <c r="M480" s="142" t="s">
        <v>1</v>
      </c>
      <c r="N480" s="143" t="s">
        <v>42</v>
      </c>
      <c r="P480" s="144">
        <f>O480*H480</f>
        <v>0</v>
      </c>
      <c r="Q480" s="144">
        <v>0</v>
      </c>
      <c r="R480" s="144">
        <f>Q480*H480</f>
        <v>0</v>
      </c>
      <c r="S480" s="144">
        <v>0</v>
      </c>
      <c r="T480" s="145">
        <f>S480*H480</f>
        <v>0</v>
      </c>
      <c r="AR480" s="146" t="s">
        <v>261</v>
      </c>
      <c r="AT480" s="146" t="s">
        <v>187</v>
      </c>
      <c r="AU480" s="146" t="s">
        <v>87</v>
      </c>
      <c r="AY480" s="15" t="s">
        <v>185</v>
      </c>
      <c r="BE480" s="147">
        <f>IF(N480="základní",J480,0)</f>
        <v>0</v>
      </c>
      <c r="BF480" s="147">
        <f>IF(N480="snížená",J480,0)</f>
        <v>0</v>
      </c>
      <c r="BG480" s="147">
        <f>IF(N480="zákl. přenesená",J480,0)</f>
        <v>0</v>
      </c>
      <c r="BH480" s="147">
        <f>IF(N480="sníž. přenesená",J480,0)</f>
        <v>0</v>
      </c>
      <c r="BI480" s="147">
        <f>IF(N480="nulová",J480,0)</f>
        <v>0</v>
      </c>
      <c r="BJ480" s="15" t="s">
        <v>85</v>
      </c>
      <c r="BK480" s="147">
        <f>ROUND(I480*H480,2)</f>
        <v>0</v>
      </c>
      <c r="BL480" s="15" t="s">
        <v>261</v>
      </c>
      <c r="BM480" s="146" t="s">
        <v>874</v>
      </c>
    </row>
    <row r="481" spans="2:65" s="1" customFormat="1" ht="58.5">
      <c r="B481" s="30"/>
      <c r="D481" s="149" t="s">
        <v>301</v>
      </c>
      <c r="F481" s="173" t="s">
        <v>875</v>
      </c>
      <c r="I481" s="174"/>
      <c r="L481" s="30"/>
      <c r="M481" s="175"/>
      <c r="T481" s="54"/>
      <c r="AT481" s="15" t="s">
        <v>301</v>
      </c>
      <c r="AU481" s="15" t="s">
        <v>87</v>
      </c>
    </row>
    <row r="482" spans="2:65" s="1" customFormat="1" ht="16.5" customHeight="1">
      <c r="B482" s="134"/>
      <c r="C482" s="135" t="s">
        <v>876</v>
      </c>
      <c r="D482" s="135" t="s">
        <v>187</v>
      </c>
      <c r="E482" s="136" t="s">
        <v>877</v>
      </c>
      <c r="F482" s="137" t="s">
        <v>878</v>
      </c>
      <c r="G482" s="138" t="s">
        <v>328</v>
      </c>
      <c r="H482" s="139">
        <v>2.4500000000000002</v>
      </c>
      <c r="I482" s="140"/>
      <c r="J482" s="141">
        <f>ROUND(I482*H482,2)</f>
        <v>0</v>
      </c>
      <c r="K482" s="137" t="s">
        <v>191</v>
      </c>
      <c r="L482" s="30"/>
      <c r="M482" s="142" t="s">
        <v>1</v>
      </c>
      <c r="N482" s="143" t="s">
        <v>42</v>
      </c>
      <c r="P482" s="144">
        <f>O482*H482</f>
        <v>0</v>
      </c>
      <c r="Q482" s="144">
        <v>9.0000000000000006E-5</v>
      </c>
      <c r="R482" s="144">
        <f>Q482*H482</f>
        <v>2.2050000000000002E-4</v>
      </c>
      <c r="S482" s="144">
        <v>0</v>
      </c>
      <c r="T482" s="145">
        <f>S482*H482</f>
        <v>0</v>
      </c>
      <c r="AR482" s="146" t="s">
        <v>108</v>
      </c>
      <c r="AT482" s="146" t="s">
        <v>187</v>
      </c>
      <c r="AU482" s="146" t="s">
        <v>87</v>
      </c>
      <c r="AY482" s="15" t="s">
        <v>185</v>
      </c>
      <c r="BE482" s="147">
        <f>IF(N482="základní",J482,0)</f>
        <v>0</v>
      </c>
      <c r="BF482" s="147">
        <f>IF(N482="snížená",J482,0)</f>
        <v>0</v>
      </c>
      <c r="BG482" s="147">
        <f>IF(N482="zákl. přenesená",J482,0)</f>
        <v>0</v>
      </c>
      <c r="BH482" s="147">
        <f>IF(N482="sníž. přenesená",J482,0)</f>
        <v>0</v>
      </c>
      <c r="BI482" s="147">
        <f>IF(N482="nulová",J482,0)</f>
        <v>0</v>
      </c>
      <c r="BJ482" s="15" t="s">
        <v>85</v>
      </c>
      <c r="BK482" s="147">
        <f>ROUND(I482*H482,2)</f>
        <v>0</v>
      </c>
      <c r="BL482" s="15" t="s">
        <v>108</v>
      </c>
      <c r="BM482" s="146" t="s">
        <v>879</v>
      </c>
    </row>
    <row r="483" spans="2:65" s="12" customFormat="1" ht="11.25">
      <c r="B483" s="148"/>
      <c r="D483" s="149" t="s">
        <v>193</v>
      </c>
      <c r="F483" s="151" t="s">
        <v>880</v>
      </c>
      <c r="H483" s="152">
        <v>2.4500000000000002</v>
      </c>
      <c r="I483" s="153"/>
      <c r="L483" s="148"/>
      <c r="M483" s="154"/>
      <c r="T483" s="155"/>
      <c r="AT483" s="150" t="s">
        <v>193</v>
      </c>
      <c r="AU483" s="150" t="s">
        <v>87</v>
      </c>
      <c r="AV483" s="12" t="s">
        <v>87</v>
      </c>
      <c r="AW483" s="12" t="s">
        <v>3</v>
      </c>
      <c r="AX483" s="12" t="s">
        <v>85</v>
      </c>
      <c r="AY483" s="150" t="s">
        <v>185</v>
      </c>
    </row>
    <row r="484" spans="2:65" s="1" customFormat="1" ht="16.5" customHeight="1">
      <c r="B484" s="134"/>
      <c r="C484" s="135" t="s">
        <v>881</v>
      </c>
      <c r="D484" s="135" t="s">
        <v>187</v>
      </c>
      <c r="E484" s="136" t="s">
        <v>882</v>
      </c>
      <c r="F484" s="137" t="s">
        <v>883</v>
      </c>
      <c r="G484" s="138" t="s">
        <v>264</v>
      </c>
      <c r="H484" s="139">
        <v>4.4999999999999998E-2</v>
      </c>
      <c r="I484" s="140"/>
      <c r="J484" s="141">
        <f>ROUND(I484*H484,2)</f>
        <v>0</v>
      </c>
      <c r="K484" s="137" t="s">
        <v>191</v>
      </c>
      <c r="L484" s="30"/>
      <c r="M484" s="142" t="s">
        <v>1</v>
      </c>
      <c r="N484" s="143" t="s">
        <v>42</v>
      </c>
      <c r="P484" s="144">
        <f>O484*H484</f>
        <v>0</v>
      </c>
      <c r="Q484" s="144">
        <v>0</v>
      </c>
      <c r="R484" s="144">
        <f>Q484*H484</f>
        <v>0</v>
      </c>
      <c r="S484" s="144">
        <v>0</v>
      </c>
      <c r="T484" s="145">
        <f>S484*H484</f>
        <v>0</v>
      </c>
      <c r="AR484" s="146" t="s">
        <v>261</v>
      </c>
      <c r="AT484" s="146" t="s">
        <v>187</v>
      </c>
      <c r="AU484" s="146" t="s">
        <v>87</v>
      </c>
      <c r="AY484" s="15" t="s">
        <v>185</v>
      </c>
      <c r="BE484" s="147">
        <f>IF(N484="základní",J484,0)</f>
        <v>0</v>
      </c>
      <c r="BF484" s="147">
        <f>IF(N484="snížená",J484,0)</f>
        <v>0</v>
      </c>
      <c r="BG484" s="147">
        <f>IF(N484="zákl. přenesená",J484,0)</f>
        <v>0</v>
      </c>
      <c r="BH484" s="147">
        <f>IF(N484="sníž. přenesená",J484,0)</f>
        <v>0</v>
      </c>
      <c r="BI484" s="147">
        <f>IF(N484="nulová",J484,0)</f>
        <v>0</v>
      </c>
      <c r="BJ484" s="15" t="s">
        <v>85</v>
      </c>
      <c r="BK484" s="147">
        <f>ROUND(I484*H484,2)</f>
        <v>0</v>
      </c>
      <c r="BL484" s="15" t="s">
        <v>261</v>
      </c>
      <c r="BM484" s="146" t="s">
        <v>884</v>
      </c>
    </row>
    <row r="485" spans="2:65" s="11" customFormat="1" ht="22.9" customHeight="1">
      <c r="B485" s="122"/>
      <c r="D485" s="123" t="s">
        <v>76</v>
      </c>
      <c r="E485" s="132" t="s">
        <v>885</v>
      </c>
      <c r="F485" s="132" t="s">
        <v>886</v>
      </c>
      <c r="I485" s="125"/>
      <c r="J485" s="133">
        <f>BK485</f>
        <v>0</v>
      </c>
      <c r="L485" s="122"/>
      <c r="M485" s="127"/>
      <c r="P485" s="128">
        <f>SUM(P486:P490)</f>
        <v>0</v>
      </c>
      <c r="R485" s="128">
        <f>SUM(R486:R490)</f>
        <v>2.0174749999999998E-2</v>
      </c>
      <c r="T485" s="129">
        <f>SUM(T486:T490)</f>
        <v>0</v>
      </c>
      <c r="AR485" s="123" t="s">
        <v>87</v>
      </c>
      <c r="AT485" s="130" t="s">
        <v>76</v>
      </c>
      <c r="AU485" s="130" t="s">
        <v>85</v>
      </c>
      <c r="AY485" s="123" t="s">
        <v>185</v>
      </c>
      <c r="BK485" s="131">
        <f>SUM(BK486:BK490)</f>
        <v>0</v>
      </c>
    </row>
    <row r="486" spans="2:65" s="1" customFormat="1" ht="16.5" customHeight="1">
      <c r="B486" s="134"/>
      <c r="C486" s="135" t="s">
        <v>887</v>
      </c>
      <c r="D486" s="135" t="s">
        <v>187</v>
      </c>
      <c r="E486" s="136" t="s">
        <v>888</v>
      </c>
      <c r="F486" s="137" t="s">
        <v>889</v>
      </c>
      <c r="G486" s="138" t="s">
        <v>202</v>
      </c>
      <c r="H486" s="139">
        <v>80.698999999999998</v>
      </c>
      <c r="I486" s="140"/>
      <c r="J486" s="141">
        <f>ROUND(I486*H486,2)</f>
        <v>0</v>
      </c>
      <c r="K486" s="137" t="s">
        <v>191</v>
      </c>
      <c r="L486" s="30"/>
      <c r="M486" s="142" t="s">
        <v>1</v>
      </c>
      <c r="N486" s="143" t="s">
        <v>42</v>
      </c>
      <c r="P486" s="144">
        <f>O486*H486</f>
        <v>0</v>
      </c>
      <c r="Q486" s="144">
        <v>2.5000000000000001E-4</v>
      </c>
      <c r="R486" s="144">
        <f>Q486*H486</f>
        <v>2.0174749999999998E-2</v>
      </c>
      <c r="S486" s="144">
        <v>0</v>
      </c>
      <c r="T486" s="145">
        <f>S486*H486</f>
        <v>0</v>
      </c>
      <c r="AR486" s="146" t="s">
        <v>261</v>
      </c>
      <c r="AT486" s="146" t="s">
        <v>187</v>
      </c>
      <c r="AU486" s="146" t="s">
        <v>87</v>
      </c>
      <c r="AY486" s="15" t="s">
        <v>185</v>
      </c>
      <c r="BE486" s="147">
        <f>IF(N486="základní",J486,0)</f>
        <v>0</v>
      </c>
      <c r="BF486" s="147">
        <f>IF(N486="snížená",J486,0)</f>
        <v>0</v>
      </c>
      <c r="BG486" s="147">
        <f>IF(N486="zákl. přenesená",J486,0)</f>
        <v>0</v>
      </c>
      <c r="BH486" s="147">
        <f>IF(N486="sníž. přenesená",J486,0)</f>
        <v>0</v>
      </c>
      <c r="BI486" s="147">
        <f>IF(N486="nulová",J486,0)</f>
        <v>0</v>
      </c>
      <c r="BJ486" s="15" t="s">
        <v>85</v>
      </c>
      <c r="BK486" s="147">
        <f>ROUND(I486*H486,2)</f>
        <v>0</v>
      </c>
      <c r="BL486" s="15" t="s">
        <v>261</v>
      </c>
      <c r="BM486" s="146" t="s">
        <v>890</v>
      </c>
    </row>
    <row r="487" spans="2:65" s="12" customFormat="1" ht="11.25">
      <c r="B487" s="148"/>
      <c r="D487" s="149" t="s">
        <v>193</v>
      </c>
      <c r="E487" s="150" t="s">
        <v>1</v>
      </c>
      <c r="F487" s="151" t="s">
        <v>414</v>
      </c>
      <c r="H487" s="152">
        <v>1.7889999999999999</v>
      </c>
      <c r="I487" s="153"/>
      <c r="L487" s="148"/>
      <c r="M487" s="154"/>
      <c r="T487" s="155"/>
      <c r="AT487" s="150" t="s">
        <v>193</v>
      </c>
      <c r="AU487" s="150" t="s">
        <v>87</v>
      </c>
      <c r="AV487" s="12" t="s">
        <v>87</v>
      </c>
      <c r="AW487" s="12" t="s">
        <v>32</v>
      </c>
      <c r="AX487" s="12" t="s">
        <v>77</v>
      </c>
      <c r="AY487" s="150" t="s">
        <v>185</v>
      </c>
    </row>
    <row r="488" spans="2:65" s="12" customFormat="1" ht="11.25">
      <c r="B488" s="148"/>
      <c r="D488" s="149" t="s">
        <v>193</v>
      </c>
      <c r="E488" s="150" t="s">
        <v>1</v>
      </c>
      <c r="F488" s="151" t="s">
        <v>409</v>
      </c>
      <c r="H488" s="152">
        <v>69.91</v>
      </c>
      <c r="I488" s="153"/>
      <c r="L488" s="148"/>
      <c r="M488" s="154"/>
      <c r="T488" s="155"/>
      <c r="AT488" s="150" t="s">
        <v>193</v>
      </c>
      <c r="AU488" s="150" t="s">
        <v>87</v>
      </c>
      <c r="AV488" s="12" t="s">
        <v>87</v>
      </c>
      <c r="AW488" s="12" t="s">
        <v>32</v>
      </c>
      <c r="AX488" s="12" t="s">
        <v>77</v>
      </c>
      <c r="AY488" s="150" t="s">
        <v>185</v>
      </c>
    </row>
    <row r="489" spans="2:65" s="12" customFormat="1" ht="11.25">
      <c r="B489" s="148"/>
      <c r="D489" s="149" t="s">
        <v>193</v>
      </c>
      <c r="E489" s="150" t="s">
        <v>1</v>
      </c>
      <c r="F489" s="151" t="s">
        <v>891</v>
      </c>
      <c r="H489" s="152">
        <v>9</v>
      </c>
      <c r="I489" s="153"/>
      <c r="L489" s="148"/>
      <c r="M489" s="154"/>
      <c r="T489" s="155"/>
      <c r="AT489" s="150" t="s">
        <v>193</v>
      </c>
      <c r="AU489" s="150" t="s">
        <v>87</v>
      </c>
      <c r="AV489" s="12" t="s">
        <v>87</v>
      </c>
      <c r="AW489" s="12" t="s">
        <v>32</v>
      </c>
      <c r="AX489" s="12" t="s">
        <v>77</v>
      </c>
      <c r="AY489" s="150" t="s">
        <v>185</v>
      </c>
    </row>
    <row r="490" spans="2:65" s="13" customFormat="1" ht="11.25">
      <c r="B490" s="156"/>
      <c r="D490" s="149" t="s">
        <v>193</v>
      </c>
      <c r="E490" s="157" t="s">
        <v>1</v>
      </c>
      <c r="F490" s="158" t="s">
        <v>195</v>
      </c>
      <c r="H490" s="159">
        <v>80.698999999999998</v>
      </c>
      <c r="I490" s="160"/>
      <c r="L490" s="156"/>
      <c r="M490" s="161"/>
      <c r="T490" s="162"/>
      <c r="AT490" s="157" t="s">
        <v>193</v>
      </c>
      <c r="AU490" s="157" t="s">
        <v>87</v>
      </c>
      <c r="AV490" s="13" t="s">
        <v>108</v>
      </c>
      <c r="AW490" s="13" t="s">
        <v>32</v>
      </c>
      <c r="AX490" s="13" t="s">
        <v>85</v>
      </c>
      <c r="AY490" s="157" t="s">
        <v>185</v>
      </c>
    </row>
    <row r="491" spans="2:65" s="11" customFormat="1" ht="22.9" customHeight="1">
      <c r="B491" s="122"/>
      <c r="D491" s="123" t="s">
        <v>76</v>
      </c>
      <c r="E491" s="132" t="s">
        <v>892</v>
      </c>
      <c r="F491" s="132" t="s">
        <v>893</v>
      </c>
      <c r="I491" s="125"/>
      <c r="J491" s="133">
        <f>BK491</f>
        <v>0</v>
      </c>
      <c r="L491" s="122"/>
      <c r="M491" s="127"/>
      <c r="P491" s="128">
        <f>SUM(P492:P499)</f>
        <v>0</v>
      </c>
      <c r="R491" s="128">
        <f>SUM(R492:R499)</f>
        <v>1.0549074600000001</v>
      </c>
      <c r="T491" s="129">
        <f>SUM(T492:T499)</f>
        <v>0.20722880000000002</v>
      </c>
      <c r="AR491" s="123" t="s">
        <v>87</v>
      </c>
      <c r="AT491" s="130" t="s">
        <v>76</v>
      </c>
      <c r="AU491" s="130" t="s">
        <v>85</v>
      </c>
      <c r="AY491" s="123" t="s">
        <v>185</v>
      </c>
      <c r="BK491" s="131">
        <f>SUM(BK492:BK499)</f>
        <v>0</v>
      </c>
    </row>
    <row r="492" spans="2:65" s="1" customFormat="1" ht="16.5" customHeight="1">
      <c r="B492" s="134"/>
      <c r="C492" s="135" t="s">
        <v>894</v>
      </c>
      <c r="D492" s="135" t="s">
        <v>187</v>
      </c>
      <c r="E492" s="136" t="s">
        <v>895</v>
      </c>
      <c r="F492" s="137" t="s">
        <v>896</v>
      </c>
      <c r="G492" s="138" t="s">
        <v>202</v>
      </c>
      <c r="H492" s="139">
        <v>668.48</v>
      </c>
      <c r="I492" s="140"/>
      <c r="J492" s="141">
        <f>ROUND(I492*H492,2)</f>
        <v>0</v>
      </c>
      <c r="K492" s="137" t="s">
        <v>191</v>
      </c>
      <c r="L492" s="30"/>
      <c r="M492" s="142" t="s">
        <v>1</v>
      </c>
      <c r="N492" s="143" t="s">
        <v>42</v>
      </c>
      <c r="P492" s="144">
        <f>O492*H492</f>
        <v>0</v>
      </c>
      <c r="Q492" s="144">
        <v>1E-3</v>
      </c>
      <c r="R492" s="144">
        <f>Q492*H492</f>
        <v>0.66848000000000007</v>
      </c>
      <c r="S492" s="144">
        <v>3.1E-4</v>
      </c>
      <c r="T492" s="145">
        <f>S492*H492</f>
        <v>0.20722880000000002</v>
      </c>
      <c r="AR492" s="146" t="s">
        <v>261</v>
      </c>
      <c r="AT492" s="146" t="s">
        <v>187</v>
      </c>
      <c r="AU492" s="146" t="s">
        <v>87</v>
      </c>
      <c r="AY492" s="15" t="s">
        <v>185</v>
      </c>
      <c r="BE492" s="147">
        <f>IF(N492="základní",J492,0)</f>
        <v>0</v>
      </c>
      <c r="BF492" s="147">
        <f>IF(N492="snížená",J492,0)</f>
        <v>0</v>
      </c>
      <c r="BG492" s="147">
        <f>IF(N492="zákl. přenesená",J492,0)</f>
        <v>0</v>
      </c>
      <c r="BH492" s="147">
        <f>IF(N492="sníž. přenesená",J492,0)</f>
        <v>0</v>
      </c>
      <c r="BI492" s="147">
        <f>IF(N492="nulová",J492,0)</f>
        <v>0</v>
      </c>
      <c r="BJ492" s="15" t="s">
        <v>85</v>
      </c>
      <c r="BK492" s="147">
        <f>ROUND(I492*H492,2)</f>
        <v>0</v>
      </c>
      <c r="BL492" s="15" t="s">
        <v>261</v>
      </c>
      <c r="BM492" s="146" t="s">
        <v>897</v>
      </c>
    </row>
    <row r="493" spans="2:65" s="12" customFormat="1" ht="11.25">
      <c r="B493" s="148"/>
      <c r="D493" s="149" t="s">
        <v>193</v>
      </c>
      <c r="E493" s="150" t="s">
        <v>1</v>
      </c>
      <c r="F493" s="151" t="s">
        <v>514</v>
      </c>
      <c r="H493" s="152">
        <v>75</v>
      </c>
      <c r="I493" s="153"/>
      <c r="L493" s="148"/>
      <c r="M493" s="154"/>
      <c r="T493" s="155"/>
      <c r="AT493" s="150" t="s">
        <v>193</v>
      </c>
      <c r="AU493" s="150" t="s">
        <v>87</v>
      </c>
      <c r="AV493" s="12" t="s">
        <v>87</v>
      </c>
      <c r="AW493" s="12" t="s">
        <v>32</v>
      </c>
      <c r="AX493" s="12" t="s">
        <v>77</v>
      </c>
      <c r="AY493" s="150" t="s">
        <v>185</v>
      </c>
    </row>
    <row r="494" spans="2:65" s="12" customFormat="1" ht="11.25">
      <c r="B494" s="148"/>
      <c r="D494" s="149" t="s">
        <v>193</v>
      </c>
      <c r="E494" s="150" t="s">
        <v>1</v>
      </c>
      <c r="F494" s="151" t="s">
        <v>515</v>
      </c>
      <c r="H494" s="152">
        <v>128.47999999999999</v>
      </c>
      <c r="I494" s="153"/>
      <c r="L494" s="148"/>
      <c r="M494" s="154"/>
      <c r="T494" s="155"/>
      <c r="AT494" s="150" t="s">
        <v>193</v>
      </c>
      <c r="AU494" s="150" t="s">
        <v>87</v>
      </c>
      <c r="AV494" s="12" t="s">
        <v>87</v>
      </c>
      <c r="AW494" s="12" t="s">
        <v>32</v>
      </c>
      <c r="AX494" s="12" t="s">
        <v>77</v>
      </c>
      <c r="AY494" s="150" t="s">
        <v>185</v>
      </c>
    </row>
    <row r="495" spans="2:65" s="12" customFormat="1" ht="11.25">
      <c r="B495" s="148"/>
      <c r="D495" s="149" t="s">
        <v>193</v>
      </c>
      <c r="E495" s="150" t="s">
        <v>1</v>
      </c>
      <c r="F495" s="151" t="s">
        <v>520</v>
      </c>
      <c r="H495" s="152">
        <v>95</v>
      </c>
      <c r="I495" s="153"/>
      <c r="L495" s="148"/>
      <c r="M495" s="154"/>
      <c r="T495" s="155"/>
      <c r="AT495" s="150" t="s">
        <v>193</v>
      </c>
      <c r="AU495" s="150" t="s">
        <v>87</v>
      </c>
      <c r="AV495" s="12" t="s">
        <v>87</v>
      </c>
      <c r="AW495" s="12" t="s">
        <v>32</v>
      </c>
      <c r="AX495" s="12" t="s">
        <v>77</v>
      </c>
      <c r="AY495" s="150" t="s">
        <v>185</v>
      </c>
    </row>
    <row r="496" spans="2:65" s="12" customFormat="1" ht="11.25">
      <c r="B496" s="148"/>
      <c r="D496" s="149" t="s">
        <v>193</v>
      </c>
      <c r="E496" s="150" t="s">
        <v>1</v>
      </c>
      <c r="F496" s="151" t="s">
        <v>521</v>
      </c>
      <c r="H496" s="152">
        <v>370</v>
      </c>
      <c r="I496" s="153"/>
      <c r="L496" s="148"/>
      <c r="M496" s="154"/>
      <c r="T496" s="155"/>
      <c r="AT496" s="150" t="s">
        <v>193</v>
      </c>
      <c r="AU496" s="150" t="s">
        <v>87</v>
      </c>
      <c r="AV496" s="12" t="s">
        <v>87</v>
      </c>
      <c r="AW496" s="12" t="s">
        <v>32</v>
      </c>
      <c r="AX496" s="12" t="s">
        <v>77</v>
      </c>
      <c r="AY496" s="150" t="s">
        <v>185</v>
      </c>
    </row>
    <row r="497" spans="2:65" s="13" customFormat="1" ht="11.25">
      <c r="B497" s="156"/>
      <c r="D497" s="149" t="s">
        <v>193</v>
      </c>
      <c r="E497" s="157" t="s">
        <v>1</v>
      </c>
      <c r="F497" s="158" t="s">
        <v>195</v>
      </c>
      <c r="H497" s="159">
        <v>668.48</v>
      </c>
      <c r="I497" s="160"/>
      <c r="L497" s="156"/>
      <c r="M497" s="161"/>
      <c r="T497" s="162"/>
      <c r="AT497" s="157" t="s">
        <v>193</v>
      </c>
      <c r="AU497" s="157" t="s">
        <v>87</v>
      </c>
      <c r="AV497" s="13" t="s">
        <v>108</v>
      </c>
      <c r="AW497" s="13" t="s">
        <v>32</v>
      </c>
      <c r="AX497" s="13" t="s">
        <v>85</v>
      </c>
      <c r="AY497" s="157" t="s">
        <v>185</v>
      </c>
    </row>
    <row r="498" spans="2:65" s="1" customFormat="1" ht="21.75" customHeight="1">
      <c r="B498" s="134"/>
      <c r="C498" s="135" t="s">
        <v>898</v>
      </c>
      <c r="D498" s="135" t="s">
        <v>187</v>
      </c>
      <c r="E498" s="136" t="s">
        <v>899</v>
      </c>
      <c r="F498" s="137" t="s">
        <v>900</v>
      </c>
      <c r="G498" s="138" t="s">
        <v>202</v>
      </c>
      <c r="H498" s="139">
        <v>942.50599999999997</v>
      </c>
      <c r="I498" s="140"/>
      <c r="J498" s="141">
        <f>ROUND(I498*H498,2)</f>
        <v>0</v>
      </c>
      <c r="K498" s="137" t="s">
        <v>191</v>
      </c>
      <c r="L498" s="30"/>
      <c r="M498" s="142" t="s">
        <v>1</v>
      </c>
      <c r="N498" s="143" t="s">
        <v>42</v>
      </c>
      <c r="P498" s="144">
        <f>O498*H498</f>
        <v>0</v>
      </c>
      <c r="Q498" s="144">
        <v>1.2E-4</v>
      </c>
      <c r="R498" s="144">
        <f>Q498*H498</f>
        <v>0.11310072</v>
      </c>
      <c r="S498" s="144">
        <v>0</v>
      </c>
      <c r="T498" s="145">
        <f>S498*H498</f>
        <v>0</v>
      </c>
      <c r="AR498" s="146" t="s">
        <v>261</v>
      </c>
      <c r="AT498" s="146" t="s">
        <v>187</v>
      </c>
      <c r="AU498" s="146" t="s">
        <v>87</v>
      </c>
      <c r="AY498" s="15" t="s">
        <v>185</v>
      </c>
      <c r="BE498" s="147">
        <f>IF(N498="základní",J498,0)</f>
        <v>0</v>
      </c>
      <c r="BF498" s="147">
        <f>IF(N498="snížená",J498,0)</f>
        <v>0</v>
      </c>
      <c r="BG498" s="147">
        <f>IF(N498="zákl. přenesená",J498,0)</f>
        <v>0</v>
      </c>
      <c r="BH498" s="147">
        <f>IF(N498="sníž. přenesená",J498,0)</f>
        <v>0</v>
      </c>
      <c r="BI498" s="147">
        <f>IF(N498="nulová",J498,0)</f>
        <v>0</v>
      </c>
      <c r="BJ498" s="15" t="s">
        <v>85</v>
      </c>
      <c r="BK498" s="147">
        <f>ROUND(I498*H498,2)</f>
        <v>0</v>
      </c>
      <c r="BL498" s="15" t="s">
        <v>261</v>
      </c>
      <c r="BM498" s="146" t="s">
        <v>901</v>
      </c>
    </row>
    <row r="499" spans="2:65" s="1" customFormat="1" ht="21.75" customHeight="1">
      <c r="B499" s="134"/>
      <c r="C499" s="135" t="s">
        <v>902</v>
      </c>
      <c r="D499" s="135" t="s">
        <v>187</v>
      </c>
      <c r="E499" s="136" t="s">
        <v>903</v>
      </c>
      <c r="F499" s="137" t="s">
        <v>904</v>
      </c>
      <c r="G499" s="138" t="s">
        <v>202</v>
      </c>
      <c r="H499" s="139">
        <v>942.50599999999997</v>
      </c>
      <c r="I499" s="140"/>
      <c r="J499" s="141">
        <f>ROUND(I499*H499,2)</f>
        <v>0</v>
      </c>
      <c r="K499" s="137" t="s">
        <v>191</v>
      </c>
      <c r="L499" s="30"/>
      <c r="M499" s="142" t="s">
        <v>1</v>
      </c>
      <c r="N499" s="143" t="s">
        <v>42</v>
      </c>
      <c r="P499" s="144">
        <f>O499*H499</f>
        <v>0</v>
      </c>
      <c r="Q499" s="144">
        <v>2.9E-4</v>
      </c>
      <c r="R499" s="144">
        <f>Q499*H499</f>
        <v>0.27332674000000001</v>
      </c>
      <c r="S499" s="144">
        <v>0</v>
      </c>
      <c r="T499" s="145">
        <f>S499*H499</f>
        <v>0</v>
      </c>
      <c r="AR499" s="146" t="s">
        <v>261</v>
      </c>
      <c r="AT499" s="146" t="s">
        <v>187</v>
      </c>
      <c r="AU499" s="146" t="s">
        <v>87</v>
      </c>
      <c r="AY499" s="15" t="s">
        <v>185</v>
      </c>
      <c r="BE499" s="147">
        <f>IF(N499="základní",J499,0)</f>
        <v>0</v>
      </c>
      <c r="BF499" s="147">
        <f>IF(N499="snížená",J499,0)</f>
        <v>0</v>
      </c>
      <c r="BG499" s="147">
        <f>IF(N499="zákl. přenesená",J499,0)</f>
        <v>0</v>
      </c>
      <c r="BH499" s="147">
        <f>IF(N499="sníž. přenesená",J499,0)</f>
        <v>0</v>
      </c>
      <c r="BI499" s="147">
        <f>IF(N499="nulová",J499,0)</f>
        <v>0</v>
      </c>
      <c r="BJ499" s="15" t="s">
        <v>85</v>
      </c>
      <c r="BK499" s="147">
        <f>ROUND(I499*H499,2)</f>
        <v>0</v>
      </c>
      <c r="BL499" s="15" t="s">
        <v>261</v>
      </c>
      <c r="BM499" s="146" t="s">
        <v>905</v>
      </c>
    </row>
    <row r="500" spans="2:65" s="11" customFormat="1" ht="22.9" customHeight="1">
      <c r="B500" s="122"/>
      <c r="D500" s="123" t="s">
        <v>76</v>
      </c>
      <c r="E500" s="132" t="s">
        <v>906</v>
      </c>
      <c r="F500" s="132" t="s">
        <v>907</v>
      </c>
      <c r="I500" s="125"/>
      <c r="J500" s="133">
        <f>BK500</f>
        <v>0</v>
      </c>
      <c r="L500" s="122"/>
      <c r="M500" s="127"/>
      <c r="P500" s="128">
        <f>P501</f>
        <v>0</v>
      </c>
      <c r="R500" s="128">
        <f>R501</f>
        <v>0</v>
      </c>
      <c r="T500" s="129">
        <f>T501</f>
        <v>0</v>
      </c>
      <c r="AR500" s="123" t="s">
        <v>87</v>
      </c>
      <c r="AT500" s="130" t="s">
        <v>76</v>
      </c>
      <c r="AU500" s="130" t="s">
        <v>85</v>
      </c>
      <c r="AY500" s="123" t="s">
        <v>185</v>
      </c>
      <c r="BK500" s="131">
        <f>BK501</f>
        <v>0</v>
      </c>
    </row>
    <row r="501" spans="2:65" s="1" customFormat="1" ht="21.75" customHeight="1">
      <c r="B501" s="134"/>
      <c r="C501" s="135" t="s">
        <v>908</v>
      </c>
      <c r="D501" s="135" t="s">
        <v>187</v>
      </c>
      <c r="E501" s="136" t="s">
        <v>909</v>
      </c>
      <c r="F501" s="137" t="s">
        <v>910</v>
      </c>
      <c r="G501" s="138" t="s">
        <v>202</v>
      </c>
      <c r="H501" s="139">
        <v>10.08</v>
      </c>
      <c r="I501" s="140"/>
      <c r="J501" s="141">
        <f>ROUND(I501*H501,2)</f>
        <v>0</v>
      </c>
      <c r="K501" s="137" t="s">
        <v>203</v>
      </c>
      <c r="L501" s="30"/>
      <c r="M501" s="142" t="s">
        <v>1</v>
      </c>
      <c r="N501" s="143" t="s">
        <v>42</v>
      </c>
      <c r="P501" s="144">
        <f>O501*H501</f>
        <v>0</v>
      </c>
      <c r="Q501" s="144">
        <v>0</v>
      </c>
      <c r="R501" s="144">
        <f>Q501*H501</f>
        <v>0</v>
      </c>
      <c r="S501" s="144">
        <v>0</v>
      </c>
      <c r="T501" s="145">
        <f>S501*H501</f>
        <v>0</v>
      </c>
      <c r="AR501" s="146" t="s">
        <v>261</v>
      </c>
      <c r="AT501" s="146" t="s">
        <v>187</v>
      </c>
      <c r="AU501" s="146" t="s">
        <v>87</v>
      </c>
      <c r="AY501" s="15" t="s">
        <v>185</v>
      </c>
      <c r="BE501" s="147">
        <f>IF(N501="základní",J501,0)</f>
        <v>0</v>
      </c>
      <c r="BF501" s="147">
        <f>IF(N501="snížená",J501,0)</f>
        <v>0</v>
      </c>
      <c r="BG501" s="147">
        <f>IF(N501="zákl. přenesená",J501,0)</f>
        <v>0</v>
      </c>
      <c r="BH501" s="147">
        <f>IF(N501="sníž. přenesená",J501,0)</f>
        <v>0</v>
      </c>
      <c r="BI501" s="147">
        <f>IF(N501="nulová",J501,0)</f>
        <v>0</v>
      </c>
      <c r="BJ501" s="15" t="s">
        <v>85</v>
      </c>
      <c r="BK501" s="147">
        <f>ROUND(I501*H501,2)</f>
        <v>0</v>
      </c>
      <c r="BL501" s="15" t="s">
        <v>261</v>
      </c>
      <c r="BM501" s="146" t="s">
        <v>911</v>
      </c>
    </row>
    <row r="502" spans="2:65" s="11" customFormat="1" ht="25.9" customHeight="1">
      <c r="B502" s="122"/>
      <c r="D502" s="123" t="s">
        <v>76</v>
      </c>
      <c r="E502" s="124" t="s">
        <v>236</v>
      </c>
      <c r="F502" s="124" t="s">
        <v>236</v>
      </c>
      <c r="I502" s="125"/>
      <c r="J502" s="126">
        <f>BK502</f>
        <v>0</v>
      </c>
      <c r="L502" s="122"/>
      <c r="M502" s="127"/>
      <c r="P502" s="128">
        <f>P503+P506</f>
        <v>0</v>
      </c>
      <c r="R502" s="128">
        <f>R503+R506</f>
        <v>0</v>
      </c>
      <c r="T502" s="129">
        <f>T503+T506</f>
        <v>0</v>
      </c>
      <c r="AR502" s="123" t="s">
        <v>102</v>
      </c>
      <c r="AT502" s="130" t="s">
        <v>76</v>
      </c>
      <c r="AU502" s="130" t="s">
        <v>77</v>
      </c>
      <c r="AY502" s="123" t="s">
        <v>185</v>
      </c>
      <c r="BK502" s="131">
        <f>BK503+BK506</f>
        <v>0</v>
      </c>
    </row>
    <row r="503" spans="2:65" s="11" customFormat="1" ht="22.9" customHeight="1">
      <c r="B503" s="122"/>
      <c r="D503" s="123" t="s">
        <v>76</v>
      </c>
      <c r="E503" s="132" t="s">
        <v>912</v>
      </c>
      <c r="F503" s="132" t="s">
        <v>913</v>
      </c>
      <c r="I503" s="125"/>
      <c r="J503" s="133">
        <f>BK503</f>
        <v>0</v>
      </c>
      <c r="L503" s="122"/>
      <c r="M503" s="127"/>
      <c r="P503" s="128">
        <f>SUM(P504:P505)</f>
        <v>0</v>
      </c>
      <c r="R503" s="128">
        <f>SUM(R504:R505)</f>
        <v>0</v>
      </c>
      <c r="T503" s="129">
        <f>SUM(T504:T505)</f>
        <v>0</v>
      </c>
      <c r="AR503" s="123" t="s">
        <v>102</v>
      </c>
      <c r="AT503" s="130" t="s">
        <v>76</v>
      </c>
      <c r="AU503" s="130" t="s">
        <v>85</v>
      </c>
      <c r="AY503" s="123" t="s">
        <v>185</v>
      </c>
      <c r="BK503" s="131">
        <f>SUM(BK504:BK505)</f>
        <v>0</v>
      </c>
    </row>
    <row r="504" spans="2:65" s="1" customFormat="1" ht="16.5" customHeight="1">
      <c r="B504" s="134"/>
      <c r="C504" s="135" t="s">
        <v>914</v>
      </c>
      <c r="D504" s="135" t="s">
        <v>187</v>
      </c>
      <c r="E504" s="136" t="s">
        <v>915</v>
      </c>
      <c r="F504" s="137" t="s">
        <v>1758</v>
      </c>
      <c r="G504" s="138" t="s">
        <v>674</v>
      </c>
      <c r="H504" s="139">
        <v>1</v>
      </c>
      <c r="I504" s="140"/>
      <c r="J504" s="141">
        <f>ROUND(I504*H504,2)</f>
        <v>0</v>
      </c>
      <c r="K504" s="137" t="s">
        <v>203</v>
      </c>
      <c r="L504" s="30"/>
      <c r="M504" s="142" t="s">
        <v>1</v>
      </c>
      <c r="N504" s="143" t="s">
        <v>42</v>
      </c>
      <c r="P504" s="144">
        <f>O504*H504</f>
        <v>0</v>
      </c>
      <c r="Q504" s="144">
        <v>0</v>
      </c>
      <c r="R504" s="144">
        <f>Q504*H504</f>
        <v>0</v>
      </c>
      <c r="S504" s="144">
        <v>0</v>
      </c>
      <c r="T504" s="145">
        <f>S504*H504</f>
        <v>0</v>
      </c>
      <c r="AR504" s="146" t="s">
        <v>489</v>
      </c>
      <c r="AT504" s="146" t="s">
        <v>187</v>
      </c>
      <c r="AU504" s="146" t="s">
        <v>87</v>
      </c>
      <c r="AY504" s="15" t="s">
        <v>185</v>
      </c>
      <c r="BE504" s="147">
        <f>IF(N504="základní",J504,0)</f>
        <v>0</v>
      </c>
      <c r="BF504" s="147">
        <f>IF(N504="snížená",J504,0)</f>
        <v>0</v>
      </c>
      <c r="BG504" s="147">
        <f>IF(N504="zákl. přenesená",J504,0)</f>
        <v>0</v>
      </c>
      <c r="BH504" s="147">
        <f>IF(N504="sníž. přenesená",J504,0)</f>
        <v>0</v>
      </c>
      <c r="BI504" s="147">
        <f>IF(N504="nulová",J504,0)</f>
        <v>0</v>
      </c>
      <c r="BJ504" s="15" t="s">
        <v>85</v>
      </c>
      <c r="BK504" s="147">
        <f>ROUND(I504*H504,2)</f>
        <v>0</v>
      </c>
      <c r="BL504" s="15" t="s">
        <v>489</v>
      </c>
      <c r="BM504" s="146" t="s">
        <v>916</v>
      </c>
    </row>
    <row r="505" spans="2:65" s="1" customFormat="1" ht="29.25">
      <c r="B505" s="30"/>
      <c r="D505" s="149" t="s">
        <v>301</v>
      </c>
      <c r="F505" s="173" t="s">
        <v>1757</v>
      </c>
      <c r="I505" s="174"/>
      <c r="L505" s="30"/>
      <c r="M505" s="175"/>
      <c r="T505" s="54"/>
      <c r="AT505" s="15" t="s">
        <v>301</v>
      </c>
      <c r="AU505" s="15" t="s">
        <v>87</v>
      </c>
    </row>
    <row r="506" spans="2:65" s="11" customFormat="1" ht="22.9" customHeight="1">
      <c r="B506" s="122"/>
      <c r="D506" s="123" t="s">
        <v>76</v>
      </c>
      <c r="E506" s="132" t="s">
        <v>917</v>
      </c>
      <c r="F506" s="132" t="s">
        <v>918</v>
      </c>
      <c r="I506" s="125"/>
      <c r="J506" s="133">
        <f>BK506</f>
        <v>0</v>
      </c>
      <c r="L506" s="122"/>
      <c r="M506" s="127"/>
      <c r="P506" s="128">
        <f>SUM(P507:P514)</f>
        <v>0</v>
      </c>
      <c r="R506" s="128">
        <f>SUM(R507:R514)</f>
        <v>0</v>
      </c>
      <c r="T506" s="129">
        <f>SUM(T507:T514)</f>
        <v>0</v>
      </c>
      <c r="AR506" s="123" t="s">
        <v>102</v>
      </c>
      <c r="AT506" s="130" t="s">
        <v>76</v>
      </c>
      <c r="AU506" s="130" t="s">
        <v>85</v>
      </c>
      <c r="AY506" s="123" t="s">
        <v>185</v>
      </c>
      <c r="BK506" s="131">
        <f>SUM(BK507:BK514)</f>
        <v>0</v>
      </c>
    </row>
    <row r="507" spans="2:65" s="1" customFormat="1" ht="16.5" customHeight="1">
      <c r="B507" s="134"/>
      <c r="C507" s="135" t="s">
        <v>919</v>
      </c>
      <c r="D507" s="135" t="s">
        <v>187</v>
      </c>
      <c r="E507" s="136" t="s">
        <v>920</v>
      </c>
      <c r="F507" s="137" t="s">
        <v>921</v>
      </c>
      <c r="G507" s="138" t="s">
        <v>922</v>
      </c>
      <c r="H507" s="139">
        <v>4.9000000000000004</v>
      </c>
      <c r="I507" s="140"/>
      <c r="J507" s="141">
        <f>ROUND(I507*H507,2)</f>
        <v>0</v>
      </c>
      <c r="K507" s="137" t="s">
        <v>203</v>
      </c>
      <c r="L507" s="30"/>
      <c r="M507" s="142" t="s">
        <v>1</v>
      </c>
      <c r="N507" s="143" t="s">
        <v>42</v>
      </c>
      <c r="P507" s="144">
        <f>O507*H507</f>
        <v>0</v>
      </c>
      <c r="Q507" s="144">
        <v>0</v>
      </c>
      <c r="R507" s="144">
        <f>Q507*H507</f>
        <v>0</v>
      </c>
      <c r="S507" s="144">
        <v>0</v>
      </c>
      <c r="T507" s="145">
        <f>S507*H507</f>
        <v>0</v>
      </c>
      <c r="AR507" s="146" t="s">
        <v>108</v>
      </c>
      <c r="AT507" s="146" t="s">
        <v>187</v>
      </c>
      <c r="AU507" s="146" t="s">
        <v>87</v>
      </c>
      <c r="AY507" s="15" t="s">
        <v>185</v>
      </c>
      <c r="BE507" s="147">
        <f>IF(N507="základní",J507,0)</f>
        <v>0</v>
      </c>
      <c r="BF507" s="147">
        <f>IF(N507="snížená",J507,0)</f>
        <v>0</v>
      </c>
      <c r="BG507" s="147">
        <f>IF(N507="zákl. přenesená",J507,0)</f>
        <v>0</v>
      </c>
      <c r="BH507" s="147">
        <f>IF(N507="sníž. přenesená",J507,0)</f>
        <v>0</v>
      </c>
      <c r="BI507" s="147">
        <f>IF(N507="nulová",J507,0)</f>
        <v>0</v>
      </c>
      <c r="BJ507" s="15" t="s">
        <v>85</v>
      </c>
      <c r="BK507" s="147">
        <f>ROUND(I507*H507,2)</f>
        <v>0</v>
      </c>
      <c r="BL507" s="15" t="s">
        <v>108</v>
      </c>
      <c r="BM507" s="146" t="s">
        <v>923</v>
      </c>
    </row>
    <row r="508" spans="2:65" s="1" customFormat="1" ht="39">
      <c r="B508" s="30"/>
      <c r="D508" s="149" t="s">
        <v>301</v>
      </c>
      <c r="F508" s="173" t="s">
        <v>924</v>
      </c>
      <c r="I508" s="174"/>
      <c r="L508" s="30"/>
      <c r="M508" s="175"/>
      <c r="T508" s="54"/>
      <c r="AT508" s="15" t="s">
        <v>301</v>
      </c>
      <c r="AU508" s="15" t="s">
        <v>87</v>
      </c>
    </row>
    <row r="509" spans="2:65" s="1" customFormat="1" ht="21.75" customHeight="1">
      <c r="B509" s="134"/>
      <c r="C509" s="135" t="s">
        <v>925</v>
      </c>
      <c r="D509" s="135" t="s">
        <v>187</v>
      </c>
      <c r="E509" s="136" t="s">
        <v>926</v>
      </c>
      <c r="F509" s="137" t="s">
        <v>927</v>
      </c>
      <c r="G509" s="138" t="s">
        <v>734</v>
      </c>
      <c r="H509" s="139">
        <v>4</v>
      </c>
      <c r="I509" s="140"/>
      <c r="J509" s="141">
        <f>ROUND(I509*H509,2)</f>
        <v>0</v>
      </c>
      <c r="K509" s="137" t="s">
        <v>203</v>
      </c>
      <c r="L509" s="30"/>
      <c r="M509" s="142" t="s">
        <v>1</v>
      </c>
      <c r="N509" s="143" t="s">
        <v>42</v>
      </c>
      <c r="P509" s="144">
        <f>O509*H509</f>
        <v>0</v>
      </c>
      <c r="Q509" s="144">
        <v>0</v>
      </c>
      <c r="R509" s="144">
        <f>Q509*H509</f>
        <v>0</v>
      </c>
      <c r="S509" s="144">
        <v>0</v>
      </c>
      <c r="T509" s="145">
        <f>S509*H509</f>
        <v>0</v>
      </c>
      <c r="AR509" s="146" t="s">
        <v>108</v>
      </c>
      <c r="AT509" s="146" t="s">
        <v>187</v>
      </c>
      <c r="AU509" s="146" t="s">
        <v>87</v>
      </c>
      <c r="AY509" s="15" t="s">
        <v>185</v>
      </c>
      <c r="BE509" s="147">
        <f>IF(N509="základní",J509,0)</f>
        <v>0</v>
      </c>
      <c r="BF509" s="147">
        <f>IF(N509="snížená",J509,0)</f>
        <v>0</v>
      </c>
      <c r="BG509" s="147">
        <f>IF(N509="zákl. přenesená",J509,0)</f>
        <v>0</v>
      </c>
      <c r="BH509" s="147">
        <f>IF(N509="sníž. přenesená",J509,0)</f>
        <v>0</v>
      </c>
      <c r="BI509" s="147">
        <f>IF(N509="nulová",J509,0)</f>
        <v>0</v>
      </c>
      <c r="BJ509" s="15" t="s">
        <v>85</v>
      </c>
      <c r="BK509" s="147">
        <f>ROUND(I509*H509,2)</f>
        <v>0</v>
      </c>
      <c r="BL509" s="15" t="s">
        <v>108</v>
      </c>
      <c r="BM509" s="146" t="s">
        <v>928</v>
      </c>
    </row>
    <row r="510" spans="2:65" s="1" customFormat="1" ht="39">
      <c r="B510" s="30"/>
      <c r="D510" s="149" t="s">
        <v>301</v>
      </c>
      <c r="F510" s="173" t="s">
        <v>924</v>
      </c>
      <c r="I510" s="174"/>
      <c r="L510" s="30"/>
      <c r="M510" s="175"/>
      <c r="T510" s="54"/>
      <c r="AT510" s="15" t="s">
        <v>301</v>
      </c>
      <c r="AU510" s="15" t="s">
        <v>87</v>
      </c>
    </row>
    <row r="511" spans="2:65" s="1" customFormat="1" ht="16.5" customHeight="1">
      <c r="B511" s="134"/>
      <c r="C511" s="135" t="s">
        <v>929</v>
      </c>
      <c r="D511" s="135" t="s">
        <v>187</v>
      </c>
      <c r="E511" s="136" t="s">
        <v>930</v>
      </c>
      <c r="F511" s="137" t="s">
        <v>931</v>
      </c>
      <c r="G511" s="138" t="s">
        <v>922</v>
      </c>
      <c r="H511" s="139">
        <v>10.199999999999999</v>
      </c>
      <c r="I511" s="140"/>
      <c r="J511" s="141">
        <f>ROUND(I511*H511,2)</f>
        <v>0</v>
      </c>
      <c r="K511" s="137" t="s">
        <v>203</v>
      </c>
      <c r="L511" s="30"/>
      <c r="M511" s="142" t="s">
        <v>1</v>
      </c>
      <c r="N511" s="143" t="s">
        <v>42</v>
      </c>
      <c r="P511" s="144">
        <f>O511*H511</f>
        <v>0</v>
      </c>
      <c r="Q511" s="144">
        <v>0</v>
      </c>
      <c r="R511" s="144">
        <f>Q511*H511</f>
        <v>0</v>
      </c>
      <c r="S511" s="144">
        <v>0</v>
      </c>
      <c r="T511" s="145">
        <f>S511*H511</f>
        <v>0</v>
      </c>
      <c r="AR511" s="146" t="s">
        <v>108</v>
      </c>
      <c r="AT511" s="146" t="s">
        <v>187</v>
      </c>
      <c r="AU511" s="146" t="s">
        <v>87</v>
      </c>
      <c r="AY511" s="15" t="s">
        <v>185</v>
      </c>
      <c r="BE511" s="147">
        <f>IF(N511="základní",J511,0)</f>
        <v>0</v>
      </c>
      <c r="BF511" s="147">
        <f>IF(N511="snížená",J511,0)</f>
        <v>0</v>
      </c>
      <c r="BG511" s="147">
        <f>IF(N511="zákl. přenesená",J511,0)</f>
        <v>0</v>
      </c>
      <c r="BH511" s="147">
        <f>IF(N511="sníž. přenesená",J511,0)</f>
        <v>0</v>
      </c>
      <c r="BI511" s="147">
        <f>IF(N511="nulová",J511,0)</f>
        <v>0</v>
      </c>
      <c r="BJ511" s="15" t="s">
        <v>85</v>
      </c>
      <c r="BK511" s="147">
        <f>ROUND(I511*H511,2)</f>
        <v>0</v>
      </c>
      <c r="BL511" s="15" t="s">
        <v>108</v>
      </c>
      <c r="BM511" s="146" t="s">
        <v>932</v>
      </c>
    </row>
    <row r="512" spans="2:65" s="1" customFormat="1" ht="39">
      <c r="B512" s="30"/>
      <c r="D512" s="149" t="s">
        <v>301</v>
      </c>
      <c r="F512" s="173" t="s">
        <v>924</v>
      </c>
      <c r="I512" s="174"/>
      <c r="L512" s="30"/>
      <c r="M512" s="175"/>
      <c r="T512" s="54"/>
      <c r="AT512" s="15" t="s">
        <v>301</v>
      </c>
      <c r="AU512" s="15" t="s">
        <v>87</v>
      </c>
    </row>
    <row r="513" spans="2:65" s="1" customFormat="1" ht="16.5" customHeight="1">
      <c r="B513" s="134"/>
      <c r="C513" s="135" t="s">
        <v>933</v>
      </c>
      <c r="D513" s="135" t="s">
        <v>187</v>
      </c>
      <c r="E513" s="136" t="s">
        <v>934</v>
      </c>
      <c r="F513" s="137" t="s">
        <v>935</v>
      </c>
      <c r="G513" s="138" t="s">
        <v>922</v>
      </c>
      <c r="H513" s="139">
        <v>2.5</v>
      </c>
      <c r="I513" s="140"/>
      <c r="J513" s="141">
        <f>ROUND(I513*H513,2)</f>
        <v>0</v>
      </c>
      <c r="K513" s="137" t="s">
        <v>203</v>
      </c>
      <c r="L513" s="30"/>
      <c r="M513" s="142" t="s">
        <v>1</v>
      </c>
      <c r="N513" s="143" t="s">
        <v>42</v>
      </c>
      <c r="P513" s="144">
        <f>O513*H513</f>
        <v>0</v>
      </c>
      <c r="Q513" s="144">
        <v>0</v>
      </c>
      <c r="R513" s="144">
        <f>Q513*H513</f>
        <v>0</v>
      </c>
      <c r="S513" s="144">
        <v>0</v>
      </c>
      <c r="T513" s="145">
        <f>S513*H513</f>
        <v>0</v>
      </c>
      <c r="AR513" s="146" t="s">
        <v>108</v>
      </c>
      <c r="AT513" s="146" t="s">
        <v>187</v>
      </c>
      <c r="AU513" s="146" t="s">
        <v>87</v>
      </c>
      <c r="AY513" s="15" t="s">
        <v>185</v>
      </c>
      <c r="BE513" s="147">
        <f>IF(N513="základní",J513,0)</f>
        <v>0</v>
      </c>
      <c r="BF513" s="147">
        <f>IF(N513="snížená",J513,0)</f>
        <v>0</v>
      </c>
      <c r="BG513" s="147">
        <f>IF(N513="zákl. přenesená",J513,0)</f>
        <v>0</v>
      </c>
      <c r="BH513" s="147">
        <f>IF(N513="sníž. přenesená",J513,0)</f>
        <v>0</v>
      </c>
      <c r="BI513" s="147">
        <f>IF(N513="nulová",J513,0)</f>
        <v>0</v>
      </c>
      <c r="BJ513" s="15" t="s">
        <v>85</v>
      </c>
      <c r="BK513" s="147">
        <f>ROUND(I513*H513,2)</f>
        <v>0</v>
      </c>
      <c r="BL513" s="15" t="s">
        <v>108</v>
      </c>
      <c r="BM513" s="146" t="s">
        <v>936</v>
      </c>
    </row>
    <row r="514" spans="2:65" s="1" customFormat="1" ht="39">
      <c r="B514" s="30"/>
      <c r="D514" s="149" t="s">
        <v>301</v>
      </c>
      <c r="F514" s="173" t="s">
        <v>924</v>
      </c>
      <c r="I514" s="174"/>
      <c r="L514" s="30"/>
      <c r="M514" s="177"/>
      <c r="N514" s="178"/>
      <c r="O514" s="178"/>
      <c r="P514" s="178"/>
      <c r="Q514" s="178"/>
      <c r="R514" s="178"/>
      <c r="S514" s="178"/>
      <c r="T514" s="179"/>
      <c r="AT514" s="15" t="s">
        <v>301</v>
      </c>
      <c r="AU514" s="15" t="s">
        <v>87</v>
      </c>
    </row>
    <row r="515" spans="2:65" s="1" customFormat="1" ht="6.95" customHeight="1">
      <c r="B515" s="42"/>
      <c r="C515" s="43"/>
      <c r="D515" s="43"/>
      <c r="E515" s="43"/>
      <c r="F515" s="43"/>
      <c r="G515" s="43"/>
      <c r="H515" s="43"/>
      <c r="I515" s="43"/>
      <c r="J515" s="43"/>
      <c r="K515" s="43"/>
      <c r="L515" s="30"/>
    </row>
  </sheetData>
  <autoFilter ref="C142:K514" xr:uid="{00000000-0009-0000-0000-000001000000}"/>
  <mergeCells count="9">
    <mergeCell ref="E87:H87"/>
    <mergeCell ref="E133:H133"/>
    <mergeCell ref="E135:H135"/>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21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90</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s="1" customFormat="1" ht="12" customHeight="1">
      <c r="B8" s="30"/>
      <c r="D8" s="25" t="s">
        <v>136</v>
      </c>
      <c r="L8" s="30"/>
    </row>
    <row r="9" spans="2:46" s="1" customFormat="1" ht="16.5" customHeight="1">
      <c r="B9" s="30"/>
      <c r="E9" s="194" t="s">
        <v>937</v>
      </c>
      <c r="F9" s="235"/>
      <c r="G9" s="235"/>
      <c r="H9" s="235"/>
      <c r="L9" s="30"/>
    </row>
    <row r="10" spans="2:46" s="1" customFormat="1" ht="11.25">
      <c r="B10" s="30"/>
      <c r="L10" s="30"/>
    </row>
    <row r="11" spans="2:46" s="1" customFormat="1" ht="12" customHeight="1">
      <c r="B11" s="30"/>
      <c r="D11" s="25" t="s">
        <v>18</v>
      </c>
      <c r="F11" s="23" t="s">
        <v>1</v>
      </c>
      <c r="I11" s="25" t="s">
        <v>19</v>
      </c>
      <c r="J11" s="23" t="s">
        <v>1</v>
      </c>
      <c r="L11" s="30"/>
    </row>
    <row r="12" spans="2:46" s="1" customFormat="1" ht="12" customHeight="1">
      <c r="B12" s="30"/>
      <c r="D12" s="25" t="s">
        <v>20</v>
      </c>
      <c r="F12" s="23" t="s">
        <v>34</v>
      </c>
      <c r="I12" s="25" t="s">
        <v>22</v>
      </c>
      <c r="J12" s="50" t="str">
        <f>'Rekapitulace stavby'!AN8</f>
        <v>27. 4. 2025</v>
      </c>
      <c r="L12" s="30"/>
    </row>
    <row r="13" spans="2:46" s="1" customFormat="1" ht="10.9" customHeight="1">
      <c r="B13" s="30"/>
      <c r="L13" s="30"/>
    </row>
    <row r="14" spans="2:46" s="1" customFormat="1" ht="12" customHeight="1">
      <c r="B14" s="30"/>
      <c r="D14" s="25" t="s">
        <v>24</v>
      </c>
      <c r="I14" s="25" t="s">
        <v>25</v>
      </c>
      <c r="J14" s="23" t="str">
        <f>IF('Rekapitulace stavby'!AN10="","",'Rekapitulace stavby'!AN10)</f>
        <v/>
      </c>
      <c r="L14" s="30"/>
    </row>
    <row r="15" spans="2:46" s="1" customFormat="1" ht="18" customHeight="1">
      <c r="B15" s="30"/>
      <c r="E15" s="23" t="str">
        <f>IF('Rekapitulace stavby'!E11="","",'Rekapitulace stavby'!E11)</f>
        <v>Ústav termomechaniky AV ČR, v.v.i.</v>
      </c>
      <c r="I15" s="25" t="s">
        <v>27</v>
      </c>
      <c r="J15" s="23" t="str">
        <f>IF('Rekapitulace stavby'!AN11="","",'Rekapitulace stavby'!AN11)</f>
        <v/>
      </c>
      <c r="L15" s="30"/>
    </row>
    <row r="16" spans="2:46" s="1" customFormat="1" ht="6.95" customHeight="1">
      <c r="B16" s="30"/>
      <c r="L16" s="30"/>
    </row>
    <row r="17" spans="2:12" s="1" customFormat="1" ht="12" customHeight="1">
      <c r="B17" s="30"/>
      <c r="D17" s="25" t="s">
        <v>28</v>
      </c>
      <c r="I17" s="25" t="s">
        <v>25</v>
      </c>
      <c r="J17" s="26" t="str">
        <f>'Rekapitulace stavby'!AN13</f>
        <v>Vyplň údaj</v>
      </c>
      <c r="L17" s="30"/>
    </row>
    <row r="18" spans="2:12" s="1" customFormat="1" ht="18" customHeight="1">
      <c r="B18" s="30"/>
      <c r="E18" s="236" t="str">
        <f>'Rekapitulace stavby'!E14</f>
        <v>Vyplň údaj</v>
      </c>
      <c r="F18" s="200"/>
      <c r="G18" s="200"/>
      <c r="H18" s="200"/>
      <c r="I18" s="25" t="s">
        <v>27</v>
      </c>
      <c r="J18" s="26" t="str">
        <f>'Rekapitulace stavby'!AN14</f>
        <v>Vyplň údaj</v>
      </c>
      <c r="L18" s="30"/>
    </row>
    <row r="19" spans="2:12" s="1" customFormat="1" ht="6.95" customHeight="1">
      <c r="B19" s="30"/>
      <c r="L19" s="30"/>
    </row>
    <row r="20" spans="2:12" s="1" customFormat="1" ht="12" customHeight="1">
      <c r="B20" s="30"/>
      <c r="D20" s="25" t="s">
        <v>30</v>
      </c>
      <c r="I20" s="25" t="s">
        <v>25</v>
      </c>
      <c r="J20" s="23" t="str">
        <f>IF('Rekapitulace stavby'!AN16="","",'Rekapitulace stavby'!AN16)</f>
        <v/>
      </c>
      <c r="L20" s="30"/>
    </row>
    <row r="21" spans="2:12" s="1" customFormat="1" ht="18" customHeight="1">
      <c r="B21" s="30"/>
      <c r="E21" s="23" t="str">
        <f>IF('Rekapitulace stavby'!E17="","",'Rekapitulace stavby'!E17)</f>
        <v>Kania a.s.</v>
      </c>
      <c r="I21" s="25" t="s">
        <v>27</v>
      </c>
      <c r="J21" s="23" t="str">
        <f>IF('Rekapitulace stavby'!AN17="","",'Rekapitulace stavby'!AN17)</f>
        <v/>
      </c>
      <c r="L21" s="30"/>
    </row>
    <row r="22" spans="2:12" s="1" customFormat="1" ht="6.95" customHeight="1">
      <c r="B22" s="30"/>
      <c r="L22" s="30"/>
    </row>
    <row r="23" spans="2:12" s="1" customFormat="1" ht="12" customHeight="1">
      <c r="B23" s="30"/>
      <c r="D23" s="25" t="s">
        <v>33</v>
      </c>
      <c r="I23" s="25" t="s">
        <v>25</v>
      </c>
      <c r="J23" s="23" t="str">
        <f>IF('Rekapitulace stavby'!AN19="","",'Rekapitulace stavby'!AN19)</f>
        <v/>
      </c>
      <c r="L23" s="30"/>
    </row>
    <row r="24" spans="2:12" s="1" customFormat="1" ht="18" customHeight="1">
      <c r="B24" s="30"/>
      <c r="E24" s="23" t="str">
        <f>IF('Rekapitulace stavby'!E20="","",'Rekapitulace stavby'!E20)</f>
        <v xml:space="preserve"> </v>
      </c>
      <c r="I24" s="25" t="s">
        <v>27</v>
      </c>
      <c r="J24" s="23" t="str">
        <f>IF('Rekapitulace stavby'!AN20="","",'Rekapitulace stavby'!AN20)</f>
        <v/>
      </c>
      <c r="L24" s="30"/>
    </row>
    <row r="25" spans="2:12" s="1" customFormat="1" ht="6.95" customHeight="1">
      <c r="B25" s="30"/>
      <c r="L25" s="30"/>
    </row>
    <row r="26" spans="2:12" s="1" customFormat="1" ht="12" customHeight="1">
      <c r="B26" s="30"/>
      <c r="D26" s="25" t="s">
        <v>35</v>
      </c>
      <c r="L26" s="30"/>
    </row>
    <row r="27" spans="2:12" s="7" customFormat="1" ht="16.5" customHeight="1">
      <c r="B27" s="92"/>
      <c r="E27" s="205" t="s">
        <v>1</v>
      </c>
      <c r="F27" s="205"/>
      <c r="G27" s="205"/>
      <c r="H27" s="205"/>
      <c r="L27" s="92"/>
    </row>
    <row r="28" spans="2:12" s="1" customFormat="1" ht="6.95" customHeight="1">
      <c r="B28" s="30"/>
      <c r="L28" s="30"/>
    </row>
    <row r="29" spans="2:12" s="1" customFormat="1" ht="6.95" customHeight="1">
      <c r="B29" s="30"/>
      <c r="D29" s="51"/>
      <c r="E29" s="51"/>
      <c r="F29" s="51"/>
      <c r="G29" s="51"/>
      <c r="H29" s="51"/>
      <c r="I29" s="51"/>
      <c r="J29" s="51"/>
      <c r="K29" s="51"/>
      <c r="L29" s="30"/>
    </row>
    <row r="30" spans="2:12" s="1" customFormat="1" ht="25.35" customHeight="1">
      <c r="B30" s="30"/>
      <c r="D30" s="93" t="s">
        <v>37</v>
      </c>
      <c r="J30" s="64">
        <f>ROUND(J124, 2)</f>
        <v>0</v>
      </c>
      <c r="L30" s="30"/>
    </row>
    <row r="31" spans="2:12" s="1" customFormat="1" ht="6.95" customHeight="1">
      <c r="B31" s="30"/>
      <c r="D31" s="51"/>
      <c r="E31" s="51"/>
      <c r="F31" s="51"/>
      <c r="G31" s="51"/>
      <c r="H31" s="51"/>
      <c r="I31" s="51"/>
      <c r="J31" s="51"/>
      <c r="K31" s="51"/>
      <c r="L31" s="30"/>
    </row>
    <row r="32" spans="2:12" s="1" customFormat="1" ht="14.45" customHeight="1">
      <c r="B32" s="30"/>
      <c r="F32" s="33" t="s">
        <v>39</v>
      </c>
      <c r="I32" s="33" t="s">
        <v>38</v>
      </c>
      <c r="J32" s="33" t="s">
        <v>40</v>
      </c>
      <c r="L32" s="30"/>
    </row>
    <row r="33" spans="2:12" s="1" customFormat="1" ht="14.45" customHeight="1">
      <c r="B33" s="30"/>
      <c r="D33" s="53" t="s">
        <v>41</v>
      </c>
      <c r="E33" s="25" t="s">
        <v>42</v>
      </c>
      <c r="F33" s="84">
        <f>ROUND((SUM(BE124:BE214)),  2)</f>
        <v>0</v>
      </c>
      <c r="I33" s="94">
        <v>0.21</v>
      </c>
      <c r="J33" s="84">
        <f>ROUND(((SUM(BE124:BE214))*I33),  2)</f>
        <v>0</v>
      </c>
      <c r="L33" s="30"/>
    </row>
    <row r="34" spans="2:12" s="1" customFormat="1" ht="14.45" customHeight="1">
      <c r="B34" s="30"/>
      <c r="E34" s="25" t="s">
        <v>43</v>
      </c>
      <c r="F34" s="84">
        <f>ROUND((SUM(BF124:BF214)),  2)</f>
        <v>0</v>
      </c>
      <c r="I34" s="94">
        <v>0.12</v>
      </c>
      <c r="J34" s="84">
        <f>ROUND(((SUM(BF124:BF214))*I34),  2)</f>
        <v>0</v>
      </c>
      <c r="L34" s="30"/>
    </row>
    <row r="35" spans="2:12" s="1" customFormat="1" ht="14.45" hidden="1" customHeight="1">
      <c r="B35" s="30"/>
      <c r="E35" s="25" t="s">
        <v>44</v>
      </c>
      <c r="F35" s="84">
        <f>ROUND((SUM(BG124:BG214)),  2)</f>
        <v>0</v>
      </c>
      <c r="I35" s="94">
        <v>0.21</v>
      </c>
      <c r="J35" s="84">
        <f>0</f>
        <v>0</v>
      </c>
      <c r="L35" s="30"/>
    </row>
    <row r="36" spans="2:12" s="1" customFormat="1" ht="14.45" hidden="1" customHeight="1">
      <c r="B36" s="30"/>
      <c r="E36" s="25" t="s">
        <v>45</v>
      </c>
      <c r="F36" s="84">
        <f>ROUND((SUM(BH124:BH214)),  2)</f>
        <v>0</v>
      </c>
      <c r="I36" s="94">
        <v>0.12</v>
      </c>
      <c r="J36" s="84">
        <f>0</f>
        <v>0</v>
      </c>
      <c r="L36" s="30"/>
    </row>
    <row r="37" spans="2:12" s="1" customFormat="1" ht="14.45" hidden="1" customHeight="1">
      <c r="B37" s="30"/>
      <c r="E37" s="25" t="s">
        <v>46</v>
      </c>
      <c r="F37" s="84">
        <f>ROUND((SUM(BI124:BI214)),  2)</f>
        <v>0</v>
      </c>
      <c r="I37" s="94">
        <v>0</v>
      </c>
      <c r="J37" s="84">
        <f>0</f>
        <v>0</v>
      </c>
      <c r="L37" s="30"/>
    </row>
    <row r="38" spans="2:12" s="1" customFormat="1" ht="6.95" customHeight="1">
      <c r="B38" s="30"/>
      <c r="L38" s="30"/>
    </row>
    <row r="39" spans="2:12" s="1" customFormat="1" ht="25.35" customHeight="1">
      <c r="B39" s="30"/>
      <c r="C39" s="95"/>
      <c r="D39" s="96" t="s">
        <v>47</v>
      </c>
      <c r="E39" s="55"/>
      <c r="F39" s="55"/>
      <c r="G39" s="97" t="s">
        <v>48</v>
      </c>
      <c r="H39" s="98" t="s">
        <v>49</v>
      </c>
      <c r="I39" s="55"/>
      <c r="J39" s="99">
        <f>SUM(J30:J37)</f>
        <v>0</v>
      </c>
      <c r="K39" s="100"/>
      <c r="L39" s="30"/>
    </row>
    <row r="40" spans="2:12" s="1" customFormat="1" ht="14.45" customHeight="1">
      <c r="B40" s="30"/>
      <c r="L40" s="30"/>
    </row>
    <row r="41" spans="2:12" ht="14.45" customHeight="1">
      <c r="B41" s="18"/>
      <c r="L41" s="18"/>
    </row>
    <row r="42" spans="2:12" ht="14.45" customHeight="1">
      <c r="B42" s="18"/>
      <c r="L42" s="18"/>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47" s="1" customFormat="1" ht="6.95" customHeight="1">
      <c r="B81" s="44"/>
      <c r="C81" s="45"/>
      <c r="D81" s="45"/>
      <c r="E81" s="45"/>
      <c r="F81" s="45"/>
      <c r="G81" s="45"/>
      <c r="H81" s="45"/>
      <c r="I81" s="45"/>
      <c r="J81" s="45"/>
      <c r="K81" s="45"/>
      <c r="L81" s="30"/>
    </row>
    <row r="82" spans="2:47" s="1" customFormat="1" ht="24.95" customHeight="1">
      <c r="B82" s="30"/>
      <c r="C82" s="19" t="s">
        <v>138</v>
      </c>
      <c r="L82" s="30"/>
    </row>
    <row r="83" spans="2:47" s="1" customFormat="1" ht="6.95" customHeight="1">
      <c r="B83" s="30"/>
      <c r="L83" s="30"/>
    </row>
    <row r="84" spans="2:47" s="1" customFormat="1" ht="12" customHeight="1">
      <c r="B84" s="30"/>
      <c r="C84" s="25" t="s">
        <v>16</v>
      </c>
      <c r="L84" s="30"/>
    </row>
    <row r="85" spans="2:47" s="1" customFormat="1" ht="16.5" customHeight="1">
      <c r="B85" s="30"/>
      <c r="E85" s="233" t="str">
        <f>E7</f>
        <v>STAVEBNÍ ÚPRAVY OPTICKÝCH LABORATOŘÍ V ÚSTAVU TERMOMECHANIKY AV ČR, v.v.i.</v>
      </c>
      <c r="F85" s="234"/>
      <c r="G85" s="234"/>
      <c r="H85" s="234"/>
      <c r="L85" s="30"/>
    </row>
    <row r="86" spans="2:47" s="1" customFormat="1" ht="12" customHeight="1">
      <c r="B86" s="30"/>
      <c r="C86" s="25" t="s">
        <v>136</v>
      </c>
      <c r="L86" s="30"/>
    </row>
    <row r="87" spans="2:47" s="1" customFormat="1" ht="16.5" customHeight="1">
      <c r="B87" s="30"/>
      <c r="E87" s="194" t="str">
        <f>E9</f>
        <v>D.1.2.2-SO 01 - Zdravotechnika</v>
      </c>
      <c r="F87" s="235"/>
      <c r="G87" s="235"/>
      <c r="H87" s="235"/>
      <c r="L87" s="30"/>
    </row>
    <row r="88" spans="2:47" s="1" customFormat="1" ht="6.95" customHeight="1">
      <c r="B88" s="30"/>
      <c r="L88" s="30"/>
    </row>
    <row r="89" spans="2:47" s="1" customFormat="1" ht="12" customHeight="1">
      <c r="B89" s="30"/>
      <c r="C89" s="25" t="s">
        <v>20</v>
      </c>
      <c r="F89" s="23" t="str">
        <f>F12</f>
        <v xml:space="preserve"> </v>
      </c>
      <c r="I89" s="25" t="s">
        <v>22</v>
      </c>
      <c r="J89" s="50" t="str">
        <f>IF(J12="","",J12)</f>
        <v>27. 4. 2025</v>
      </c>
      <c r="L89" s="30"/>
    </row>
    <row r="90" spans="2:47" s="1" customFormat="1" ht="6.95" customHeight="1">
      <c r="B90" s="30"/>
      <c r="L90" s="30"/>
    </row>
    <row r="91" spans="2:47" s="1" customFormat="1" ht="15.2" customHeight="1">
      <c r="B91" s="30"/>
      <c r="C91" s="25" t="s">
        <v>24</v>
      </c>
      <c r="F91" s="23" t="str">
        <f>E15</f>
        <v>Ústav termomechaniky AV ČR, v.v.i.</v>
      </c>
      <c r="I91" s="25" t="s">
        <v>30</v>
      </c>
      <c r="J91" s="28" t="str">
        <f>E21</f>
        <v>Kania a.s.</v>
      </c>
      <c r="L91" s="30"/>
    </row>
    <row r="92" spans="2:47" s="1" customFormat="1" ht="15.2" customHeight="1">
      <c r="B92" s="30"/>
      <c r="C92" s="25" t="s">
        <v>28</v>
      </c>
      <c r="F92" s="23" t="str">
        <f>IF(E18="","",E18)</f>
        <v>Vyplň údaj</v>
      </c>
      <c r="I92" s="25" t="s">
        <v>33</v>
      </c>
      <c r="J92" s="28" t="str">
        <f>E24</f>
        <v xml:space="preserve"> </v>
      </c>
      <c r="L92" s="30"/>
    </row>
    <row r="93" spans="2:47" s="1" customFormat="1" ht="10.35" customHeight="1">
      <c r="B93" s="30"/>
      <c r="L93" s="30"/>
    </row>
    <row r="94" spans="2:47" s="1" customFormat="1" ht="29.25" customHeight="1">
      <c r="B94" s="30"/>
      <c r="C94" s="103" t="s">
        <v>139</v>
      </c>
      <c r="D94" s="95"/>
      <c r="E94" s="95"/>
      <c r="F94" s="95"/>
      <c r="G94" s="95"/>
      <c r="H94" s="95"/>
      <c r="I94" s="95"/>
      <c r="J94" s="104" t="s">
        <v>140</v>
      </c>
      <c r="K94" s="95"/>
      <c r="L94" s="30"/>
    </row>
    <row r="95" spans="2:47" s="1" customFormat="1" ht="10.35" customHeight="1">
      <c r="B95" s="30"/>
      <c r="L95" s="30"/>
    </row>
    <row r="96" spans="2:47" s="1" customFormat="1" ht="22.9" customHeight="1">
      <c r="B96" s="30"/>
      <c r="C96" s="105" t="s">
        <v>141</v>
      </c>
      <c r="J96" s="64">
        <f>J124</f>
        <v>0</v>
      </c>
      <c r="L96" s="30"/>
      <c r="AU96" s="15" t="s">
        <v>142</v>
      </c>
    </row>
    <row r="97" spans="2:12" s="8" customFormat="1" ht="24.95" customHeight="1">
      <c r="B97" s="106"/>
      <c r="D97" s="107" t="s">
        <v>938</v>
      </c>
      <c r="E97" s="108"/>
      <c r="F97" s="108"/>
      <c r="G97" s="108"/>
      <c r="H97" s="108"/>
      <c r="I97" s="108"/>
      <c r="J97" s="109">
        <f>J125</f>
        <v>0</v>
      </c>
      <c r="L97" s="106"/>
    </row>
    <row r="98" spans="2:12" s="8" customFormat="1" ht="24.95" customHeight="1">
      <c r="B98" s="106"/>
      <c r="D98" s="107" t="s">
        <v>939</v>
      </c>
      <c r="E98" s="108"/>
      <c r="F98" s="108"/>
      <c r="G98" s="108"/>
      <c r="H98" s="108"/>
      <c r="I98" s="108"/>
      <c r="J98" s="109">
        <f>J128</f>
        <v>0</v>
      </c>
      <c r="L98" s="106"/>
    </row>
    <row r="99" spans="2:12" s="8" customFormat="1" ht="24.95" customHeight="1">
      <c r="B99" s="106"/>
      <c r="D99" s="107" t="s">
        <v>940</v>
      </c>
      <c r="E99" s="108"/>
      <c r="F99" s="108"/>
      <c r="G99" s="108"/>
      <c r="H99" s="108"/>
      <c r="I99" s="108"/>
      <c r="J99" s="109">
        <f>J133</f>
        <v>0</v>
      </c>
      <c r="L99" s="106"/>
    </row>
    <row r="100" spans="2:12" s="8" customFormat="1" ht="24.95" customHeight="1">
      <c r="B100" s="106"/>
      <c r="D100" s="107" t="s">
        <v>941</v>
      </c>
      <c r="E100" s="108"/>
      <c r="F100" s="108"/>
      <c r="G100" s="108"/>
      <c r="H100" s="108"/>
      <c r="I100" s="108"/>
      <c r="J100" s="109">
        <f>J138</f>
        <v>0</v>
      </c>
      <c r="L100" s="106"/>
    </row>
    <row r="101" spans="2:12" s="8" customFormat="1" ht="24.95" customHeight="1">
      <c r="B101" s="106"/>
      <c r="D101" s="107" t="s">
        <v>942</v>
      </c>
      <c r="E101" s="108"/>
      <c r="F101" s="108"/>
      <c r="G101" s="108"/>
      <c r="H101" s="108"/>
      <c r="I101" s="108"/>
      <c r="J101" s="109">
        <f>J159</f>
        <v>0</v>
      </c>
      <c r="L101" s="106"/>
    </row>
    <row r="102" spans="2:12" s="8" customFormat="1" ht="24.95" customHeight="1">
      <c r="B102" s="106"/>
      <c r="D102" s="107" t="s">
        <v>943</v>
      </c>
      <c r="E102" s="108"/>
      <c r="F102" s="108"/>
      <c r="G102" s="108"/>
      <c r="H102" s="108"/>
      <c r="I102" s="108"/>
      <c r="J102" s="109">
        <f>J190</f>
        <v>0</v>
      </c>
      <c r="L102" s="106"/>
    </row>
    <row r="103" spans="2:12" s="8" customFormat="1" ht="24.95" customHeight="1">
      <c r="B103" s="106"/>
      <c r="D103" s="107" t="s">
        <v>944</v>
      </c>
      <c r="E103" s="108"/>
      <c r="F103" s="108"/>
      <c r="G103" s="108"/>
      <c r="H103" s="108"/>
      <c r="I103" s="108"/>
      <c r="J103" s="109">
        <f>J199</f>
        <v>0</v>
      </c>
      <c r="L103" s="106"/>
    </row>
    <row r="104" spans="2:12" s="8" customFormat="1" ht="24.95" customHeight="1">
      <c r="B104" s="106"/>
      <c r="D104" s="107" t="s">
        <v>945</v>
      </c>
      <c r="E104" s="108"/>
      <c r="F104" s="108"/>
      <c r="G104" s="108"/>
      <c r="H104" s="108"/>
      <c r="I104" s="108"/>
      <c r="J104" s="109">
        <f>J206</f>
        <v>0</v>
      </c>
      <c r="L104" s="106"/>
    </row>
    <row r="105" spans="2:12" s="1" customFormat="1" ht="21.75" customHeight="1">
      <c r="B105" s="30"/>
      <c r="L105" s="30"/>
    </row>
    <row r="106" spans="2:12" s="1" customFormat="1" ht="6.95" customHeight="1">
      <c r="B106" s="42"/>
      <c r="C106" s="43"/>
      <c r="D106" s="43"/>
      <c r="E106" s="43"/>
      <c r="F106" s="43"/>
      <c r="G106" s="43"/>
      <c r="H106" s="43"/>
      <c r="I106" s="43"/>
      <c r="J106" s="43"/>
      <c r="K106" s="43"/>
      <c r="L106" s="30"/>
    </row>
    <row r="110" spans="2:12" s="1" customFormat="1" ht="6.95" customHeight="1">
      <c r="B110" s="44"/>
      <c r="C110" s="45"/>
      <c r="D110" s="45"/>
      <c r="E110" s="45"/>
      <c r="F110" s="45"/>
      <c r="G110" s="45"/>
      <c r="H110" s="45"/>
      <c r="I110" s="45"/>
      <c r="J110" s="45"/>
      <c r="K110" s="45"/>
      <c r="L110" s="30"/>
    </row>
    <row r="111" spans="2:12" s="1" customFormat="1" ht="24.95" customHeight="1">
      <c r="B111" s="30"/>
      <c r="C111" s="19" t="s">
        <v>170</v>
      </c>
      <c r="L111" s="30"/>
    </row>
    <row r="112" spans="2:12" s="1" customFormat="1" ht="6.95" customHeight="1">
      <c r="B112" s="30"/>
      <c r="L112" s="30"/>
    </row>
    <row r="113" spans="2:65" s="1" customFormat="1" ht="12" customHeight="1">
      <c r="B113" s="30"/>
      <c r="C113" s="25" t="s">
        <v>16</v>
      </c>
      <c r="L113" s="30"/>
    </row>
    <row r="114" spans="2:65" s="1" customFormat="1" ht="16.5" customHeight="1">
      <c r="B114" s="30"/>
      <c r="E114" s="233" t="str">
        <f>E7</f>
        <v>STAVEBNÍ ÚPRAVY OPTICKÝCH LABORATOŘÍ V ÚSTAVU TERMOMECHANIKY AV ČR, v.v.i.</v>
      </c>
      <c r="F114" s="234"/>
      <c r="G114" s="234"/>
      <c r="H114" s="234"/>
      <c r="L114" s="30"/>
    </row>
    <row r="115" spans="2:65" s="1" customFormat="1" ht="12" customHeight="1">
      <c r="B115" s="30"/>
      <c r="C115" s="25" t="s">
        <v>136</v>
      </c>
      <c r="L115" s="30"/>
    </row>
    <row r="116" spans="2:65" s="1" customFormat="1" ht="16.5" customHeight="1">
      <c r="B116" s="30"/>
      <c r="E116" s="194" t="str">
        <f>E9</f>
        <v>D.1.2.2-SO 01 - Zdravotechnika</v>
      </c>
      <c r="F116" s="235"/>
      <c r="G116" s="235"/>
      <c r="H116" s="235"/>
      <c r="L116" s="30"/>
    </row>
    <row r="117" spans="2:65" s="1" customFormat="1" ht="6.95" customHeight="1">
      <c r="B117" s="30"/>
      <c r="L117" s="30"/>
    </row>
    <row r="118" spans="2:65" s="1" customFormat="1" ht="12" customHeight="1">
      <c r="B118" s="30"/>
      <c r="C118" s="25" t="s">
        <v>20</v>
      </c>
      <c r="F118" s="23" t="str">
        <f>F12</f>
        <v xml:space="preserve"> </v>
      </c>
      <c r="I118" s="25" t="s">
        <v>22</v>
      </c>
      <c r="J118" s="50" t="str">
        <f>IF(J12="","",J12)</f>
        <v>27. 4. 2025</v>
      </c>
      <c r="L118" s="30"/>
    </row>
    <row r="119" spans="2:65" s="1" customFormat="1" ht="6.95" customHeight="1">
      <c r="B119" s="30"/>
      <c r="L119" s="30"/>
    </row>
    <row r="120" spans="2:65" s="1" customFormat="1" ht="15.2" customHeight="1">
      <c r="B120" s="30"/>
      <c r="C120" s="25" t="s">
        <v>24</v>
      </c>
      <c r="F120" s="23" t="str">
        <f>E15</f>
        <v>Ústav termomechaniky AV ČR, v.v.i.</v>
      </c>
      <c r="I120" s="25" t="s">
        <v>30</v>
      </c>
      <c r="J120" s="28" t="str">
        <f>E21</f>
        <v>Kania a.s.</v>
      </c>
      <c r="L120" s="30"/>
    </row>
    <row r="121" spans="2:65" s="1" customFormat="1" ht="15.2" customHeight="1">
      <c r="B121" s="30"/>
      <c r="C121" s="25" t="s">
        <v>28</v>
      </c>
      <c r="F121" s="23" t="str">
        <f>IF(E18="","",E18)</f>
        <v>Vyplň údaj</v>
      </c>
      <c r="I121" s="25" t="s">
        <v>33</v>
      </c>
      <c r="J121" s="28" t="str">
        <f>E24</f>
        <v xml:space="preserve"> </v>
      </c>
      <c r="L121" s="30"/>
    </row>
    <row r="122" spans="2:65" s="1" customFormat="1" ht="10.35" customHeight="1">
      <c r="B122" s="30"/>
      <c r="L122" s="30"/>
    </row>
    <row r="123" spans="2:65" s="10" customFormat="1" ht="29.25" customHeight="1">
      <c r="B123" s="114"/>
      <c r="C123" s="115" t="s">
        <v>171</v>
      </c>
      <c r="D123" s="116" t="s">
        <v>62</v>
      </c>
      <c r="E123" s="116" t="s">
        <v>58</v>
      </c>
      <c r="F123" s="116" t="s">
        <v>59</v>
      </c>
      <c r="G123" s="116" t="s">
        <v>172</v>
      </c>
      <c r="H123" s="116" t="s">
        <v>173</v>
      </c>
      <c r="I123" s="116" t="s">
        <v>174</v>
      </c>
      <c r="J123" s="116" t="s">
        <v>140</v>
      </c>
      <c r="K123" s="117" t="s">
        <v>175</v>
      </c>
      <c r="L123" s="114"/>
      <c r="M123" s="57" t="s">
        <v>1</v>
      </c>
      <c r="N123" s="58" t="s">
        <v>41</v>
      </c>
      <c r="O123" s="58" t="s">
        <v>176</v>
      </c>
      <c r="P123" s="58" t="s">
        <v>177</v>
      </c>
      <c r="Q123" s="58" t="s">
        <v>178</v>
      </c>
      <c r="R123" s="58" t="s">
        <v>179</v>
      </c>
      <c r="S123" s="58" t="s">
        <v>180</v>
      </c>
      <c r="T123" s="59" t="s">
        <v>181</v>
      </c>
    </row>
    <row r="124" spans="2:65" s="1" customFormat="1" ht="22.9" customHeight="1">
      <c r="B124" s="30"/>
      <c r="C124" s="62" t="s">
        <v>182</v>
      </c>
      <c r="J124" s="118">
        <f>BK124</f>
        <v>0</v>
      </c>
      <c r="L124" s="30"/>
      <c r="M124" s="60"/>
      <c r="N124" s="51"/>
      <c r="O124" s="51"/>
      <c r="P124" s="119">
        <f>P125+P128+P133+P138+P159+P190+P199+P206</f>
        <v>0</v>
      </c>
      <c r="Q124" s="51"/>
      <c r="R124" s="119">
        <f>R125+R128+R133+R138+R159+R190+R199+R206</f>
        <v>0</v>
      </c>
      <c r="S124" s="51"/>
      <c r="T124" s="120">
        <f>T125+T128+T133+T138+T159+T190+T199+T206</f>
        <v>0</v>
      </c>
      <c r="AT124" s="15" t="s">
        <v>76</v>
      </c>
      <c r="AU124" s="15" t="s">
        <v>142</v>
      </c>
      <c r="BK124" s="121">
        <f>BK125+BK128+BK133+BK138+BK159+BK190+BK199+BK206</f>
        <v>0</v>
      </c>
    </row>
    <row r="125" spans="2:65" s="11" customFormat="1" ht="25.9" customHeight="1">
      <c r="B125" s="122"/>
      <c r="D125" s="123" t="s">
        <v>76</v>
      </c>
      <c r="E125" s="124" t="s">
        <v>474</v>
      </c>
      <c r="F125" s="124" t="s">
        <v>946</v>
      </c>
      <c r="I125" s="125"/>
      <c r="J125" s="126">
        <f>BK125</f>
        <v>0</v>
      </c>
      <c r="L125" s="122"/>
      <c r="M125" s="127"/>
      <c r="P125" s="128">
        <f>SUM(P126:P127)</f>
        <v>0</v>
      </c>
      <c r="R125" s="128">
        <f>SUM(R126:R127)</f>
        <v>0</v>
      </c>
      <c r="T125" s="129">
        <f>SUM(T126:T127)</f>
        <v>0</v>
      </c>
      <c r="AR125" s="123" t="s">
        <v>85</v>
      </c>
      <c r="AT125" s="130" t="s">
        <v>76</v>
      </c>
      <c r="AU125" s="130" t="s">
        <v>77</v>
      </c>
      <c r="AY125" s="123" t="s">
        <v>185</v>
      </c>
      <c r="BK125" s="131">
        <f>SUM(BK126:BK127)</f>
        <v>0</v>
      </c>
    </row>
    <row r="126" spans="2:65" s="1" customFormat="1" ht="16.5" customHeight="1">
      <c r="B126" s="134"/>
      <c r="C126" s="135" t="s">
        <v>85</v>
      </c>
      <c r="D126" s="135" t="s">
        <v>187</v>
      </c>
      <c r="E126" s="136" t="s">
        <v>947</v>
      </c>
      <c r="F126" s="137" t="s">
        <v>948</v>
      </c>
      <c r="G126" s="138" t="s">
        <v>328</v>
      </c>
      <c r="H126" s="139">
        <v>4</v>
      </c>
      <c r="I126" s="140"/>
      <c r="J126" s="141">
        <f>ROUND(I126*H126,2)</f>
        <v>0</v>
      </c>
      <c r="K126" s="137" t="s">
        <v>949</v>
      </c>
      <c r="L126" s="30"/>
      <c r="M126" s="142" t="s">
        <v>1</v>
      </c>
      <c r="N126" s="143" t="s">
        <v>42</v>
      </c>
      <c r="P126" s="144">
        <f>O126*H126</f>
        <v>0</v>
      </c>
      <c r="Q126" s="144">
        <v>0</v>
      </c>
      <c r="R126" s="144">
        <f>Q126*H126</f>
        <v>0</v>
      </c>
      <c r="S126" s="144">
        <v>0</v>
      </c>
      <c r="T126" s="145">
        <f>S126*H126</f>
        <v>0</v>
      </c>
      <c r="AR126" s="146" t="s">
        <v>108</v>
      </c>
      <c r="AT126" s="146" t="s">
        <v>187</v>
      </c>
      <c r="AU126" s="146" t="s">
        <v>85</v>
      </c>
      <c r="AY126" s="15" t="s">
        <v>185</v>
      </c>
      <c r="BE126" s="147">
        <f>IF(N126="základní",J126,0)</f>
        <v>0</v>
      </c>
      <c r="BF126" s="147">
        <f>IF(N126="snížená",J126,0)</f>
        <v>0</v>
      </c>
      <c r="BG126" s="147">
        <f>IF(N126="zákl. přenesená",J126,0)</f>
        <v>0</v>
      </c>
      <c r="BH126" s="147">
        <f>IF(N126="sníž. přenesená",J126,0)</f>
        <v>0</v>
      </c>
      <c r="BI126" s="147">
        <f>IF(N126="nulová",J126,0)</f>
        <v>0</v>
      </c>
      <c r="BJ126" s="15" t="s">
        <v>85</v>
      </c>
      <c r="BK126" s="147">
        <f>ROUND(I126*H126,2)</f>
        <v>0</v>
      </c>
      <c r="BL126" s="15" t="s">
        <v>108</v>
      </c>
      <c r="BM126" s="146" t="s">
        <v>87</v>
      </c>
    </row>
    <row r="127" spans="2:65" s="1" customFormat="1" ht="29.25">
      <c r="B127" s="30"/>
      <c r="D127" s="149" t="s">
        <v>301</v>
      </c>
      <c r="F127" s="173" t="s">
        <v>950</v>
      </c>
      <c r="I127" s="174"/>
      <c r="L127" s="30"/>
      <c r="M127" s="175"/>
      <c r="T127" s="54"/>
      <c r="AT127" s="15" t="s">
        <v>301</v>
      </c>
      <c r="AU127" s="15" t="s">
        <v>85</v>
      </c>
    </row>
    <row r="128" spans="2:65" s="11" customFormat="1" ht="25.9" customHeight="1">
      <c r="B128" s="122"/>
      <c r="D128" s="123" t="s">
        <v>76</v>
      </c>
      <c r="E128" s="124" t="s">
        <v>648</v>
      </c>
      <c r="F128" s="124" t="s">
        <v>951</v>
      </c>
      <c r="I128" s="125"/>
      <c r="J128" s="126">
        <f>BK128</f>
        <v>0</v>
      </c>
      <c r="L128" s="122"/>
      <c r="M128" s="127"/>
      <c r="P128" s="128">
        <f>SUM(P129:P132)</f>
        <v>0</v>
      </c>
      <c r="R128" s="128">
        <f>SUM(R129:R132)</f>
        <v>0</v>
      </c>
      <c r="T128" s="129">
        <f>SUM(T129:T132)</f>
        <v>0</v>
      </c>
      <c r="AR128" s="123" t="s">
        <v>85</v>
      </c>
      <c r="AT128" s="130" t="s">
        <v>76</v>
      </c>
      <c r="AU128" s="130" t="s">
        <v>77</v>
      </c>
      <c r="AY128" s="123" t="s">
        <v>185</v>
      </c>
      <c r="BK128" s="131">
        <f>SUM(BK129:BK132)</f>
        <v>0</v>
      </c>
    </row>
    <row r="129" spans="2:65" s="1" customFormat="1" ht="21.75" customHeight="1">
      <c r="B129" s="134"/>
      <c r="C129" s="135" t="s">
        <v>87</v>
      </c>
      <c r="D129" s="135" t="s">
        <v>187</v>
      </c>
      <c r="E129" s="136" t="s">
        <v>952</v>
      </c>
      <c r="F129" s="137" t="s">
        <v>953</v>
      </c>
      <c r="G129" s="138" t="s">
        <v>306</v>
      </c>
      <c r="H129" s="139">
        <v>2</v>
      </c>
      <c r="I129" s="140"/>
      <c r="J129" s="141">
        <f>ROUND(I129*H129,2)</f>
        <v>0</v>
      </c>
      <c r="K129" s="137" t="s">
        <v>949</v>
      </c>
      <c r="L129" s="30"/>
      <c r="M129" s="142" t="s">
        <v>1</v>
      </c>
      <c r="N129" s="143" t="s">
        <v>42</v>
      </c>
      <c r="P129" s="144">
        <f>O129*H129</f>
        <v>0</v>
      </c>
      <c r="Q129" s="144">
        <v>0</v>
      </c>
      <c r="R129" s="144">
        <f>Q129*H129</f>
        <v>0</v>
      </c>
      <c r="S129" s="144">
        <v>0</v>
      </c>
      <c r="T129" s="145">
        <f>S129*H129</f>
        <v>0</v>
      </c>
      <c r="AR129" s="146" t="s">
        <v>108</v>
      </c>
      <c r="AT129" s="146" t="s">
        <v>187</v>
      </c>
      <c r="AU129" s="146" t="s">
        <v>85</v>
      </c>
      <c r="AY129" s="15" t="s">
        <v>185</v>
      </c>
      <c r="BE129" s="147">
        <f>IF(N129="základní",J129,0)</f>
        <v>0</v>
      </c>
      <c r="BF129" s="147">
        <f>IF(N129="snížená",J129,0)</f>
        <v>0</v>
      </c>
      <c r="BG129" s="147">
        <f>IF(N129="zákl. přenesená",J129,0)</f>
        <v>0</v>
      </c>
      <c r="BH129" s="147">
        <f>IF(N129="sníž. přenesená",J129,0)</f>
        <v>0</v>
      </c>
      <c r="BI129" s="147">
        <f>IF(N129="nulová",J129,0)</f>
        <v>0</v>
      </c>
      <c r="BJ129" s="15" t="s">
        <v>85</v>
      </c>
      <c r="BK129" s="147">
        <f>ROUND(I129*H129,2)</f>
        <v>0</v>
      </c>
      <c r="BL129" s="15" t="s">
        <v>108</v>
      </c>
      <c r="BM129" s="146" t="s">
        <v>108</v>
      </c>
    </row>
    <row r="130" spans="2:65" s="1" customFormat="1" ht="19.5">
      <c r="B130" s="30"/>
      <c r="D130" s="149" t="s">
        <v>301</v>
      </c>
      <c r="F130" s="173" t="s">
        <v>954</v>
      </c>
      <c r="I130" s="174"/>
      <c r="L130" s="30"/>
      <c r="M130" s="175"/>
      <c r="T130" s="54"/>
      <c r="AT130" s="15" t="s">
        <v>301</v>
      </c>
      <c r="AU130" s="15" t="s">
        <v>85</v>
      </c>
    </row>
    <row r="131" spans="2:65" s="1" customFormat="1" ht="16.5" customHeight="1">
      <c r="B131" s="134"/>
      <c r="C131" s="135" t="s">
        <v>102</v>
      </c>
      <c r="D131" s="135" t="s">
        <v>187</v>
      </c>
      <c r="E131" s="136" t="s">
        <v>955</v>
      </c>
      <c r="F131" s="137" t="s">
        <v>956</v>
      </c>
      <c r="G131" s="138" t="s">
        <v>328</v>
      </c>
      <c r="H131" s="139">
        <v>4</v>
      </c>
      <c r="I131" s="140"/>
      <c r="J131" s="141">
        <f>ROUND(I131*H131,2)</f>
        <v>0</v>
      </c>
      <c r="K131" s="137" t="s">
        <v>949</v>
      </c>
      <c r="L131" s="30"/>
      <c r="M131" s="142" t="s">
        <v>1</v>
      </c>
      <c r="N131" s="143" t="s">
        <v>42</v>
      </c>
      <c r="P131" s="144">
        <f>O131*H131</f>
        <v>0</v>
      </c>
      <c r="Q131" s="144">
        <v>0</v>
      </c>
      <c r="R131" s="144">
        <f>Q131*H131</f>
        <v>0</v>
      </c>
      <c r="S131" s="144">
        <v>0</v>
      </c>
      <c r="T131" s="145">
        <f>S131*H131</f>
        <v>0</v>
      </c>
      <c r="AR131" s="146" t="s">
        <v>108</v>
      </c>
      <c r="AT131" s="146" t="s">
        <v>187</v>
      </c>
      <c r="AU131" s="146" t="s">
        <v>85</v>
      </c>
      <c r="AY131" s="15" t="s">
        <v>185</v>
      </c>
      <c r="BE131" s="147">
        <f>IF(N131="základní",J131,0)</f>
        <v>0</v>
      </c>
      <c r="BF131" s="147">
        <f>IF(N131="snížená",J131,0)</f>
        <v>0</v>
      </c>
      <c r="BG131" s="147">
        <f>IF(N131="zákl. přenesená",J131,0)</f>
        <v>0</v>
      </c>
      <c r="BH131" s="147">
        <f>IF(N131="sníž. přenesená",J131,0)</f>
        <v>0</v>
      </c>
      <c r="BI131" s="147">
        <f>IF(N131="nulová",J131,0)</f>
        <v>0</v>
      </c>
      <c r="BJ131" s="15" t="s">
        <v>85</v>
      </c>
      <c r="BK131" s="147">
        <f>ROUND(I131*H131,2)</f>
        <v>0</v>
      </c>
      <c r="BL131" s="15" t="s">
        <v>108</v>
      </c>
      <c r="BM131" s="146" t="s">
        <v>114</v>
      </c>
    </row>
    <row r="132" spans="2:65" s="1" customFormat="1" ht="29.25">
      <c r="B132" s="30"/>
      <c r="D132" s="149" t="s">
        <v>301</v>
      </c>
      <c r="F132" s="173" t="s">
        <v>957</v>
      </c>
      <c r="I132" s="174"/>
      <c r="L132" s="30"/>
      <c r="M132" s="175"/>
      <c r="T132" s="54"/>
      <c r="AT132" s="15" t="s">
        <v>301</v>
      </c>
      <c r="AU132" s="15" t="s">
        <v>85</v>
      </c>
    </row>
    <row r="133" spans="2:65" s="11" customFormat="1" ht="25.9" customHeight="1">
      <c r="B133" s="122"/>
      <c r="D133" s="123" t="s">
        <v>76</v>
      </c>
      <c r="E133" s="124" t="s">
        <v>958</v>
      </c>
      <c r="F133" s="124" t="s">
        <v>959</v>
      </c>
      <c r="I133" s="125"/>
      <c r="J133" s="126">
        <f>BK133</f>
        <v>0</v>
      </c>
      <c r="L133" s="122"/>
      <c r="M133" s="127"/>
      <c r="P133" s="128">
        <f>SUM(P134:P137)</f>
        <v>0</v>
      </c>
      <c r="R133" s="128">
        <f>SUM(R134:R137)</f>
        <v>0</v>
      </c>
      <c r="T133" s="129">
        <f>SUM(T134:T137)</f>
        <v>0</v>
      </c>
      <c r="AR133" s="123" t="s">
        <v>87</v>
      </c>
      <c r="AT133" s="130" t="s">
        <v>76</v>
      </c>
      <c r="AU133" s="130" t="s">
        <v>77</v>
      </c>
      <c r="AY133" s="123" t="s">
        <v>185</v>
      </c>
      <c r="BK133" s="131">
        <f>SUM(BK134:BK137)</f>
        <v>0</v>
      </c>
    </row>
    <row r="134" spans="2:65" s="1" customFormat="1" ht="16.5" customHeight="1">
      <c r="B134" s="134"/>
      <c r="C134" s="135" t="s">
        <v>108</v>
      </c>
      <c r="D134" s="135" t="s">
        <v>187</v>
      </c>
      <c r="E134" s="136" t="s">
        <v>960</v>
      </c>
      <c r="F134" s="137" t="s">
        <v>961</v>
      </c>
      <c r="G134" s="138" t="s">
        <v>306</v>
      </c>
      <c r="H134" s="139">
        <v>1</v>
      </c>
      <c r="I134" s="140"/>
      <c r="J134" s="141">
        <f>ROUND(I134*H134,2)</f>
        <v>0</v>
      </c>
      <c r="K134" s="137" t="s">
        <v>949</v>
      </c>
      <c r="L134" s="30"/>
      <c r="M134" s="142" t="s">
        <v>1</v>
      </c>
      <c r="N134" s="143" t="s">
        <v>42</v>
      </c>
      <c r="P134" s="144">
        <f>O134*H134</f>
        <v>0</v>
      </c>
      <c r="Q134" s="144">
        <v>0</v>
      </c>
      <c r="R134" s="144">
        <f>Q134*H134</f>
        <v>0</v>
      </c>
      <c r="S134" s="144">
        <v>0</v>
      </c>
      <c r="T134" s="145">
        <f>S134*H134</f>
        <v>0</v>
      </c>
      <c r="AR134" s="146" t="s">
        <v>261</v>
      </c>
      <c r="AT134" s="146" t="s">
        <v>187</v>
      </c>
      <c r="AU134" s="146" t="s">
        <v>85</v>
      </c>
      <c r="AY134" s="15" t="s">
        <v>185</v>
      </c>
      <c r="BE134" s="147">
        <f>IF(N134="základní",J134,0)</f>
        <v>0</v>
      </c>
      <c r="BF134" s="147">
        <f>IF(N134="snížená",J134,0)</f>
        <v>0</v>
      </c>
      <c r="BG134" s="147">
        <f>IF(N134="zákl. přenesená",J134,0)</f>
        <v>0</v>
      </c>
      <c r="BH134" s="147">
        <f>IF(N134="sníž. přenesená",J134,0)</f>
        <v>0</v>
      </c>
      <c r="BI134" s="147">
        <f>IF(N134="nulová",J134,0)</f>
        <v>0</v>
      </c>
      <c r="BJ134" s="15" t="s">
        <v>85</v>
      </c>
      <c r="BK134" s="147">
        <f>ROUND(I134*H134,2)</f>
        <v>0</v>
      </c>
      <c r="BL134" s="15" t="s">
        <v>261</v>
      </c>
      <c r="BM134" s="146" t="s">
        <v>222</v>
      </c>
    </row>
    <row r="135" spans="2:65" s="1" customFormat="1" ht="39">
      <c r="B135" s="30"/>
      <c r="D135" s="149" t="s">
        <v>301</v>
      </c>
      <c r="F135" s="173" t="s">
        <v>962</v>
      </c>
      <c r="I135" s="174"/>
      <c r="L135" s="30"/>
      <c r="M135" s="175"/>
      <c r="T135" s="54"/>
      <c r="AT135" s="15" t="s">
        <v>301</v>
      </c>
      <c r="AU135" s="15" t="s">
        <v>85</v>
      </c>
    </row>
    <row r="136" spans="2:65" s="1" customFormat="1" ht="24.2" customHeight="1">
      <c r="B136" s="134"/>
      <c r="C136" s="135" t="s">
        <v>111</v>
      </c>
      <c r="D136" s="135" t="s">
        <v>187</v>
      </c>
      <c r="E136" s="136" t="s">
        <v>963</v>
      </c>
      <c r="F136" s="137" t="s">
        <v>964</v>
      </c>
      <c r="G136" s="138" t="s">
        <v>306</v>
      </c>
      <c r="H136" s="139">
        <v>1</v>
      </c>
      <c r="I136" s="140"/>
      <c r="J136" s="141">
        <f>ROUND(I136*H136,2)</f>
        <v>0</v>
      </c>
      <c r="K136" s="137" t="s">
        <v>965</v>
      </c>
      <c r="L136" s="30"/>
      <c r="M136" s="142" t="s">
        <v>1</v>
      </c>
      <c r="N136" s="143" t="s">
        <v>42</v>
      </c>
      <c r="P136" s="144">
        <f>O136*H136</f>
        <v>0</v>
      </c>
      <c r="Q136" s="144">
        <v>0</v>
      </c>
      <c r="R136" s="144">
        <f>Q136*H136</f>
        <v>0</v>
      </c>
      <c r="S136" s="144">
        <v>0</v>
      </c>
      <c r="T136" s="145">
        <f>S136*H136</f>
        <v>0</v>
      </c>
      <c r="AR136" s="146" t="s">
        <v>261</v>
      </c>
      <c r="AT136" s="146" t="s">
        <v>187</v>
      </c>
      <c r="AU136" s="146" t="s">
        <v>85</v>
      </c>
      <c r="AY136" s="15" t="s">
        <v>185</v>
      </c>
      <c r="BE136" s="147">
        <f>IF(N136="základní",J136,0)</f>
        <v>0</v>
      </c>
      <c r="BF136" s="147">
        <f>IF(N136="snížená",J136,0)</f>
        <v>0</v>
      </c>
      <c r="BG136" s="147">
        <f>IF(N136="zákl. přenesená",J136,0)</f>
        <v>0</v>
      </c>
      <c r="BH136" s="147">
        <f>IF(N136="sníž. přenesená",J136,0)</f>
        <v>0</v>
      </c>
      <c r="BI136" s="147">
        <f>IF(N136="nulová",J136,0)</f>
        <v>0</v>
      </c>
      <c r="BJ136" s="15" t="s">
        <v>85</v>
      </c>
      <c r="BK136" s="147">
        <f>ROUND(I136*H136,2)</f>
        <v>0</v>
      </c>
      <c r="BL136" s="15" t="s">
        <v>261</v>
      </c>
      <c r="BM136" s="146" t="s">
        <v>230</v>
      </c>
    </row>
    <row r="137" spans="2:65" s="1" customFormat="1" ht="29.25">
      <c r="B137" s="30"/>
      <c r="D137" s="149" t="s">
        <v>301</v>
      </c>
      <c r="F137" s="173" t="s">
        <v>966</v>
      </c>
      <c r="I137" s="174"/>
      <c r="L137" s="30"/>
      <c r="M137" s="175"/>
      <c r="T137" s="54"/>
      <c r="AT137" s="15" t="s">
        <v>301</v>
      </c>
      <c r="AU137" s="15" t="s">
        <v>85</v>
      </c>
    </row>
    <row r="138" spans="2:65" s="11" customFormat="1" ht="25.9" customHeight="1">
      <c r="B138" s="122"/>
      <c r="D138" s="123" t="s">
        <v>76</v>
      </c>
      <c r="E138" s="124" t="s">
        <v>967</v>
      </c>
      <c r="F138" s="124" t="s">
        <v>968</v>
      </c>
      <c r="I138" s="125"/>
      <c r="J138" s="126">
        <f>BK138</f>
        <v>0</v>
      </c>
      <c r="L138" s="122"/>
      <c r="M138" s="127"/>
      <c r="P138" s="128">
        <f>SUM(P139:P158)</f>
        <v>0</v>
      </c>
      <c r="R138" s="128">
        <f>SUM(R139:R158)</f>
        <v>0</v>
      </c>
      <c r="T138" s="129">
        <f>SUM(T139:T158)</f>
        <v>0</v>
      </c>
      <c r="AR138" s="123" t="s">
        <v>87</v>
      </c>
      <c r="AT138" s="130" t="s">
        <v>76</v>
      </c>
      <c r="AU138" s="130" t="s">
        <v>77</v>
      </c>
      <c r="AY138" s="123" t="s">
        <v>185</v>
      </c>
      <c r="BK138" s="131">
        <f>SUM(BK139:BK158)</f>
        <v>0</v>
      </c>
    </row>
    <row r="139" spans="2:65" s="1" customFormat="1" ht="21.75" customHeight="1">
      <c r="B139" s="134"/>
      <c r="C139" s="135" t="s">
        <v>114</v>
      </c>
      <c r="D139" s="135" t="s">
        <v>187</v>
      </c>
      <c r="E139" s="136" t="s">
        <v>969</v>
      </c>
      <c r="F139" s="137" t="s">
        <v>970</v>
      </c>
      <c r="G139" s="138" t="s">
        <v>328</v>
      </c>
      <c r="H139" s="139">
        <v>31.5</v>
      </c>
      <c r="I139" s="140"/>
      <c r="J139" s="141">
        <f>ROUND(I139*H139,2)</f>
        <v>0</v>
      </c>
      <c r="K139" s="137" t="s">
        <v>949</v>
      </c>
      <c r="L139" s="30"/>
      <c r="M139" s="142" t="s">
        <v>1</v>
      </c>
      <c r="N139" s="143" t="s">
        <v>42</v>
      </c>
      <c r="P139" s="144">
        <f>O139*H139</f>
        <v>0</v>
      </c>
      <c r="Q139" s="144">
        <v>0</v>
      </c>
      <c r="R139" s="144">
        <f>Q139*H139</f>
        <v>0</v>
      </c>
      <c r="S139" s="144">
        <v>0</v>
      </c>
      <c r="T139" s="145">
        <f>S139*H139</f>
        <v>0</v>
      </c>
      <c r="AR139" s="146" t="s">
        <v>261</v>
      </c>
      <c r="AT139" s="146" t="s">
        <v>187</v>
      </c>
      <c r="AU139" s="146" t="s">
        <v>85</v>
      </c>
      <c r="AY139" s="15" t="s">
        <v>185</v>
      </c>
      <c r="BE139" s="147">
        <f>IF(N139="základní",J139,0)</f>
        <v>0</v>
      </c>
      <c r="BF139" s="147">
        <f>IF(N139="snížená",J139,0)</f>
        <v>0</v>
      </c>
      <c r="BG139" s="147">
        <f>IF(N139="zákl. přenesená",J139,0)</f>
        <v>0</v>
      </c>
      <c r="BH139" s="147">
        <f>IF(N139="sníž. přenesená",J139,0)</f>
        <v>0</v>
      </c>
      <c r="BI139" s="147">
        <f>IF(N139="nulová",J139,0)</f>
        <v>0</v>
      </c>
      <c r="BJ139" s="15" t="s">
        <v>85</v>
      </c>
      <c r="BK139" s="147">
        <f>ROUND(I139*H139,2)</f>
        <v>0</v>
      </c>
      <c r="BL139" s="15" t="s">
        <v>261</v>
      </c>
      <c r="BM139" s="146" t="s">
        <v>8</v>
      </c>
    </row>
    <row r="140" spans="2:65" s="1" customFormat="1" ht="48.75">
      <c r="B140" s="30"/>
      <c r="D140" s="149" t="s">
        <v>301</v>
      </c>
      <c r="F140" s="173" t="s">
        <v>971</v>
      </c>
      <c r="I140" s="174"/>
      <c r="L140" s="30"/>
      <c r="M140" s="175"/>
      <c r="T140" s="54"/>
      <c r="AT140" s="15" t="s">
        <v>301</v>
      </c>
      <c r="AU140" s="15" t="s">
        <v>85</v>
      </c>
    </row>
    <row r="141" spans="2:65" s="1" customFormat="1" ht="16.5" customHeight="1">
      <c r="B141" s="134"/>
      <c r="C141" s="135" t="s">
        <v>217</v>
      </c>
      <c r="D141" s="135" t="s">
        <v>187</v>
      </c>
      <c r="E141" s="136" t="s">
        <v>972</v>
      </c>
      <c r="F141" s="137" t="s">
        <v>973</v>
      </c>
      <c r="G141" s="138" t="s">
        <v>306</v>
      </c>
      <c r="H141" s="139">
        <v>4</v>
      </c>
      <c r="I141" s="140"/>
      <c r="J141" s="141">
        <f>ROUND(I141*H141,2)</f>
        <v>0</v>
      </c>
      <c r="K141" s="137" t="s">
        <v>949</v>
      </c>
      <c r="L141" s="30"/>
      <c r="M141" s="142" t="s">
        <v>1</v>
      </c>
      <c r="N141" s="143" t="s">
        <v>42</v>
      </c>
      <c r="P141" s="144">
        <f>O141*H141</f>
        <v>0</v>
      </c>
      <c r="Q141" s="144">
        <v>0</v>
      </c>
      <c r="R141" s="144">
        <f>Q141*H141</f>
        <v>0</v>
      </c>
      <c r="S141" s="144">
        <v>0</v>
      </c>
      <c r="T141" s="145">
        <f>S141*H141</f>
        <v>0</v>
      </c>
      <c r="AR141" s="146" t="s">
        <v>261</v>
      </c>
      <c r="AT141" s="146" t="s">
        <v>187</v>
      </c>
      <c r="AU141" s="146" t="s">
        <v>85</v>
      </c>
      <c r="AY141" s="15" t="s">
        <v>185</v>
      </c>
      <c r="BE141" s="147">
        <f>IF(N141="základní",J141,0)</f>
        <v>0</v>
      </c>
      <c r="BF141" s="147">
        <f>IF(N141="snížená",J141,0)</f>
        <v>0</v>
      </c>
      <c r="BG141" s="147">
        <f>IF(N141="zákl. přenesená",J141,0)</f>
        <v>0</v>
      </c>
      <c r="BH141" s="147">
        <f>IF(N141="sníž. přenesená",J141,0)</f>
        <v>0</v>
      </c>
      <c r="BI141" s="147">
        <f>IF(N141="nulová",J141,0)</f>
        <v>0</v>
      </c>
      <c r="BJ141" s="15" t="s">
        <v>85</v>
      </c>
      <c r="BK141" s="147">
        <f>ROUND(I141*H141,2)</f>
        <v>0</v>
      </c>
      <c r="BL141" s="15" t="s">
        <v>261</v>
      </c>
      <c r="BM141" s="146" t="s">
        <v>251</v>
      </c>
    </row>
    <row r="142" spans="2:65" s="1" customFormat="1" ht="16.5" customHeight="1">
      <c r="B142" s="134"/>
      <c r="C142" s="135" t="s">
        <v>222</v>
      </c>
      <c r="D142" s="135" t="s">
        <v>187</v>
      </c>
      <c r="E142" s="136" t="s">
        <v>974</v>
      </c>
      <c r="F142" s="137" t="s">
        <v>975</v>
      </c>
      <c r="G142" s="138" t="s">
        <v>328</v>
      </c>
      <c r="H142" s="139">
        <v>2</v>
      </c>
      <c r="I142" s="140"/>
      <c r="J142" s="141">
        <f>ROUND(I142*H142,2)</f>
        <v>0</v>
      </c>
      <c r="K142" s="137" t="s">
        <v>949</v>
      </c>
      <c r="L142" s="30"/>
      <c r="M142" s="142" t="s">
        <v>1</v>
      </c>
      <c r="N142" s="143" t="s">
        <v>42</v>
      </c>
      <c r="P142" s="144">
        <f>O142*H142</f>
        <v>0</v>
      </c>
      <c r="Q142" s="144">
        <v>0</v>
      </c>
      <c r="R142" s="144">
        <f>Q142*H142</f>
        <v>0</v>
      </c>
      <c r="S142" s="144">
        <v>0</v>
      </c>
      <c r="T142" s="145">
        <f>S142*H142</f>
        <v>0</v>
      </c>
      <c r="AR142" s="146" t="s">
        <v>261</v>
      </c>
      <c r="AT142" s="146" t="s">
        <v>187</v>
      </c>
      <c r="AU142" s="146" t="s">
        <v>85</v>
      </c>
      <c r="AY142" s="15" t="s">
        <v>185</v>
      </c>
      <c r="BE142" s="147">
        <f>IF(N142="základní",J142,0)</f>
        <v>0</v>
      </c>
      <c r="BF142" s="147">
        <f>IF(N142="snížená",J142,0)</f>
        <v>0</v>
      </c>
      <c r="BG142" s="147">
        <f>IF(N142="zákl. přenesená",J142,0)</f>
        <v>0</v>
      </c>
      <c r="BH142" s="147">
        <f>IF(N142="sníž. přenesená",J142,0)</f>
        <v>0</v>
      </c>
      <c r="BI142" s="147">
        <f>IF(N142="nulová",J142,0)</f>
        <v>0</v>
      </c>
      <c r="BJ142" s="15" t="s">
        <v>85</v>
      </c>
      <c r="BK142" s="147">
        <f>ROUND(I142*H142,2)</f>
        <v>0</v>
      </c>
      <c r="BL142" s="15" t="s">
        <v>261</v>
      </c>
      <c r="BM142" s="146" t="s">
        <v>261</v>
      </c>
    </row>
    <row r="143" spans="2:65" s="1" customFormat="1" ht="19.5">
      <c r="B143" s="30"/>
      <c r="D143" s="149" t="s">
        <v>301</v>
      </c>
      <c r="F143" s="173" t="s">
        <v>976</v>
      </c>
      <c r="I143" s="174"/>
      <c r="L143" s="30"/>
      <c r="M143" s="175"/>
      <c r="T143" s="54"/>
      <c r="AT143" s="15" t="s">
        <v>301</v>
      </c>
      <c r="AU143" s="15" t="s">
        <v>85</v>
      </c>
    </row>
    <row r="144" spans="2:65" s="1" customFormat="1" ht="16.5" customHeight="1">
      <c r="B144" s="134"/>
      <c r="C144" s="135" t="s">
        <v>226</v>
      </c>
      <c r="D144" s="135" t="s">
        <v>187</v>
      </c>
      <c r="E144" s="136" t="s">
        <v>977</v>
      </c>
      <c r="F144" s="137" t="s">
        <v>978</v>
      </c>
      <c r="G144" s="138" t="s">
        <v>306</v>
      </c>
      <c r="H144" s="139">
        <v>4</v>
      </c>
      <c r="I144" s="140"/>
      <c r="J144" s="141">
        <f>ROUND(I144*H144,2)</f>
        <v>0</v>
      </c>
      <c r="K144" s="137" t="s">
        <v>949</v>
      </c>
      <c r="L144" s="30"/>
      <c r="M144" s="142" t="s">
        <v>1</v>
      </c>
      <c r="N144" s="143" t="s">
        <v>42</v>
      </c>
      <c r="P144" s="144">
        <f>O144*H144</f>
        <v>0</v>
      </c>
      <c r="Q144" s="144">
        <v>0</v>
      </c>
      <c r="R144" s="144">
        <f>Q144*H144</f>
        <v>0</v>
      </c>
      <c r="S144" s="144">
        <v>0</v>
      </c>
      <c r="T144" s="145">
        <f>S144*H144</f>
        <v>0</v>
      </c>
      <c r="AR144" s="146" t="s">
        <v>261</v>
      </c>
      <c r="AT144" s="146" t="s">
        <v>187</v>
      </c>
      <c r="AU144" s="146" t="s">
        <v>85</v>
      </c>
      <c r="AY144" s="15" t="s">
        <v>185</v>
      </c>
      <c r="BE144" s="147">
        <f>IF(N144="základní",J144,0)</f>
        <v>0</v>
      </c>
      <c r="BF144" s="147">
        <f>IF(N144="snížená",J144,0)</f>
        <v>0</v>
      </c>
      <c r="BG144" s="147">
        <f>IF(N144="zákl. přenesená",J144,0)</f>
        <v>0</v>
      </c>
      <c r="BH144" s="147">
        <f>IF(N144="sníž. přenesená",J144,0)</f>
        <v>0</v>
      </c>
      <c r="BI144" s="147">
        <f>IF(N144="nulová",J144,0)</f>
        <v>0</v>
      </c>
      <c r="BJ144" s="15" t="s">
        <v>85</v>
      </c>
      <c r="BK144" s="147">
        <f>ROUND(I144*H144,2)</f>
        <v>0</v>
      </c>
      <c r="BL144" s="15" t="s">
        <v>261</v>
      </c>
      <c r="BM144" s="146" t="s">
        <v>273</v>
      </c>
    </row>
    <row r="145" spans="2:65" s="1" customFormat="1" ht="16.5" customHeight="1">
      <c r="B145" s="134"/>
      <c r="C145" s="135" t="s">
        <v>230</v>
      </c>
      <c r="D145" s="135" t="s">
        <v>187</v>
      </c>
      <c r="E145" s="136" t="s">
        <v>979</v>
      </c>
      <c r="F145" s="137" t="s">
        <v>980</v>
      </c>
      <c r="G145" s="138" t="s">
        <v>328</v>
      </c>
      <c r="H145" s="139">
        <v>2.5</v>
      </c>
      <c r="I145" s="140"/>
      <c r="J145" s="141">
        <f>ROUND(I145*H145,2)</f>
        <v>0</v>
      </c>
      <c r="K145" s="137" t="s">
        <v>949</v>
      </c>
      <c r="L145" s="30"/>
      <c r="M145" s="142" t="s">
        <v>1</v>
      </c>
      <c r="N145" s="143" t="s">
        <v>42</v>
      </c>
      <c r="P145" s="144">
        <f>O145*H145</f>
        <v>0</v>
      </c>
      <c r="Q145" s="144">
        <v>0</v>
      </c>
      <c r="R145" s="144">
        <f>Q145*H145</f>
        <v>0</v>
      </c>
      <c r="S145" s="144">
        <v>0</v>
      </c>
      <c r="T145" s="145">
        <f>S145*H145</f>
        <v>0</v>
      </c>
      <c r="AR145" s="146" t="s">
        <v>261</v>
      </c>
      <c r="AT145" s="146" t="s">
        <v>187</v>
      </c>
      <c r="AU145" s="146" t="s">
        <v>85</v>
      </c>
      <c r="AY145" s="15" t="s">
        <v>185</v>
      </c>
      <c r="BE145" s="147">
        <f>IF(N145="základní",J145,0)</f>
        <v>0</v>
      </c>
      <c r="BF145" s="147">
        <f>IF(N145="snížená",J145,0)</f>
        <v>0</v>
      </c>
      <c r="BG145" s="147">
        <f>IF(N145="zákl. přenesená",J145,0)</f>
        <v>0</v>
      </c>
      <c r="BH145" s="147">
        <f>IF(N145="sníž. přenesená",J145,0)</f>
        <v>0</v>
      </c>
      <c r="BI145" s="147">
        <f>IF(N145="nulová",J145,0)</f>
        <v>0</v>
      </c>
      <c r="BJ145" s="15" t="s">
        <v>85</v>
      </c>
      <c r="BK145" s="147">
        <f>ROUND(I145*H145,2)</f>
        <v>0</v>
      </c>
      <c r="BL145" s="15" t="s">
        <v>261</v>
      </c>
      <c r="BM145" s="146" t="s">
        <v>282</v>
      </c>
    </row>
    <row r="146" spans="2:65" s="1" customFormat="1" ht="48.75">
      <c r="B146" s="30"/>
      <c r="D146" s="149" t="s">
        <v>301</v>
      </c>
      <c r="F146" s="173" t="s">
        <v>981</v>
      </c>
      <c r="I146" s="174"/>
      <c r="L146" s="30"/>
      <c r="M146" s="175"/>
      <c r="T146" s="54"/>
      <c r="AT146" s="15" t="s">
        <v>301</v>
      </c>
      <c r="AU146" s="15" t="s">
        <v>85</v>
      </c>
    </row>
    <row r="147" spans="2:65" s="1" customFormat="1" ht="16.5" customHeight="1">
      <c r="B147" s="134"/>
      <c r="C147" s="135" t="s">
        <v>235</v>
      </c>
      <c r="D147" s="135" t="s">
        <v>187</v>
      </c>
      <c r="E147" s="136" t="s">
        <v>982</v>
      </c>
      <c r="F147" s="137" t="s">
        <v>983</v>
      </c>
      <c r="G147" s="138" t="s">
        <v>328</v>
      </c>
      <c r="H147" s="139">
        <v>7</v>
      </c>
      <c r="I147" s="140"/>
      <c r="J147" s="141">
        <f>ROUND(I147*H147,2)</f>
        <v>0</v>
      </c>
      <c r="K147" s="137" t="s">
        <v>949</v>
      </c>
      <c r="L147" s="30"/>
      <c r="M147" s="142" t="s">
        <v>1</v>
      </c>
      <c r="N147" s="143" t="s">
        <v>42</v>
      </c>
      <c r="P147" s="144">
        <f>O147*H147</f>
        <v>0</v>
      </c>
      <c r="Q147" s="144">
        <v>0</v>
      </c>
      <c r="R147" s="144">
        <f>Q147*H147</f>
        <v>0</v>
      </c>
      <c r="S147" s="144">
        <v>0</v>
      </c>
      <c r="T147" s="145">
        <f>S147*H147</f>
        <v>0</v>
      </c>
      <c r="AR147" s="146" t="s">
        <v>261</v>
      </c>
      <c r="AT147" s="146" t="s">
        <v>187</v>
      </c>
      <c r="AU147" s="146" t="s">
        <v>85</v>
      </c>
      <c r="AY147" s="15" t="s">
        <v>185</v>
      </c>
      <c r="BE147" s="147">
        <f>IF(N147="základní",J147,0)</f>
        <v>0</v>
      </c>
      <c r="BF147" s="147">
        <f>IF(N147="snížená",J147,0)</f>
        <v>0</v>
      </c>
      <c r="BG147" s="147">
        <f>IF(N147="zákl. přenesená",J147,0)</f>
        <v>0</v>
      </c>
      <c r="BH147" s="147">
        <f>IF(N147="sníž. přenesená",J147,0)</f>
        <v>0</v>
      </c>
      <c r="BI147" s="147">
        <f>IF(N147="nulová",J147,0)</f>
        <v>0</v>
      </c>
      <c r="BJ147" s="15" t="s">
        <v>85</v>
      </c>
      <c r="BK147" s="147">
        <f>ROUND(I147*H147,2)</f>
        <v>0</v>
      </c>
      <c r="BL147" s="15" t="s">
        <v>261</v>
      </c>
      <c r="BM147" s="146" t="s">
        <v>291</v>
      </c>
    </row>
    <row r="148" spans="2:65" s="1" customFormat="1" ht="48.75">
      <c r="B148" s="30"/>
      <c r="D148" s="149" t="s">
        <v>301</v>
      </c>
      <c r="F148" s="173" t="s">
        <v>984</v>
      </c>
      <c r="I148" s="174"/>
      <c r="L148" s="30"/>
      <c r="M148" s="175"/>
      <c r="T148" s="54"/>
      <c r="AT148" s="15" t="s">
        <v>301</v>
      </c>
      <c r="AU148" s="15" t="s">
        <v>85</v>
      </c>
    </row>
    <row r="149" spans="2:65" s="1" customFormat="1" ht="16.5" customHeight="1">
      <c r="B149" s="134"/>
      <c r="C149" s="135" t="s">
        <v>8</v>
      </c>
      <c r="D149" s="135" t="s">
        <v>187</v>
      </c>
      <c r="E149" s="136" t="s">
        <v>985</v>
      </c>
      <c r="F149" s="137" t="s">
        <v>986</v>
      </c>
      <c r="G149" s="138" t="s">
        <v>306</v>
      </c>
      <c r="H149" s="139">
        <v>6</v>
      </c>
      <c r="I149" s="140"/>
      <c r="J149" s="141">
        <f>ROUND(I149*H149,2)</f>
        <v>0</v>
      </c>
      <c r="K149" s="137" t="s">
        <v>949</v>
      </c>
      <c r="L149" s="30"/>
      <c r="M149" s="142" t="s">
        <v>1</v>
      </c>
      <c r="N149" s="143" t="s">
        <v>42</v>
      </c>
      <c r="P149" s="144">
        <f>O149*H149</f>
        <v>0</v>
      </c>
      <c r="Q149" s="144">
        <v>0</v>
      </c>
      <c r="R149" s="144">
        <f>Q149*H149</f>
        <v>0</v>
      </c>
      <c r="S149" s="144">
        <v>0</v>
      </c>
      <c r="T149" s="145">
        <f>S149*H149</f>
        <v>0</v>
      </c>
      <c r="AR149" s="146" t="s">
        <v>261</v>
      </c>
      <c r="AT149" s="146" t="s">
        <v>187</v>
      </c>
      <c r="AU149" s="146" t="s">
        <v>85</v>
      </c>
      <c r="AY149" s="15" t="s">
        <v>185</v>
      </c>
      <c r="BE149" s="147">
        <f>IF(N149="základní",J149,0)</f>
        <v>0</v>
      </c>
      <c r="BF149" s="147">
        <f>IF(N149="snížená",J149,0)</f>
        <v>0</v>
      </c>
      <c r="BG149" s="147">
        <f>IF(N149="zákl. přenesená",J149,0)</f>
        <v>0</v>
      </c>
      <c r="BH149" s="147">
        <f>IF(N149="sníž. přenesená",J149,0)</f>
        <v>0</v>
      </c>
      <c r="BI149" s="147">
        <f>IF(N149="nulová",J149,0)</f>
        <v>0</v>
      </c>
      <c r="BJ149" s="15" t="s">
        <v>85</v>
      </c>
      <c r="BK149" s="147">
        <f>ROUND(I149*H149,2)</f>
        <v>0</v>
      </c>
      <c r="BL149" s="15" t="s">
        <v>261</v>
      </c>
      <c r="BM149" s="146" t="s">
        <v>303</v>
      </c>
    </row>
    <row r="150" spans="2:65" s="1" customFormat="1" ht="19.5">
      <c r="B150" s="30"/>
      <c r="D150" s="149" t="s">
        <v>301</v>
      </c>
      <c r="F150" s="173" t="s">
        <v>987</v>
      </c>
      <c r="I150" s="174"/>
      <c r="L150" s="30"/>
      <c r="M150" s="175"/>
      <c r="T150" s="54"/>
      <c r="AT150" s="15" t="s">
        <v>301</v>
      </c>
      <c r="AU150" s="15" t="s">
        <v>85</v>
      </c>
    </row>
    <row r="151" spans="2:65" s="1" customFormat="1" ht="16.5" customHeight="1">
      <c r="B151" s="134"/>
      <c r="C151" s="135" t="s">
        <v>246</v>
      </c>
      <c r="D151" s="135" t="s">
        <v>187</v>
      </c>
      <c r="E151" s="136" t="s">
        <v>988</v>
      </c>
      <c r="F151" s="137" t="s">
        <v>989</v>
      </c>
      <c r="G151" s="138" t="s">
        <v>306</v>
      </c>
      <c r="H151" s="139">
        <v>2</v>
      </c>
      <c r="I151" s="140"/>
      <c r="J151" s="141">
        <f>ROUND(I151*H151,2)</f>
        <v>0</v>
      </c>
      <c r="K151" s="137" t="s">
        <v>949</v>
      </c>
      <c r="L151" s="30"/>
      <c r="M151" s="142" t="s">
        <v>1</v>
      </c>
      <c r="N151" s="143" t="s">
        <v>42</v>
      </c>
      <c r="P151" s="144">
        <f>O151*H151</f>
        <v>0</v>
      </c>
      <c r="Q151" s="144">
        <v>0</v>
      </c>
      <c r="R151" s="144">
        <f>Q151*H151</f>
        <v>0</v>
      </c>
      <c r="S151" s="144">
        <v>0</v>
      </c>
      <c r="T151" s="145">
        <f>S151*H151</f>
        <v>0</v>
      </c>
      <c r="AR151" s="146" t="s">
        <v>261</v>
      </c>
      <c r="AT151" s="146" t="s">
        <v>187</v>
      </c>
      <c r="AU151" s="146" t="s">
        <v>85</v>
      </c>
      <c r="AY151" s="15" t="s">
        <v>185</v>
      </c>
      <c r="BE151" s="147">
        <f>IF(N151="základní",J151,0)</f>
        <v>0</v>
      </c>
      <c r="BF151" s="147">
        <f>IF(N151="snížená",J151,0)</f>
        <v>0</v>
      </c>
      <c r="BG151" s="147">
        <f>IF(N151="zákl. přenesená",J151,0)</f>
        <v>0</v>
      </c>
      <c r="BH151" s="147">
        <f>IF(N151="sníž. přenesená",J151,0)</f>
        <v>0</v>
      </c>
      <c r="BI151" s="147">
        <f>IF(N151="nulová",J151,0)</f>
        <v>0</v>
      </c>
      <c r="BJ151" s="15" t="s">
        <v>85</v>
      </c>
      <c r="BK151" s="147">
        <f>ROUND(I151*H151,2)</f>
        <v>0</v>
      </c>
      <c r="BL151" s="15" t="s">
        <v>261</v>
      </c>
      <c r="BM151" s="146" t="s">
        <v>312</v>
      </c>
    </row>
    <row r="152" spans="2:65" s="1" customFormat="1" ht="19.5">
      <c r="B152" s="30"/>
      <c r="D152" s="149" t="s">
        <v>301</v>
      </c>
      <c r="F152" s="173" t="s">
        <v>987</v>
      </c>
      <c r="I152" s="174"/>
      <c r="L152" s="30"/>
      <c r="M152" s="175"/>
      <c r="T152" s="54"/>
      <c r="AT152" s="15" t="s">
        <v>301</v>
      </c>
      <c r="AU152" s="15" t="s">
        <v>85</v>
      </c>
    </row>
    <row r="153" spans="2:65" s="1" customFormat="1" ht="16.5" customHeight="1">
      <c r="B153" s="134"/>
      <c r="C153" s="135" t="s">
        <v>251</v>
      </c>
      <c r="D153" s="135" t="s">
        <v>187</v>
      </c>
      <c r="E153" s="136" t="s">
        <v>990</v>
      </c>
      <c r="F153" s="137" t="s">
        <v>991</v>
      </c>
      <c r="G153" s="138" t="s">
        <v>328</v>
      </c>
      <c r="H153" s="139">
        <v>22</v>
      </c>
      <c r="I153" s="140"/>
      <c r="J153" s="141">
        <f>ROUND(I153*H153,2)</f>
        <v>0</v>
      </c>
      <c r="K153" s="137" t="s">
        <v>965</v>
      </c>
      <c r="L153" s="30"/>
      <c r="M153" s="142" t="s">
        <v>1</v>
      </c>
      <c r="N153" s="143" t="s">
        <v>42</v>
      </c>
      <c r="P153" s="144">
        <f>O153*H153</f>
        <v>0</v>
      </c>
      <c r="Q153" s="144">
        <v>0</v>
      </c>
      <c r="R153" s="144">
        <f>Q153*H153</f>
        <v>0</v>
      </c>
      <c r="S153" s="144">
        <v>0</v>
      </c>
      <c r="T153" s="145">
        <f>S153*H153</f>
        <v>0</v>
      </c>
      <c r="AR153" s="146" t="s">
        <v>261</v>
      </c>
      <c r="AT153" s="146" t="s">
        <v>187</v>
      </c>
      <c r="AU153" s="146" t="s">
        <v>85</v>
      </c>
      <c r="AY153" s="15" t="s">
        <v>185</v>
      </c>
      <c r="BE153" s="147">
        <f>IF(N153="základní",J153,0)</f>
        <v>0</v>
      </c>
      <c r="BF153" s="147">
        <f>IF(N153="snížená",J153,0)</f>
        <v>0</v>
      </c>
      <c r="BG153" s="147">
        <f>IF(N153="zákl. přenesená",J153,0)</f>
        <v>0</v>
      </c>
      <c r="BH153" s="147">
        <f>IF(N153="sníž. přenesená",J153,0)</f>
        <v>0</v>
      </c>
      <c r="BI153" s="147">
        <f>IF(N153="nulová",J153,0)</f>
        <v>0</v>
      </c>
      <c r="BJ153" s="15" t="s">
        <v>85</v>
      </c>
      <c r="BK153" s="147">
        <f>ROUND(I153*H153,2)</f>
        <v>0</v>
      </c>
      <c r="BL153" s="15" t="s">
        <v>261</v>
      </c>
      <c r="BM153" s="146" t="s">
        <v>320</v>
      </c>
    </row>
    <row r="154" spans="2:65" s="1" customFormat="1" ht="39">
      <c r="B154" s="30"/>
      <c r="D154" s="149" t="s">
        <v>301</v>
      </c>
      <c r="F154" s="173" t="s">
        <v>992</v>
      </c>
      <c r="I154" s="174"/>
      <c r="L154" s="30"/>
      <c r="M154" s="175"/>
      <c r="T154" s="54"/>
      <c r="AT154" s="15" t="s">
        <v>301</v>
      </c>
      <c r="AU154" s="15" t="s">
        <v>85</v>
      </c>
    </row>
    <row r="155" spans="2:65" s="1" customFormat="1" ht="16.5" customHeight="1">
      <c r="B155" s="134"/>
      <c r="C155" s="135" t="s">
        <v>256</v>
      </c>
      <c r="D155" s="135" t="s">
        <v>187</v>
      </c>
      <c r="E155" s="136" t="s">
        <v>993</v>
      </c>
      <c r="F155" s="137" t="s">
        <v>994</v>
      </c>
      <c r="G155" s="138" t="s">
        <v>328</v>
      </c>
      <c r="H155" s="139">
        <v>2.5</v>
      </c>
      <c r="I155" s="140"/>
      <c r="J155" s="141">
        <f>ROUND(I155*H155,2)</f>
        <v>0</v>
      </c>
      <c r="K155" s="137" t="s">
        <v>965</v>
      </c>
      <c r="L155" s="30"/>
      <c r="M155" s="142" t="s">
        <v>1</v>
      </c>
      <c r="N155" s="143" t="s">
        <v>42</v>
      </c>
      <c r="P155" s="144">
        <f>O155*H155</f>
        <v>0</v>
      </c>
      <c r="Q155" s="144">
        <v>0</v>
      </c>
      <c r="R155" s="144">
        <f>Q155*H155</f>
        <v>0</v>
      </c>
      <c r="S155" s="144">
        <v>0</v>
      </c>
      <c r="T155" s="145">
        <f>S155*H155</f>
        <v>0</v>
      </c>
      <c r="AR155" s="146" t="s">
        <v>261</v>
      </c>
      <c r="AT155" s="146" t="s">
        <v>187</v>
      </c>
      <c r="AU155" s="146" t="s">
        <v>85</v>
      </c>
      <c r="AY155" s="15" t="s">
        <v>185</v>
      </c>
      <c r="BE155" s="147">
        <f>IF(N155="základní",J155,0)</f>
        <v>0</v>
      </c>
      <c r="BF155" s="147">
        <f>IF(N155="snížená",J155,0)</f>
        <v>0</v>
      </c>
      <c r="BG155" s="147">
        <f>IF(N155="zákl. přenesená",J155,0)</f>
        <v>0</v>
      </c>
      <c r="BH155" s="147">
        <f>IF(N155="sníž. přenesená",J155,0)</f>
        <v>0</v>
      </c>
      <c r="BI155" s="147">
        <f>IF(N155="nulová",J155,0)</f>
        <v>0</v>
      </c>
      <c r="BJ155" s="15" t="s">
        <v>85</v>
      </c>
      <c r="BK155" s="147">
        <f>ROUND(I155*H155,2)</f>
        <v>0</v>
      </c>
      <c r="BL155" s="15" t="s">
        <v>261</v>
      </c>
      <c r="BM155" s="146" t="s">
        <v>330</v>
      </c>
    </row>
    <row r="156" spans="2:65" s="1" customFormat="1" ht="19.5">
      <c r="B156" s="30"/>
      <c r="D156" s="149" t="s">
        <v>301</v>
      </c>
      <c r="F156" s="173" t="s">
        <v>995</v>
      </c>
      <c r="I156" s="174"/>
      <c r="L156" s="30"/>
      <c r="M156" s="175"/>
      <c r="T156" s="54"/>
      <c r="AT156" s="15" t="s">
        <v>301</v>
      </c>
      <c r="AU156" s="15" t="s">
        <v>85</v>
      </c>
    </row>
    <row r="157" spans="2:65" s="1" customFormat="1" ht="16.5" customHeight="1">
      <c r="B157" s="134"/>
      <c r="C157" s="135" t="s">
        <v>261</v>
      </c>
      <c r="D157" s="135" t="s">
        <v>187</v>
      </c>
      <c r="E157" s="136" t="s">
        <v>996</v>
      </c>
      <c r="F157" s="137" t="s">
        <v>997</v>
      </c>
      <c r="G157" s="138" t="s">
        <v>264</v>
      </c>
      <c r="H157" s="139">
        <v>2.4E-2</v>
      </c>
      <c r="I157" s="140"/>
      <c r="J157" s="141">
        <f>ROUND(I157*H157,2)</f>
        <v>0</v>
      </c>
      <c r="K157" s="137" t="s">
        <v>949</v>
      </c>
      <c r="L157" s="30"/>
      <c r="M157" s="142" t="s">
        <v>1</v>
      </c>
      <c r="N157" s="143" t="s">
        <v>42</v>
      </c>
      <c r="P157" s="144">
        <f>O157*H157</f>
        <v>0</v>
      </c>
      <c r="Q157" s="144">
        <v>0</v>
      </c>
      <c r="R157" s="144">
        <f>Q157*H157</f>
        <v>0</v>
      </c>
      <c r="S157" s="144">
        <v>0</v>
      </c>
      <c r="T157" s="145">
        <f>S157*H157</f>
        <v>0</v>
      </c>
      <c r="AR157" s="146" t="s">
        <v>261</v>
      </c>
      <c r="AT157" s="146" t="s">
        <v>187</v>
      </c>
      <c r="AU157" s="146" t="s">
        <v>85</v>
      </c>
      <c r="AY157" s="15" t="s">
        <v>185</v>
      </c>
      <c r="BE157" s="147">
        <f>IF(N157="základní",J157,0)</f>
        <v>0</v>
      </c>
      <c r="BF157" s="147">
        <f>IF(N157="snížená",J157,0)</f>
        <v>0</v>
      </c>
      <c r="BG157" s="147">
        <f>IF(N157="zákl. přenesená",J157,0)</f>
        <v>0</v>
      </c>
      <c r="BH157" s="147">
        <f>IF(N157="sníž. přenesená",J157,0)</f>
        <v>0</v>
      </c>
      <c r="BI157" s="147">
        <f>IF(N157="nulová",J157,0)</f>
        <v>0</v>
      </c>
      <c r="BJ157" s="15" t="s">
        <v>85</v>
      </c>
      <c r="BK157" s="147">
        <f>ROUND(I157*H157,2)</f>
        <v>0</v>
      </c>
      <c r="BL157" s="15" t="s">
        <v>261</v>
      </c>
      <c r="BM157" s="146" t="s">
        <v>340</v>
      </c>
    </row>
    <row r="158" spans="2:65" s="1" customFormat="1" ht="19.5">
      <c r="B158" s="30"/>
      <c r="D158" s="149" t="s">
        <v>301</v>
      </c>
      <c r="F158" s="173" t="s">
        <v>998</v>
      </c>
      <c r="I158" s="174"/>
      <c r="L158" s="30"/>
      <c r="M158" s="175"/>
      <c r="T158" s="54"/>
      <c r="AT158" s="15" t="s">
        <v>301</v>
      </c>
      <c r="AU158" s="15" t="s">
        <v>85</v>
      </c>
    </row>
    <row r="159" spans="2:65" s="11" customFormat="1" ht="25.9" customHeight="1">
      <c r="B159" s="122"/>
      <c r="D159" s="123" t="s">
        <v>76</v>
      </c>
      <c r="E159" s="124" t="s">
        <v>999</v>
      </c>
      <c r="F159" s="124" t="s">
        <v>1000</v>
      </c>
      <c r="I159" s="125"/>
      <c r="J159" s="126">
        <f>BK159</f>
        <v>0</v>
      </c>
      <c r="L159" s="122"/>
      <c r="M159" s="127"/>
      <c r="P159" s="128">
        <f>SUM(P160:P189)</f>
        <v>0</v>
      </c>
      <c r="R159" s="128">
        <f>SUM(R160:R189)</f>
        <v>0</v>
      </c>
      <c r="T159" s="129">
        <f>SUM(T160:T189)</f>
        <v>0</v>
      </c>
      <c r="AR159" s="123" t="s">
        <v>87</v>
      </c>
      <c r="AT159" s="130" t="s">
        <v>76</v>
      </c>
      <c r="AU159" s="130" t="s">
        <v>77</v>
      </c>
      <c r="AY159" s="123" t="s">
        <v>185</v>
      </c>
      <c r="BK159" s="131">
        <f>SUM(BK160:BK189)</f>
        <v>0</v>
      </c>
    </row>
    <row r="160" spans="2:65" s="1" customFormat="1" ht="16.5" customHeight="1">
      <c r="B160" s="134"/>
      <c r="C160" s="135" t="s">
        <v>268</v>
      </c>
      <c r="D160" s="135" t="s">
        <v>187</v>
      </c>
      <c r="E160" s="136" t="s">
        <v>1001</v>
      </c>
      <c r="F160" s="137" t="s">
        <v>1002</v>
      </c>
      <c r="G160" s="138" t="s">
        <v>306</v>
      </c>
      <c r="H160" s="139">
        <v>2</v>
      </c>
      <c r="I160" s="140"/>
      <c r="J160" s="141">
        <f>ROUND(I160*H160,2)</f>
        <v>0</v>
      </c>
      <c r="K160" s="137" t="s">
        <v>949</v>
      </c>
      <c r="L160" s="30"/>
      <c r="M160" s="142" t="s">
        <v>1</v>
      </c>
      <c r="N160" s="143" t="s">
        <v>42</v>
      </c>
      <c r="P160" s="144">
        <f>O160*H160</f>
        <v>0</v>
      </c>
      <c r="Q160" s="144">
        <v>0</v>
      </c>
      <c r="R160" s="144">
        <f>Q160*H160</f>
        <v>0</v>
      </c>
      <c r="S160" s="144">
        <v>0</v>
      </c>
      <c r="T160" s="145">
        <f>S160*H160</f>
        <v>0</v>
      </c>
      <c r="AR160" s="146" t="s">
        <v>261</v>
      </c>
      <c r="AT160" s="146" t="s">
        <v>187</v>
      </c>
      <c r="AU160" s="146" t="s">
        <v>85</v>
      </c>
      <c r="AY160" s="15" t="s">
        <v>185</v>
      </c>
      <c r="BE160" s="147">
        <f>IF(N160="základní",J160,0)</f>
        <v>0</v>
      </c>
      <c r="BF160" s="147">
        <f>IF(N160="snížená",J160,0)</f>
        <v>0</v>
      </c>
      <c r="BG160" s="147">
        <f>IF(N160="zákl. přenesená",J160,0)</f>
        <v>0</v>
      </c>
      <c r="BH160" s="147">
        <f>IF(N160="sníž. přenesená",J160,0)</f>
        <v>0</v>
      </c>
      <c r="BI160" s="147">
        <f>IF(N160="nulová",J160,0)</f>
        <v>0</v>
      </c>
      <c r="BJ160" s="15" t="s">
        <v>85</v>
      </c>
      <c r="BK160" s="147">
        <f>ROUND(I160*H160,2)</f>
        <v>0</v>
      </c>
      <c r="BL160" s="15" t="s">
        <v>261</v>
      </c>
      <c r="BM160" s="146" t="s">
        <v>349</v>
      </c>
    </row>
    <row r="161" spans="2:65" s="1" customFormat="1" ht="24.2" customHeight="1">
      <c r="B161" s="134"/>
      <c r="C161" s="135" t="s">
        <v>273</v>
      </c>
      <c r="D161" s="135" t="s">
        <v>187</v>
      </c>
      <c r="E161" s="136" t="s">
        <v>1003</v>
      </c>
      <c r="F161" s="137" t="s">
        <v>1004</v>
      </c>
      <c r="G161" s="138" t="s">
        <v>306</v>
      </c>
      <c r="H161" s="139">
        <v>2</v>
      </c>
      <c r="I161" s="140"/>
      <c r="J161" s="141">
        <f>ROUND(I161*H161,2)</f>
        <v>0</v>
      </c>
      <c r="K161" s="137" t="s">
        <v>949</v>
      </c>
      <c r="L161" s="30"/>
      <c r="M161" s="142" t="s">
        <v>1</v>
      </c>
      <c r="N161" s="143" t="s">
        <v>42</v>
      </c>
      <c r="P161" s="144">
        <f>O161*H161</f>
        <v>0</v>
      </c>
      <c r="Q161" s="144">
        <v>0</v>
      </c>
      <c r="R161" s="144">
        <f>Q161*H161</f>
        <v>0</v>
      </c>
      <c r="S161" s="144">
        <v>0</v>
      </c>
      <c r="T161" s="145">
        <f>S161*H161</f>
        <v>0</v>
      </c>
      <c r="AR161" s="146" t="s">
        <v>261</v>
      </c>
      <c r="AT161" s="146" t="s">
        <v>187</v>
      </c>
      <c r="AU161" s="146" t="s">
        <v>85</v>
      </c>
      <c r="AY161" s="15" t="s">
        <v>185</v>
      </c>
      <c r="BE161" s="147">
        <f>IF(N161="základní",J161,0)</f>
        <v>0</v>
      </c>
      <c r="BF161" s="147">
        <f>IF(N161="snížená",J161,0)</f>
        <v>0</v>
      </c>
      <c r="BG161" s="147">
        <f>IF(N161="zákl. přenesená",J161,0)</f>
        <v>0</v>
      </c>
      <c r="BH161" s="147">
        <f>IF(N161="sníž. přenesená",J161,0)</f>
        <v>0</v>
      </c>
      <c r="BI161" s="147">
        <f>IF(N161="nulová",J161,0)</f>
        <v>0</v>
      </c>
      <c r="BJ161" s="15" t="s">
        <v>85</v>
      </c>
      <c r="BK161" s="147">
        <f>ROUND(I161*H161,2)</f>
        <v>0</v>
      </c>
      <c r="BL161" s="15" t="s">
        <v>261</v>
      </c>
      <c r="BM161" s="146" t="s">
        <v>358</v>
      </c>
    </row>
    <row r="162" spans="2:65" s="1" customFormat="1" ht="24.2" customHeight="1">
      <c r="B162" s="134"/>
      <c r="C162" s="135" t="s">
        <v>278</v>
      </c>
      <c r="D162" s="135" t="s">
        <v>187</v>
      </c>
      <c r="E162" s="136" t="s">
        <v>1005</v>
      </c>
      <c r="F162" s="137" t="s">
        <v>1006</v>
      </c>
      <c r="G162" s="138" t="s">
        <v>328</v>
      </c>
      <c r="H162" s="139">
        <v>9</v>
      </c>
      <c r="I162" s="140"/>
      <c r="J162" s="141">
        <f>ROUND(I162*H162,2)</f>
        <v>0</v>
      </c>
      <c r="K162" s="137" t="s">
        <v>949</v>
      </c>
      <c r="L162" s="30"/>
      <c r="M162" s="142" t="s">
        <v>1</v>
      </c>
      <c r="N162" s="143" t="s">
        <v>42</v>
      </c>
      <c r="P162" s="144">
        <f>O162*H162</f>
        <v>0</v>
      </c>
      <c r="Q162" s="144">
        <v>0</v>
      </c>
      <c r="R162" s="144">
        <f>Q162*H162</f>
        <v>0</v>
      </c>
      <c r="S162" s="144">
        <v>0</v>
      </c>
      <c r="T162" s="145">
        <f>S162*H162</f>
        <v>0</v>
      </c>
      <c r="AR162" s="146" t="s">
        <v>261</v>
      </c>
      <c r="AT162" s="146" t="s">
        <v>187</v>
      </c>
      <c r="AU162" s="146" t="s">
        <v>85</v>
      </c>
      <c r="AY162" s="15" t="s">
        <v>185</v>
      </c>
      <c r="BE162" s="147">
        <f>IF(N162="základní",J162,0)</f>
        <v>0</v>
      </c>
      <c r="BF162" s="147">
        <f>IF(N162="snížená",J162,0)</f>
        <v>0</v>
      </c>
      <c r="BG162" s="147">
        <f>IF(N162="zákl. přenesená",J162,0)</f>
        <v>0</v>
      </c>
      <c r="BH162" s="147">
        <f>IF(N162="sníž. přenesená",J162,0)</f>
        <v>0</v>
      </c>
      <c r="BI162" s="147">
        <f>IF(N162="nulová",J162,0)</f>
        <v>0</v>
      </c>
      <c r="BJ162" s="15" t="s">
        <v>85</v>
      </c>
      <c r="BK162" s="147">
        <f>ROUND(I162*H162,2)</f>
        <v>0</v>
      </c>
      <c r="BL162" s="15" t="s">
        <v>261</v>
      </c>
      <c r="BM162" s="146" t="s">
        <v>367</v>
      </c>
    </row>
    <row r="163" spans="2:65" s="1" customFormat="1" ht="68.25">
      <c r="B163" s="30"/>
      <c r="D163" s="149" t="s">
        <v>301</v>
      </c>
      <c r="F163" s="173" t="s">
        <v>1007</v>
      </c>
      <c r="I163" s="174"/>
      <c r="L163" s="30"/>
      <c r="M163" s="175"/>
      <c r="T163" s="54"/>
      <c r="AT163" s="15" t="s">
        <v>301</v>
      </c>
      <c r="AU163" s="15" t="s">
        <v>85</v>
      </c>
    </row>
    <row r="164" spans="2:65" s="1" customFormat="1" ht="21.75" customHeight="1">
      <c r="B164" s="134"/>
      <c r="C164" s="135" t="s">
        <v>282</v>
      </c>
      <c r="D164" s="135" t="s">
        <v>187</v>
      </c>
      <c r="E164" s="136" t="s">
        <v>1008</v>
      </c>
      <c r="F164" s="137" t="s">
        <v>1009</v>
      </c>
      <c r="G164" s="138" t="s">
        <v>328</v>
      </c>
      <c r="H164" s="139">
        <v>6</v>
      </c>
      <c r="I164" s="140"/>
      <c r="J164" s="141">
        <f>ROUND(I164*H164,2)</f>
        <v>0</v>
      </c>
      <c r="K164" s="137" t="s">
        <v>949</v>
      </c>
      <c r="L164" s="30"/>
      <c r="M164" s="142" t="s">
        <v>1</v>
      </c>
      <c r="N164" s="143" t="s">
        <v>42</v>
      </c>
      <c r="P164" s="144">
        <f>O164*H164</f>
        <v>0</v>
      </c>
      <c r="Q164" s="144">
        <v>0</v>
      </c>
      <c r="R164" s="144">
        <f>Q164*H164</f>
        <v>0</v>
      </c>
      <c r="S164" s="144">
        <v>0</v>
      </c>
      <c r="T164" s="145">
        <f>S164*H164</f>
        <v>0</v>
      </c>
      <c r="AR164" s="146" t="s">
        <v>261</v>
      </c>
      <c r="AT164" s="146" t="s">
        <v>187</v>
      </c>
      <c r="AU164" s="146" t="s">
        <v>85</v>
      </c>
      <c r="AY164" s="15" t="s">
        <v>185</v>
      </c>
      <c r="BE164" s="147">
        <f>IF(N164="základní",J164,0)</f>
        <v>0</v>
      </c>
      <c r="BF164" s="147">
        <f>IF(N164="snížená",J164,0)</f>
        <v>0</v>
      </c>
      <c r="BG164" s="147">
        <f>IF(N164="zákl. přenesená",J164,0)</f>
        <v>0</v>
      </c>
      <c r="BH164" s="147">
        <f>IF(N164="sníž. přenesená",J164,0)</f>
        <v>0</v>
      </c>
      <c r="BI164" s="147">
        <f>IF(N164="nulová",J164,0)</f>
        <v>0</v>
      </c>
      <c r="BJ164" s="15" t="s">
        <v>85</v>
      </c>
      <c r="BK164" s="147">
        <f>ROUND(I164*H164,2)</f>
        <v>0</v>
      </c>
      <c r="BL164" s="15" t="s">
        <v>261</v>
      </c>
      <c r="BM164" s="146" t="s">
        <v>375</v>
      </c>
    </row>
    <row r="165" spans="2:65" s="1" customFormat="1" ht="48.75">
      <c r="B165" s="30"/>
      <c r="D165" s="149" t="s">
        <v>301</v>
      </c>
      <c r="F165" s="173" t="s">
        <v>1010</v>
      </c>
      <c r="I165" s="174"/>
      <c r="L165" s="30"/>
      <c r="M165" s="175"/>
      <c r="T165" s="54"/>
      <c r="AT165" s="15" t="s">
        <v>301</v>
      </c>
      <c r="AU165" s="15" t="s">
        <v>85</v>
      </c>
    </row>
    <row r="166" spans="2:65" s="1" customFormat="1" ht="16.5" customHeight="1">
      <c r="B166" s="134"/>
      <c r="C166" s="135" t="s">
        <v>7</v>
      </c>
      <c r="D166" s="135" t="s">
        <v>187</v>
      </c>
      <c r="E166" s="136" t="s">
        <v>1011</v>
      </c>
      <c r="F166" s="137" t="s">
        <v>1012</v>
      </c>
      <c r="G166" s="138" t="s">
        <v>306</v>
      </c>
      <c r="H166" s="139">
        <v>2</v>
      </c>
      <c r="I166" s="140"/>
      <c r="J166" s="141">
        <f>ROUND(I166*H166,2)</f>
        <v>0</v>
      </c>
      <c r="K166" s="137" t="s">
        <v>949</v>
      </c>
      <c r="L166" s="30"/>
      <c r="M166" s="142" t="s">
        <v>1</v>
      </c>
      <c r="N166" s="143" t="s">
        <v>42</v>
      </c>
      <c r="P166" s="144">
        <f>O166*H166</f>
        <v>0</v>
      </c>
      <c r="Q166" s="144">
        <v>0</v>
      </c>
      <c r="R166" s="144">
        <f>Q166*H166</f>
        <v>0</v>
      </c>
      <c r="S166" s="144">
        <v>0</v>
      </c>
      <c r="T166" s="145">
        <f>S166*H166</f>
        <v>0</v>
      </c>
      <c r="AR166" s="146" t="s">
        <v>261</v>
      </c>
      <c r="AT166" s="146" t="s">
        <v>187</v>
      </c>
      <c r="AU166" s="146" t="s">
        <v>85</v>
      </c>
      <c r="AY166" s="15" t="s">
        <v>185</v>
      </c>
      <c r="BE166" s="147">
        <f>IF(N166="základní",J166,0)</f>
        <v>0</v>
      </c>
      <c r="BF166" s="147">
        <f>IF(N166="snížená",J166,0)</f>
        <v>0</v>
      </c>
      <c r="BG166" s="147">
        <f>IF(N166="zákl. přenesená",J166,0)</f>
        <v>0</v>
      </c>
      <c r="BH166" s="147">
        <f>IF(N166="sníž. přenesená",J166,0)</f>
        <v>0</v>
      </c>
      <c r="BI166" s="147">
        <f>IF(N166="nulová",J166,0)</f>
        <v>0</v>
      </c>
      <c r="BJ166" s="15" t="s">
        <v>85</v>
      </c>
      <c r="BK166" s="147">
        <f>ROUND(I166*H166,2)</f>
        <v>0</v>
      </c>
      <c r="BL166" s="15" t="s">
        <v>261</v>
      </c>
      <c r="BM166" s="146" t="s">
        <v>381</v>
      </c>
    </row>
    <row r="167" spans="2:65" s="1" customFormat="1" ht="19.5">
      <c r="B167" s="30"/>
      <c r="D167" s="149" t="s">
        <v>301</v>
      </c>
      <c r="F167" s="173" t="s">
        <v>1013</v>
      </c>
      <c r="I167" s="174"/>
      <c r="L167" s="30"/>
      <c r="M167" s="175"/>
      <c r="T167" s="54"/>
      <c r="AT167" s="15" t="s">
        <v>301</v>
      </c>
      <c r="AU167" s="15" t="s">
        <v>85</v>
      </c>
    </row>
    <row r="168" spans="2:65" s="1" customFormat="1" ht="21.75" customHeight="1">
      <c r="B168" s="134"/>
      <c r="C168" s="135" t="s">
        <v>291</v>
      </c>
      <c r="D168" s="135" t="s">
        <v>187</v>
      </c>
      <c r="E168" s="136" t="s">
        <v>1014</v>
      </c>
      <c r="F168" s="137" t="s">
        <v>1015</v>
      </c>
      <c r="G168" s="138" t="s">
        <v>306</v>
      </c>
      <c r="H168" s="139">
        <v>1</v>
      </c>
      <c r="I168" s="140"/>
      <c r="J168" s="141">
        <f>ROUND(I168*H168,2)</f>
        <v>0</v>
      </c>
      <c r="K168" s="137" t="s">
        <v>949</v>
      </c>
      <c r="L168" s="30"/>
      <c r="M168" s="142" t="s">
        <v>1</v>
      </c>
      <c r="N168" s="143" t="s">
        <v>42</v>
      </c>
      <c r="P168" s="144">
        <f>O168*H168</f>
        <v>0</v>
      </c>
      <c r="Q168" s="144">
        <v>0</v>
      </c>
      <c r="R168" s="144">
        <f>Q168*H168</f>
        <v>0</v>
      </c>
      <c r="S168" s="144">
        <v>0</v>
      </c>
      <c r="T168" s="145">
        <f>S168*H168</f>
        <v>0</v>
      </c>
      <c r="AR168" s="146" t="s">
        <v>261</v>
      </c>
      <c r="AT168" s="146" t="s">
        <v>187</v>
      </c>
      <c r="AU168" s="146" t="s">
        <v>85</v>
      </c>
      <c r="AY168" s="15" t="s">
        <v>185</v>
      </c>
      <c r="BE168" s="147">
        <f>IF(N168="základní",J168,0)</f>
        <v>0</v>
      </c>
      <c r="BF168" s="147">
        <f>IF(N168="snížená",J168,0)</f>
        <v>0</v>
      </c>
      <c r="BG168" s="147">
        <f>IF(N168="zákl. přenesená",J168,0)</f>
        <v>0</v>
      </c>
      <c r="BH168" s="147">
        <f>IF(N168="sníž. přenesená",J168,0)</f>
        <v>0</v>
      </c>
      <c r="BI168" s="147">
        <f>IF(N168="nulová",J168,0)</f>
        <v>0</v>
      </c>
      <c r="BJ168" s="15" t="s">
        <v>85</v>
      </c>
      <c r="BK168" s="147">
        <f>ROUND(I168*H168,2)</f>
        <v>0</v>
      </c>
      <c r="BL168" s="15" t="s">
        <v>261</v>
      </c>
      <c r="BM168" s="146" t="s">
        <v>390</v>
      </c>
    </row>
    <row r="169" spans="2:65" s="1" customFormat="1" ht="16.5" customHeight="1">
      <c r="B169" s="134"/>
      <c r="C169" s="135" t="s">
        <v>297</v>
      </c>
      <c r="D169" s="135" t="s">
        <v>187</v>
      </c>
      <c r="E169" s="136" t="s">
        <v>1016</v>
      </c>
      <c r="F169" s="137" t="s">
        <v>1017</v>
      </c>
      <c r="G169" s="138" t="s">
        <v>306</v>
      </c>
      <c r="H169" s="139">
        <v>2</v>
      </c>
      <c r="I169" s="140"/>
      <c r="J169" s="141">
        <f>ROUND(I169*H169,2)</f>
        <v>0</v>
      </c>
      <c r="K169" s="137" t="s">
        <v>949</v>
      </c>
      <c r="L169" s="30"/>
      <c r="M169" s="142" t="s">
        <v>1</v>
      </c>
      <c r="N169" s="143" t="s">
        <v>42</v>
      </c>
      <c r="P169" s="144">
        <f>O169*H169</f>
        <v>0</v>
      </c>
      <c r="Q169" s="144">
        <v>0</v>
      </c>
      <c r="R169" s="144">
        <f>Q169*H169</f>
        <v>0</v>
      </c>
      <c r="S169" s="144">
        <v>0</v>
      </c>
      <c r="T169" s="145">
        <f>S169*H169</f>
        <v>0</v>
      </c>
      <c r="AR169" s="146" t="s">
        <v>261</v>
      </c>
      <c r="AT169" s="146" t="s">
        <v>187</v>
      </c>
      <c r="AU169" s="146" t="s">
        <v>85</v>
      </c>
      <c r="AY169" s="15" t="s">
        <v>185</v>
      </c>
      <c r="BE169" s="147">
        <f>IF(N169="základní",J169,0)</f>
        <v>0</v>
      </c>
      <c r="BF169" s="147">
        <f>IF(N169="snížená",J169,0)</f>
        <v>0</v>
      </c>
      <c r="BG169" s="147">
        <f>IF(N169="zákl. přenesená",J169,0)</f>
        <v>0</v>
      </c>
      <c r="BH169" s="147">
        <f>IF(N169="sníž. přenesená",J169,0)</f>
        <v>0</v>
      </c>
      <c r="BI169" s="147">
        <f>IF(N169="nulová",J169,0)</f>
        <v>0</v>
      </c>
      <c r="BJ169" s="15" t="s">
        <v>85</v>
      </c>
      <c r="BK169" s="147">
        <f>ROUND(I169*H169,2)</f>
        <v>0</v>
      </c>
      <c r="BL169" s="15" t="s">
        <v>261</v>
      </c>
      <c r="BM169" s="146" t="s">
        <v>400</v>
      </c>
    </row>
    <row r="170" spans="2:65" s="1" customFormat="1" ht="19.5">
      <c r="B170" s="30"/>
      <c r="D170" s="149" t="s">
        <v>301</v>
      </c>
      <c r="F170" s="173" t="s">
        <v>1018</v>
      </c>
      <c r="I170" s="174"/>
      <c r="L170" s="30"/>
      <c r="M170" s="175"/>
      <c r="T170" s="54"/>
      <c r="AT170" s="15" t="s">
        <v>301</v>
      </c>
      <c r="AU170" s="15" t="s">
        <v>85</v>
      </c>
    </row>
    <row r="171" spans="2:65" s="1" customFormat="1" ht="16.5" customHeight="1">
      <c r="B171" s="134"/>
      <c r="C171" s="135" t="s">
        <v>303</v>
      </c>
      <c r="D171" s="135" t="s">
        <v>187</v>
      </c>
      <c r="E171" s="136" t="s">
        <v>1019</v>
      </c>
      <c r="F171" s="137" t="s">
        <v>1020</v>
      </c>
      <c r="G171" s="138" t="s">
        <v>306</v>
      </c>
      <c r="H171" s="139">
        <v>1</v>
      </c>
      <c r="I171" s="140"/>
      <c r="J171" s="141">
        <f t="shared" ref="J171:J176" si="0">ROUND(I171*H171,2)</f>
        <v>0</v>
      </c>
      <c r="K171" s="137" t="s">
        <v>949</v>
      </c>
      <c r="L171" s="30"/>
      <c r="M171" s="142" t="s">
        <v>1</v>
      </c>
      <c r="N171" s="143" t="s">
        <v>42</v>
      </c>
      <c r="P171" s="144">
        <f t="shared" ref="P171:P176" si="1">O171*H171</f>
        <v>0</v>
      </c>
      <c r="Q171" s="144">
        <v>0</v>
      </c>
      <c r="R171" s="144">
        <f t="shared" ref="R171:R176" si="2">Q171*H171</f>
        <v>0</v>
      </c>
      <c r="S171" s="144">
        <v>0</v>
      </c>
      <c r="T171" s="145">
        <f t="shared" ref="T171:T176" si="3">S171*H171</f>
        <v>0</v>
      </c>
      <c r="AR171" s="146" t="s">
        <v>261</v>
      </c>
      <c r="AT171" s="146" t="s">
        <v>187</v>
      </c>
      <c r="AU171" s="146" t="s">
        <v>85</v>
      </c>
      <c r="AY171" s="15" t="s">
        <v>185</v>
      </c>
      <c r="BE171" s="147">
        <f t="shared" ref="BE171:BE176" si="4">IF(N171="základní",J171,0)</f>
        <v>0</v>
      </c>
      <c r="BF171" s="147">
        <f t="shared" ref="BF171:BF176" si="5">IF(N171="snížená",J171,0)</f>
        <v>0</v>
      </c>
      <c r="BG171" s="147">
        <f t="shared" ref="BG171:BG176" si="6">IF(N171="zákl. přenesená",J171,0)</f>
        <v>0</v>
      </c>
      <c r="BH171" s="147">
        <f t="shared" ref="BH171:BH176" si="7">IF(N171="sníž. přenesená",J171,0)</f>
        <v>0</v>
      </c>
      <c r="BI171" s="147">
        <f t="shared" ref="BI171:BI176" si="8">IF(N171="nulová",J171,0)</f>
        <v>0</v>
      </c>
      <c r="BJ171" s="15" t="s">
        <v>85</v>
      </c>
      <c r="BK171" s="147">
        <f t="shared" ref="BK171:BK176" si="9">ROUND(I171*H171,2)</f>
        <v>0</v>
      </c>
      <c r="BL171" s="15" t="s">
        <v>261</v>
      </c>
      <c r="BM171" s="146" t="s">
        <v>410</v>
      </c>
    </row>
    <row r="172" spans="2:65" s="1" customFormat="1" ht="16.5" customHeight="1">
      <c r="B172" s="134"/>
      <c r="C172" s="135" t="s">
        <v>308</v>
      </c>
      <c r="D172" s="135" t="s">
        <v>187</v>
      </c>
      <c r="E172" s="136" t="s">
        <v>1021</v>
      </c>
      <c r="F172" s="137" t="s">
        <v>1022</v>
      </c>
      <c r="G172" s="138" t="s">
        <v>306</v>
      </c>
      <c r="H172" s="139">
        <v>1</v>
      </c>
      <c r="I172" s="140"/>
      <c r="J172" s="141">
        <f t="shared" si="0"/>
        <v>0</v>
      </c>
      <c r="K172" s="137" t="s">
        <v>949</v>
      </c>
      <c r="L172" s="30"/>
      <c r="M172" s="142" t="s">
        <v>1</v>
      </c>
      <c r="N172" s="143" t="s">
        <v>42</v>
      </c>
      <c r="P172" s="144">
        <f t="shared" si="1"/>
        <v>0</v>
      </c>
      <c r="Q172" s="144">
        <v>0</v>
      </c>
      <c r="R172" s="144">
        <f t="shared" si="2"/>
        <v>0</v>
      </c>
      <c r="S172" s="144">
        <v>0</v>
      </c>
      <c r="T172" s="145">
        <f t="shared" si="3"/>
        <v>0</v>
      </c>
      <c r="AR172" s="146" t="s">
        <v>261</v>
      </c>
      <c r="AT172" s="146" t="s">
        <v>187</v>
      </c>
      <c r="AU172" s="146" t="s">
        <v>85</v>
      </c>
      <c r="AY172" s="15" t="s">
        <v>185</v>
      </c>
      <c r="BE172" s="147">
        <f t="shared" si="4"/>
        <v>0</v>
      </c>
      <c r="BF172" s="147">
        <f t="shared" si="5"/>
        <v>0</v>
      </c>
      <c r="BG172" s="147">
        <f t="shared" si="6"/>
        <v>0</v>
      </c>
      <c r="BH172" s="147">
        <f t="shared" si="7"/>
        <v>0</v>
      </c>
      <c r="BI172" s="147">
        <f t="shared" si="8"/>
        <v>0</v>
      </c>
      <c r="BJ172" s="15" t="s">
        <v>85</v>
      </c>
      <c r="BK172" s="147">
        <f t="shared" si="9"/>
        <v>0</v>
      </c>
      <c r="BL172" s="15" t="s">
        <v>261</v>
      </c>
      <c r="BM172" s="146" t="s">
        <v>421</v>
      </c>
    </row>
    <row r="173" spans="2:65" s="1" customFormat="1" ht="16.5" customHeight="1">
      <c r="B173" s="134"/>
      <c r="C173" s="135" t="s">
        <v>312</v>
      </c>
      <c r="D173" s="135" t="s">
        <v>187</v>
      </c>
      <c r="E173" s="136" t="s">
        <v>1023</v>
      </c>
      <c r="F173" s="137" t="s">
        <v>1024</v>
      </c>
      <c r="G173" s="138" t="s">
        <v>306</v>
      </c>
      <c r="H173" s="139">
        <v>1</v>
      </c>
      <c r="I173" s="140"/>
      <c r="J173" s="141">
        <f t="shared" si="0"/>
        <v>0</v>
      </c>
      <c r="K173" s="137" t="s">
        <v>949</v>
      </c>
      <c r="L173" s="30"/>
      <c r="M173" s="142" t="s">
        <v>1</v>
      </c>
      <c r="N173" s="143" t="s">
        <v>42</v>
      </c>
      <c r="P173" s="144">
        <f t="shared" si="1"/>
        <v>0</v>
      </c>
      <c r="Q173" s="144">
        <v>0</v>
      </c>
      <c r="R173" s="144">
        <f t="shared" si="2"/>
        <v>0</v>
      </c>
      <c r="S173" s="144">
        <v>0</v>
      </c>
      <c r="T173" s="145">
        <f t="shared" si="3"/>
        <v>0</v>
      </c>
      <c r="AR173" s="146" t="s">
        <v>261</v>
      </c>
      <c r="AT173" s="146" t="s">
        <v>187</v>
      </c>
      <c r="AU173" s="146" t="s">
        <v>85</v>
      </c>
      <c r="AY173" s="15" t="s">
        <v>185</v>
      </c>
      <c r="BE173" s="147">
        <f t="shared" si="4"/>
        <v>0</v>
      </c>
      <c r="BF173" s="147">
        <f t="shared" si="5"/>
        <v>0</v>
      </c>
      <c r="BG173" s="147">
        <f t="shared" si="6"/>
        <v>0</v>
      </c>
      <c r="BH173" s="147">
        <f t="shared" si="7"/>
        <v>0</v>
      </c>
      <c r="BI173" s="147">
        <f t="shared" si="8"/>
        <v>0</v>
      </c>
      <c r="BJ173" s="15" t="s">
        <v>85</v>
      </c>
      <c r="BK173" s="147">
        <f t="shared" si="9"/>
        <v>0</v>
      </c>
      <c r="BL173" s="15" t="s">
        <v>261</v>
      </c>
      <c r="BM173" s="146" t="s">
        <v>432</v>
      </c>
    </row>
    <row r="174" spans="2:65" s="1" customFormat="1" ht="16.5" customHeight="1">
      <c r="B174" s="134"/>
      <c r="C174" s="135" t="s">
        <v>316</v>
      </c>
      <c r="D174" s="135" t="s">
        <v>187</v>
      </c>
      <c r="E174" s="136" t="s">
        <v>1025</v>
      </c>
      <c r="F174" s="137" t="s">
        <v>1026</v>
      </c>
      <c r="G174" s="138" t="s">
        <v>306</v>
      </c>
      <c r="H174" s="139">
        <v>1</v>
      </c>
      <c r="I174" s="140"/>
      <c r="J174" s="141">
        <f t="shared" si="0"/>
        <v>0</v>
      </c>
      <c r="K174" s="137" t="s">
        <v>949</v>
      </c>
      <c r="L174" s="30"/>
      <c r="M174" s="142" t="s">
        <v>1</v>
      </c>
      <c r="N174" s="143" t="s">
        <v>42</v>
      </c>
      <c r="P174" s="144">
        <f t="shared" si="1"/>
        <v>0</v>
      </c>
      <c r="Q174" s="144">
        <v>0</v>
      </c>
      <c r="R174" s="144">
        <f t="shared" si="2"/>
        <v>0</v>
      </c>
      <c r="S174" s="144">
        <v>0</v>
      </c>
      <c r="T174" s="145">
        <f t="shared" si="3"/>
        <v>0</v>
      </c>
      <c r="AR174" s="146" t="s">
        <v>261</v>
      </c>
      <c r="AT174" s="146" t="s">
        <v>187</v>
      </c>
      <c r="AU174" s="146" t="s">
        <v>85</v>
      </c>
      <c r="AY174" s="15" t="s">
        <v>185</v>
      </c>
      <c r="BE174" s="147">
        <f t="shared" si="4"/>
        <v>0</v>
      </c>
      <c r="BF174" s="147">
        <f t="shared" si="5"/>
        <v>0</v>
      </c>
      <c r="BG174" s="147">
        <f t="shared" si="6"/>
        <v>0</v>
      </c>
      <c r="BH174" s="147">
        <f t="shared" si="7"/>
        <v>0</v>
      </c>
      <c r="BI174" s="147">
        <f t="shared" si="8"/>
        <v>0</v>
      </c>
      <c r="BJ174" s="15" t="s">
        <v>85</v>
      </c>
      <c r="BK174" s="147">
        <f t="shared" si="9"/>
        <v>0</v>
      </c>
      <c r="BL174" s="15" t="s">
        <v>261</v>
      </c>
      <c r="BM174" s="146" t="s">
        <v>440</v>
      </c>
    </row>
    <row r="175" spans="2:65" s="1" customFormat="1" ht="24.2" customHeight="1">
      <c r="B175" s="134"/>
      <c r="C175" s="135" t="s">
        <v>320</v>
      </c>
      <c r="D175" s="135" t="s">
        <v>187</v>
      </c>
      <c r="E175" s="136" t="s">
        <v>1027</v>
      </c>
      <c r="F175" s="137" t="s">
        <v>1028</v>
      </c>
      <c r="G175" s="138" t="s">
        <v>306</v>
      </c>
      <c r="H175" s="139">
        <v>1</v>
      </c>
      <c r="I175" s="140"/>
      <c r="J175" s="141">
        <f t="shared" si="0"/>
        <v>0</v>
      </c>
      <c r="K175" s="137" t="s">
        <v>949</v>
      </c>
      <c r="L175" s="30"/>
      <c r="M175" s="142" t="s">
        <v>1</v>
      </c>
      <c r="N175" s="143" t="s">
        <v>42</v>
      </c>
      <c r="P175" s="144">
        <f t="shared" si="1"/>
        <v>0</v>
      </c>
      <c r="Q175" s="144">
        <v>0</v>
      </c>
      <c r="R175" s="144">
        <f t="shared" si="2"/>
        <v>0</v>
      </c>
      <c r="S175" s="144">
        <v>0</v>
      </c>
      <c r="T175" s="145">
        <f t="shared" si="3"/>
        <v>0</v>
      </c>
      <c r="AR175" s="146" t="s">
        <v>261</v>
      </c>
      <c r="AT175" s="146" t="s">
        <v>187</v>
      </c>
      <c r="AU175" s="146" t="s">
        <v>85</v>
      </c>
      <c r="AY175" s="15" t="s">
        <v>185</v>
      </c>
      <c r="BE175" s="147">
        <f t="shared" si="4"/>
        <v>0</v>
      </c>
      <c r="BF175" s="147">
        <f t="shared" si="5"/>
        <v>0</v>
      </c>
      <c r="BG175" s="147">
        <f t="shared" si="6"/>
        <v>0</v>
      </c>
      <c r="BH175" s="147">
        <f t="shared" si="7"/>
        <v>0</v>
      </c>
      <c r="BI175" s="147">
        <f t="shared" si="8"/>
        <v>0</v>
      </c>
      <c r="BJ175" s="15" t="s">
        <v>85</v>
      </c>
      <c r="BK175" s="147">
        <f t="shared" si="9"/>
        <v>0</v>
      </c>
      <c r="BL175" s="15" t="s">
        <v>261</v>
      </c>
      <c r="BM175" s="146" t="s">
        <v>450</v>
      </c>
    </row>
    <row r="176" spans="2:65" s="1" customFormat="1" ht="16.5" customHeight="1">
      <c r="B176" s="134"/>
      <c r="C176" s="135" t="s">
        <v>325</v>
      </c>
      <c r="D176" s="135" t="s">
        <v>187</v>
      </c>
      <c r="E176" s="136" t="s">
        <v>1029</v>
      </c>
      <c r="F176" s="137" t="s">
        <v>1030</v>
      </c>
      <c r="G176" s="138" t="s">
        <v>328</v>
      </c>
      <c r="H176" s="139">
        <v>9</v>
      </c>
      <c r="I176" s="140"/>
      <c r="J176" s="141">
        <f t="shared" si="0"/>
        <v>0</v>
      </c>
      <c r="K176" s="137" t="s">
        <v>949</v>
      </c>
      <c r="L176" s="30"/>
      <c r="M176" s="142" t="s">
        <v>1</v>
      </c>
      <c r="N176" s="143" t="s">
        <v>42</v>
      </c>
      <c r="P176" s="144">
        <f t="shared" si="1"/>
        <v>0</v>
      </c>
      <c r="Q176" s="144">
        <v>0</v>
      </c>
      <c r="R176" s="144">
        <f t="shared" si="2"/>
        <v>0</v>
      </c>
      <c r="S176" s="144">
        <v>0</v>
      </c>
      <c r="T176" s="145">
        <f t="shared" si="3"/>
        <v>0</v>
      </c>
      <c r="AR176" s="146" t="s">
        <v>261</v>
      </c>
      <c r="AT176" s="146" t="s">
        <v>187</v>
      </c>
      <c r="AU176" s="146" t="s">
        <v>85</v>
      </c>
      <c r="AY176" s="15" t="s">
        <v>185</v>
      </c>
      <c r="BE176" s="147">
        <f t="shared" si="4"/>
        <v>0</v>
      </c>
      <c r="BF176" s="147">
        <f t="shared" si="5"/>
        <v>0</v>
      </c>
      <c r="BG176" s="147">
        <f t="shared" si="6"/>
        <v>0</v>
      </c>
      <c r="BH176" s="147">
        <f t="shared" si="7"/>
        <v>0</v>
      </c>
      <c r="BI176" s="147">
        <f t="shared" si="8"/>
        <v>0</v>
      </c>
      <c r="BJ176" s="15" t="s">
        <v>85</v>
      </c>
      <c r="BK176" s="147">
        <f t="shared" si="9"/>
        <v>0</v>
      </c>
      <c r="BL176" s="15" t="s">
        <v>261</v>
      </c>
      <c r="BM176" s="146" t="s">
        <v>459</v>
      </c>
    </row>
    <row r="177" spans="2:65" s="1" customFormat="1" ht="29.25">
      <c r="B177" s="30"/>
      <c r="D177" s="149" t="s">
        <v>301</v>
      </c>
      <c r="F177" s="173" t="s">
        <v>1031</v>
      </c>
      <c r="I177" s="174"/>
      <c r="L177" s="30"/>
      <c r="M177" s="175"/>
      <c r="T177" s="54"/>
      <c r="AT177" s="15" t="s">
        <v>301</v>
      </c>
      <c r="AU177" s="15" t="s">
        <v>85</v>
      </c>
    </row>
    <row r="178" spans="2:65" s="1" customFormat="1" ht="16.5" customHeight="1">
      <c r="B178" s="134"/>
      <c r="C178" s="135" t="s">
        <v>330</v>
      </c>
      <c r="D178" s="135" t="s">
        <v>187</v>
      </c>
      <c r="E178" s="136" t="s">
        <v>1032</v>
      </c>
      <c r="F178" s="137" t="s">
        <v>1033</v>
      </c>
      <c r="G178" s="138" t="s">
        <v>328</v>
      </c>
      <c r="H178" s="139">
        <v>9</v>
      </c>
      <c r="I178" s="140"/>
      <c r="J178" s="141">
        <f>ROUND(I178*H178,2)</f>
        <v>0</v>
      </c>
      <c r="K178" s="137" t="s">
        <v>949</v>
      </c>
      <c r="L178" s="30"/>
      <c r="M178" s="142" t="s">
        <v>1</v>
      </c>
      <c r="N178" s="143" t="s">
        <v>42</v>
      </c>
      <c r="P178" s="144">
        <f>O178*H178</f>
        <v>0</v>
      </c>
      <c r="Q178" s="144">
        <v>0</v>
      </c>
      <c r="R178" s="144">
        <f>Q178*H178</f>
        <v>0</v>
      </c>
      <c r="S178" s="144">
        <v>0</v>
      </c>
      <c r="T178" s="145">
        <f>S178*H178</f>
        <v>0</v>
      </c>
      <c r="AR178" s="146" t="s">
        <v>261</v>
      </c>
      <c r="AT178" s="146" t="s">
        <v>187</v>
      </c>
      <c r="AU178" s="146" t="s">
        <v>85</v>
      </c>
      <c r="AY178" s="15" t="s">
        <v>185</v>
      </c>
      <c r="BE178" s="147">
        <f>IF(N178="základní",J178,0)</f>
        <v>0</v>
      </c>
      <c r="BF178" s="147">
        <f>IF(N178="snížená",J178,0)</f>
        <v>0</v>
      </c>
      <c r="BG178" s="147">
        <f>IF(N178="zákl. přenesená",J178,0)</f>
        <v>0</v>
      </c>
      <c r="BH178" s="147">
        <f>IF(N178="sníž. přenesená",J178,0)</f>
        <v>0</v>
      </c>
      <c r="BI178" s="147">
        <f>IF(N178="nulová",J178,0)</f>
        <v>0</v>
      </c>
      <c r="BJ178" s="15" t="s">
        <v>85</v>
      </c>
      <c r="BK178" s="147">
        <f>ROUND(I178*H178,2)</f>
        <v>0</v>
      </c>
      <c r="BL178" s="15" t="s">
        <v>261</v>
      </c>
      <c r="BM178" s="146" t="s">
        <v>468</v>
      </c>
    </row>
    <row r="179" spans="2:65" s="1" customFormat="1" ht="29.25">
      <c r="B179" s="30"/>
      <c r="D179" s="149" t="s">
        <v>301</v>
      </c>
      <c r="F179" s="173" t="s">
        <v>1034</v>
      </c>
      <c r="I179" s="174"/>
      <c r="L179" s="30"/>
      <c r="M179" s="175"/>
      <c r="T179" s="54"/>
      <c r="AT179" s="15" t="s">
        <v>301</v>
      </c>
      <c r="AU179" s="15" t="s">
        <v>85</v>
      </c>
    </row>
    <row r="180" spans="2:65" s="1" customFormat="1" ht="21.75" customHeight="1">
      <c r="B180" s="134"/>
      <c r="C180" s="135" t="s">
        <v>335</v>
      </c>
      <c r="D180" s="135" t="s">
        <v>187</v>
      </c>
      <c r="E180" s="136" t="s">
        <v>1035</v>
      </c>
      <c r="F180" s="137" t="s">
        <v>1036</v>
      </c>
      <c r="G180" s="138" t="s">
        <v>306</v>
      </c>
      <c r="H180" s="139">
        <v>1</v>
      </c>
      <c r="I180" s="140"/>
      <c r="J180" s="141">
        <f>ROUND(I180*H180,2)</f>
        <v>0</v>
      </c>
      <c r="K180" s="137" t="s">
        <v>965</v>
      </c>
      <c r="L180" s="30"/>
      <c r="M180" s="142" t="s">
        <v>1</v>
      </c>
      <c r="N180" s="143" t="s">
        <v>42</v>
      </c>
      <c r="P180" s="144">
        <f>O180*H180</f>
        <v>0</v>
      </c>
      <c r="Q180" s="144">
        <v>0</v>
      </c>
      <c r="R180" s="144">
        <f>Q180*H180</f>
        <v>0</v>
      </c>
      <c r="S180" s="144">
        <v>0</v>
      </c>
      <c r="T180" s="145">
        <f>S180*H180</f>
        <v>0</v>
      </c>
      <c r="AR180" s="146" t="s">
        <v>261</v>
      </c>
      <c r="AT180" s="146" t="s">
        <v>187</v>
      </c>
      <c r="AU180" s="146" t="s">
        <v>85</v>
      </c>
      <c r="AY180" s="15" t="s">
        <v>185</v>
      </c>
      <c r="BE180" s="147">
        <f>IF(N180="základní",J180,0)</f>
        <v>0</v>
      </c>
      <c r="BF180" s="147">
        <f>IF(N180="snížená",J180,0)</f>
        <v>0</v>
      </c>
      <c r="BG180" s="147">
        <f>IF(N180="zákl. přenesená",J180,0)</f>
        <v>0</v>
      </c>
      <c r="BH180" s="147">
        <f>IF(N180="sníž. přenesená",J180,0)</f>
        <v>0</v>
      </c>
      <c r="BI180" s="147">
        <f>IF(N180="nulová",J180,0)</f>
        <v>0</v>
      </c>
      <c r="BJ180" s="15" t="s">
        <v>85</v>
      </c>
      <c r="BK180" s="147">
        <f>ROUND(I180*H180,2)</f>
        <v>0</v>
      </c>
      <c r="BL180" s="15" t="s">
        <v>261</v>
      </c>
      <c r="BM180" s="146" t="s">
        <v>479</v>
      </c>
    </row>
    <row r="181" spans="2:65" s="1" customFormat="1" ht="16.5" customHeight="1">
      <c r="B181" s="134"/>
      <c r="C181" s="135" t="s">
        <v>340</v>
      </c>
      <c r="D181" s="135" t="s">
        <v>187</v>
      </c>
      <c r="E181" s="136" t="s">
        <v>1037</v>
      </c>
      <c r="F181" s="137" t="s">
        <v>1038</v>
      </c>
      <c r="G181" s="138" t="s">
        <v>306</v>
      </c>
      <c r="H181" s="139">
        <v>6</v>
      </c>
      <c r="I181" s="140"/>
      <c r="J181" s="141">
        <f>ROUND(I181*H181,2)</f>
        <v>0</v>
      </c>
      <c r="K181" s="137" t="s">
        <v>1039</v>
      </c>
      <c r="L181" s="30"/>
      <c r="M181" s="142" t="s">
        <v>1</v>
      </c>
      <c r="N181" s="143" t="s">
        <v>42</v>
      </c>
      <c r="P181" s="144">
        <f>O181*H181</f>
        <v>0</v>
      </c>
      <c r="Q181" s="144">
        <v>0</v>
      </c>
      <c r="R181" s="144">
        <f>Q181*H181</f>
        <v>0</v>
      </c>
      <c r="S181" s="144">
        <v>0</v>
      </c>
      <c r="T181" s="145">
        <f>S181*H181</f>
        <v>0</v>
      </c>
      <c r="AR181" s="146" t="s">
        <v>261</v>
      </c>
      <c r="AT181" s="146" t="s">
        <v>187</v>
      </c>
      <c r="AU181" s="146" t="s">
        <v>85</v>
      </c>
      <c r="AY181" s="15" t="s">
        <v>185</v>
      </c>
      <c r="BE181" s="147">
        <f>IF(N181="základní",J181,0)</f>
        <v>0</v>
      </c>
      <c r="BF181" s="147">
        <f>IF(N181="snížená",J181,0)</f>
        <v>0</v>
      </c>
      <c r="BG181" s="147">
        <f>IF(N181="zákl. přenesená",J181,0)</f>
        <v>0</v>
      </c>
      <c r="BH181" s="147">
        <f>IF(N181="sníž. přenesená",J181,0)</f>
        <v>0</v>
      </c>
      <c r="BI181" s="147">
        <f>IF(N181="nulová",J181,0)</f>
        <v>0</v>
      </c>
      <c r="BJ181" s="15" t="s">
        <v>85</v>
      </c>
      <c r="BK181" s="147">
        <f>ROUND(I181*H181,2)</f>
        <v>0</v>
      </c>
      <c r="BL181" s="15" t="s">
        <v>261</v>
      </c>
      <c r="BM181" s="146" t="s">
        <v>489</v>
      </c>
    </row>
    <row r="182" spans="2:65" s="1" customFormat="1" ht="19.5">
      <c r="B182" s="30"/>
      <c r="D182" s="149" t="s">
        <v>301</v>
      </c>
      <c r="F182" s="173" t="s">
        <v>1040</v>
      </c>
      <c r="I182" s="174"/>
      <c r="L182" s="30"/>
      <c r="M182" s="175"/>
      <c r="T182" s="54"/>
      <c r="AT182" s="15" t="s">
        <v>301</v>
      </c>
      <c r="AU182" s="15" t="s">
        <v>85</v>
      </c>
    </row>
    <row r="183" spans="2:65" s="1" customFormat="1" ht="16.5" customHeight="1">
      <c r="B183" s="134"/>
      <c r="C183" s="135" t="s">
        <v>345</v>
      </c>
      <c r="D183" s="135" t="s">
        <v>187</v>
      </c>
      <c r="E183" s="136" t="s">
        <v>1041</v>
      </c>
      <c r="F183" s="137" t="s">
        <v>1042</v>
      </c>
      <c r="G183" s="138" t="s">
        <v>306</v>
      </c>
      <c r="H183" s="139">
        <v>1</v>
      </c>
      <c r="I183" s="140"/>
      <c r="J183" s="141">
        <f>ROUND(I183*H183,2)</f>
        <v>0</v>
      </c>
      <c r="K183" s="137" t="s">
        <v>949</v>
      </c>
      <c r="L183" s="30"/>
      <c r="M183" s="142" t="s">
        <v>1</v>
      </c>
      <c r="N183" s="143" t="s">
        <v>42</v>
      </c>
      <c r="P183" s="144">
        <f>O183*H183</f>
        <v>0</v>
      </c>
      <c r="Q183" s="144">
        <v>0</v>
      </c>
      <c r="R183" s="144">
        <f>Q183*H183</f>
        <v>0</v>
      </c>
      <c r="S183" s="144">
        <v>0</v>
      </c>
      <c r="T183" s="145">
        <f>S183*H183</f>
        <v>0</v>
      </c>
      <c r="AR183" s="146" t="s">
        <v>261</v>
      </c>
      <c r="AT183" s="146" t="s">
        <v>187</v>
      </c>
      <c r="AU183" s="146" t="s">
        <v>85</v>
      </c>
      <c r="AY183" s="15" t="s">
        <v>185</v>
      </c>
      <c r="BE183" s="147">
        <f>IF(N183="základní",J183,0)</f>
        <v>0</v>
      </c>
      <c r="BF183" s="147">
        <f>IF(N183="snížená",J183,0)</f>
        <v>0</v>
      </c>
      <c r="BG183" s="147">
        <f>IF(N183="zákl. přenesená",J183,0)</f>
        <v>0</v>
      </c>
      <c r="BH183" s="147">
        <f>IF(N183="sníž. přenesená",J183,0)</f>
        <v>0</v>
      </c>
      <c r="BI183" s="147">
        <f>IF(N183="nulová",J183,0)</f>
        <v>0</v>
      </c>
      <c r="BJ183" s="15" t="s">
        <v>85</v>
      </c>
      <c r="BK183" s="147">
        <f>ROUND(I183*H183,2)</f>
        <v>0</v>
      </c>
      <c r="BL183" s="15" t="s">
        <v>261</v>
      </c>
      <c r="BM183" s="146" t="s">
        <v>500</v>
      </c>
    </row>
    <row r="184" spans="2:65" s="1" customFormat="1" ht="19.5">
      <c r="B184" s="30"/>
      <c r="D184" s="149" t="s">
        <v>301</v>
      </c>
      <c r="F184" s="173" t="s">
        <v>1043</v>
      </c>
      <c r="I184" s="174"/>
      <c r="L184" s="30"/>
      <c r="M184" s="175"/>
      <c r="T184" s="54"/>
      <c r="AT184" s="15" t="s">
        <v>301</v>
      </c>
      <c r="AU184" s="15" t="s">
        <v>85</v>
      </c>
    </row>
    <row r="185" spans="2:65" s="1" customFormat="1" ht="16.5" customHeight="1">
      <c r="B185" s="134"/>
      <c r="C185" s="135" t="s">
        <v>349</v>
      </c>
      <c r="D185" s="135" t="s">
        <v>187</v>
      </c>
      <c r="E185" s="136" t="s">
        <v>1044</v>
      </c>
      <c r="F185" s="137" t="s">
        <v>1045</v>
      </c>
      <c r="G185" s="138" t="s">
        <v>306</v>
      </c>
      <c r="H185" s="139">
        <v>2</v>
      </c>
      <c r="I185" s="140"/>
      <c r="J185" s="141">
        <f>ROUND(I185*H185,2)</f>
        <v>0</v>
      </c>
      <c r="K185" s="137" t="s">
        <v>965</v>
      </c>
      <c r="L185" s="30"/>
      <c r="M185" s="142" t="s">
        <v>1</v>
      </c>
      <c r="N185" s="143" t="s">
        <v>42</v>
      </c>
      <c r="P185" s="144">
        <f>O185*H185</f>
        <v>0</v>
      </c>
      <c r="Q185" s="144">
        <v>0</v>
      </c>
      <c r="R185" s="144">
        <f>Q185*H185</f>
        <v>0</v>
      </c>
      <c r="S185" s="144">
        <v>0</v>
      </c>
      <c r="T185" s="145">
        <f>S185*H185</f>
        <v>0</v>
      </c>
      <c r="AR185" s="146" t="s">
        <v>261</v>
      </c>
      <c r="AT185" s="146" t="s">
        <v>187</v>
      </c>
      <c r="AU185" s="146" t="s">
        <v>85</v>
      </c>
      <c r="AY185" s="15" t="s">
        <v>185</v>
      </c>
      <c r="BE185" s="147">
        <f>IF(N185="základní",J185,0)</f>
        <v>0</v>
      </c>
      <c r="BF185" s="147">
        <f>IF(N185="snížená",J185,0)</f>
        <v>0</v>
      </c>
      <c r="BG185" s="147">
        <f>IF(N185="zákl. přenesená",J185,0)</f>
        <v>0</v>
      </c>
      <c r="BH185" s="147">
        <f>IF(N185="sníž. přenesená",J185,0)</f>
        <v>0</v>
      </c>
      <c r="BI185" s="147">
        <f>IF(N185="nulová",J185,0)</f>
        <v>0</v>
      </c>
      <c r="BJ185" s="15" t="s">
        <v>85</v>
      </c>
      <c r="BK185" s="147">
        <f>ROUND(I185*H185,2)</f>
        <v>0</v>
      </c>
      <c r="BL185" s="15" t="s">
        <v>261</v>
      </c>
      <c r="BM185" s="146" t="s">
        <v>510</v>
      </c>
    </row>
    <row r="186" spans="2:65" s="1" customFormat="1" ht="39">
      <c r="B186" s="30"/>
      <c r="D186" s="149" t="s">
        <v>301</v>
      </c>
      <c r="F186" s="173" t="s">
        <v>1046</v>
      </c>
      <c r="I186" s="174"/>
      <c r="L186" s="30"/>
      <c r="M186" s="175"/>
      <c r="T186" s="54"/>
      <c r="AT186" s="15" t="s">
        <v>301</v>
      </c>
      <c r="AU186" s="15" t="s">
        <v>85</v>
      </c>
    </row>
    <row r="187" spans="2:65" s="1" customFormat="1" ht="16.5" customHeight="1">
      <c r="B187" s="134"/>
      <c r="C187" s="135" t="s">
        <v>354</v>
      </c>
      <c r="D187" s="135" t="s">
        <v>187</v>
      </c>
      <c r="E187" s="136" t="s">
        <v>1047</v>
      </c>
      <c r="F187" s="137" t="s">
        <v>1048</v>
      </c>
      <c r="G187" s="138" t="s">
        <v>306</v>
      </c>
      <c r="H187" s="139">
        <v>1</v>
      </c>
      <c r="I187" s="140"/>
      <c r="J187" s="141">
        <f>ROUND(I187*H187,2)</f>
        <v>0</v>
      </c>
      <c r="K187" s="137" t="s">
        <v>949</v>
      </c>
      <c r="L187" s="30"/>
      <c r="M187" s="142" t="s">
        <v>1</v>
      </c>
      <c r="N187" s="143" t="s">
        <v>42</v>
      </c>
      <c r="P187" s="144">
        <f>O187*H187</f>
        <v>0</v>
      </c>
      <c r="Q187" s="144">
        <v>0</v>
      </c>
      <c r="R187" s="144">
        <f>Q187*H187</f>
        <v>0</v>
      </c>
      <c r="S187" s="144">
        <v>0</v>
      </c>
      <c r="T187" s="145">
        <f>S187*H187</f>
        <v>0</v>
      </c>
      <c r="AR187" s="146" t="s">
        <v>261</v>
      </c>
      <c r="AT187" s="146" t="s">
        <v>187</v>
      </c>
      <c r="AU187" s="146" t="s">
        <v>85</v>
      </c>
      <c r="AY187" s="15" t="s">
        <v>185</v>
      </c>
      <c r="BE187" s="147">
        <f>IF(N187="základní",J187,0)</f>
        <v>0</v>
      </c>
      <c r="BF187" s="147">
        <f>IF(N187="snížená",J187,0)</f>
        <v>0</v>
      </c>
      <c r="BG187" s="147">
        <f>IF(N187="zákl. přenesená",J187,0)</f>
        <v>0</v>
      </c>
      <c r="BH187" s="147">
        <f>IF(N187="sníž. přenesená",J187,0)</f>
        <v>0</v>
      </c>
      <c r="BI187" s="147">
        <f>IF(N187="nulová",J187,0)</f>
        <v>0</v>
      </c>
      <c r="BJ187" s="15" t="s">
        <v>85</v>
      </c>
      <c r="BK187" s="147">
        <f>ROUND(I187*H187,2)</f>
        <v>0</v>
      </c>
      <c r="BL187" s="15" t="s">
        <v>261</v>
      </c>
      <c r="BM187" s="146" t="s">
        <v>522</v>
      </c>
    </row>
    <row r="188" spans="2:65" s="1" customFormat="1" ht="16.5" customHeight="1">
      <c r="B188" s="134"/>
      <c r="C188" s="135" t="s">
        <v>358</v>
      </c>
      <c r="D188" s="135" t="s">
        <v>187</v>
      </c>
      <c r="E188" s="136" t="s">
        <v>1049</v>
      </c>
      <c r="F188" s="137" t="s">
        <v>1050</v>
      </c>
      <c r="G188" s="138" t="s">
        <v>264</v>
      </c>
      <c r="H188" s="139">
        <v>4.5999999999999999E-2</v>
      </c>
      <c r="I188" s="140"/>
      <c r="J188" s="141">
        <f>ROUND(I188*H188,2)</f>
        <v>0</v>
      </c>
      <c r="K188" s="137" t="s">
        <v>949</v>
      </c>
      <c r="L188" s="30"/>
      <c r="M188" s="142" t="s">
        <v>1</v>
      </c>
      <c r="N188" s="143" t="s">
        <v>42</v>
      </c>
      <c r="P188" s="144">
        <f>O188*H188</f>
        <v>0</v>
      </c>
      <c r="Q188" s="144">
        <v>0</v>
      </c>
      <c r="R188" s="144">
        <f>Q188*H188</f>
        <v>0</v>
      </c>
      <c r="S188" s="144">
        <v>0</v>
      </c>
      <c r="T188" s="145">
        <f>S188*H188</f>
        <v>0</v>
      </c>
      <c r="AR188" s="146" t="s">
        <v>261</v>
      </c>
      <c r="AT188" s="146" t="s">
        <v>187</v>
      </c>
      <c r="AU188" s="146" t="s">
        <v>85</v>
      </c>
      <c r="AY188" s="15" t="s">
        <v>185</v>
      </c>
      <c r="BE188" s="147">
        <f>IF(N188="základní",J188,0)</f>
        <v>0</v>
      </c>
      <c r="BF188" s="147">
        <f>IF(N188="snížená",J188,0)</f>
        <v>0</v>
      </c>
      <c r="BG188" s="147">
        <f>IF(N188="zákl. přenesená",J188,0)</f>
        <v>0</v>
      </c>
      <c r="BH188" s="147">
        <f>IF(N188="sníž. přenesená",J188,0)</f>
        <v>0</v>
      </c>
      <c r="BI188" s="147">
        <f>IF(N188="nulová",J188,0)</f>
        <v>0</v>
      </c>
      <c r="BJ188" s="15" t="s">
        <v>85</v>
      </c>
      <c r="BK188" s="147">
        <f>ROUND(I188*H188,2)</f>
        <v>0</v>
      </c>
      <c r="BL188" s="15" t="s">
        <v>261</v>
      </c>
      <c r="BM188" s="146" t="s">
        <v>531</v>
      </c>
    </row>
    <row r="189" spans="2:65" s="1" customFormat="1" ht="19.5">
      <c r="B189" s="30"/>
      <c r="D189" s="149" t="s">
        <v>301</v>
      </c>
      <c r="F189" s="173" t="s">
        <v>1051</v>
      </c>
      <c r="I189" s="174"/>
      <c r="L189" s="30"/>
      <c r="M189" s="175"/>
      <c r="T189" s="54"/>
      <c r="AT189" s="15" t="s">
        <v>301</v>
      </c>
      <c r="AU189" s="15" t="s">
        <v>85</v>
      </c>
    </row>
    <row r="190" spans="2:65" s="11" customFormat="1" ht="25.9" customHeight="1">
      <c r="B190" s="122"/>
      <c r="D190" s="123" t="s">
        <v>76</v>
      </c>
      <c r="E190" s="124" t="s">
        <v>669</v>
      </c>
      <c r="F190" s="124" t="s">
        <v>1052</v>
      </c>
      <c r="I190" s="125"/>
      <c r="J190" s="126">
        <f>BK190</f>
        <v>0</v>
      </c>
      <c r="L190" s="122"/>
      <c r="M190" s="127"/>
      <c r="P190" s="128">
        <f>SUM(P191:P198)</f>
        <v>0</v>
      </c>
      <c r="R190" s="128">
        <f>SUM(R191:R198)</f>
        <v>0</v>
      </c>
      <c r="T190" s="129">
        <f>SUM(T191:T198)</f>
        <v>0</v>
      </c>
      <c r="AR190" s="123" t="s">
        <v>87</v>
      </c>
      <c r="AT190" s="130" t="s">
        <v>76</v>
      </c>
      <c r="AU190" s="130" t="s">
        <v>77</v>
      </c>
      <c r="AY190" s="123" t="s">
        <v>185</v>
      </c>
      <c r="BK190" s="131">
        <f>SUM(BK191:BK198)</f>
        <v>0</v>
      </c>
    </row>
    <row r="191" spans="2:65" s="1" customFormat="1" ht="24.2" customHeight="1">
      <c r="B191" s="134"/>
      <c r="C191" s="135" t="s">
        <v>363</v>
      </c>
      <c r="D191" s="135" t="s">
        <v>187</v>
      </c>
      <c r="E191" s="136" t="s">
        <v>1053</v>
      </c>
      <c r="F191" s="137" t="s">
        <v>1054</v>
      </c>
      <c r="G191" s="138" t="s">
        <v>306</v>
      </c>
      <c r="H191" s="139">
        <v>3</v>
      </c>
      <c r="I191" s="140"/>
      <c r="J191" s="141">
        <f>ROUND(I191*H191,2)</f>
        <v>0</v>
      </c>
      <c r="K191" s="137" t="s">
        <v>949</v>
      </c>
      <c r="L191" s="30"/>
      <c r="M191" s="142" t="s">
        <v>1</v>
      </c>
      <c r="N191" s="143" t="s">
        <v>42</v>
      </c>
      <c r="P191" s="144">
        <f>O191*H191</f>
        <v>0</v>
      </c>
      <c r="Q191" s="144">
        <v>0</v>
      </c>
      <c r="R191" s="144">
        <f>Q191*H191</f>
        <v>0</v>
      </c>
      <c r="S191" s="144">
        <v>0</v>
      </c>
      <c r="T191" s="145">
        <f>S191*H191</f>
        <v>0</v>
      </c>
      <c r="AR191" s="146" t="s">
        <v>261</v>
      </c>
      <c r="AT191" s="146" t="s">
        <v>187</v>
      </c>
      <c r="AU191" s="146" t="s">
        <v>85</v>
      </c>
      <c r="AY191" s="15" t="s">
        <v>185</v>
      </c>
      <c r="BE191" s="147">
        <f>IF(N191="základní",J191,0)</f>
        <v>0</v>
      </c>
      <c r="BF191" s="147">
        <f>IF(N191="snížená",J191,0)</f>
        <v>0</v>
      </c>
      <c r="BG191" s="147">
        <f>IF(N191="zákl. přenesená",J191,0)</f>
        <v>0</v>
      </c>
      <c r="BH191" s="147">
        <f>IF(N191="sníž. přenesená",J191,0)</f>
        <v>0</v>
      </c>
      <c r="BI191" s="147">
        <f>IF(N191="nulová",J191,0)</f>
        <v>0</v>
      </c>
      <c r="BJ191" s="15" t="s">
        <v>85</v>
      </c>
      <c r="BK191" s="147">
        <f>ROUND(I191*H191,2)</f>
        <v>0</v>
      </c>
      <c r="BL191" s="15" t="s">
        <v>261</v>
      </c>
      <c r="BM191" s="146" t="s">
        <v>544</v>
      </c>
    </row>
    <row r="192" spans="2:65" s="1" customFormat="1" ht="29.25">
      <c r="B192" s="30"/>
      <c r="D192" s="149" t="s">
        <v>301</v>
      </c>
      <c r="F192" s="173" t="s">
        <v>1055</v>
      </c>
      <c r="I192" s="174"/>
      <c r="L192" s="30"/>
      <c r="M192" s="175"/>
      <c r="T192" s="54"/>
      <c r="AT192" s="15" t="s">
        <v>301</v>
      </c>
      <c r="AU192" s="15" t="s">
        <v>85</v>
      </c>
    </row>
    <row r="193" spans="2:65" s="1" customFormat="1" ht="16.5" customHeight="1">
      <c r="B193" s="134"/>
      <c r="C193" s="135" t="s">
        <v>367</v>
      </c>
      <c r="D193" s="135" t="s">
        <v>187</v>
      </c>
      <c r="E193" s="136" t="s">
        <v>1056</v>
      </c>
      <c r="F193" s="137" t="s">
        <v>1057</v>
      </c>
      <c r="G193" s="138" t="s">
        <v>306</v>
      </c>
      <c r="H193" s="139">
        <v>1</v>
      </c>
      <c r="I193" s="140"/>
      <c r="J193" s="141">
        <f>ROUND(I193*H193,2)</f>
        <v>0</v>
      </c>
      <c r="K193" s="137" t="s">
        <v>965</v>
      </c>
      <c r="L193" s="30"/>
      <c r="M193" s="142" t="s">
        <v>1</v>
      </c>
      <c r="N193" s="143" t="s">
        <v>42</v>
      </c>
      <c r="P193" s="144">
        <f>O193*H193</f>
        <v>0</v>
      </c>
      <c r="Q193" s="144">
        <v>0</v>
      </c>
      <c r="R193" s="144">
        <f>Q193*H193</f>
        <v>0</v>
      </c>
      <c r="S193" s="144">
        <v>0</v>
      </c>
      <c r="T193" s="145">
        <f>S193*H193</f>
        <v>0</v>
      </c>
      <c r="AR193" s="146" t="s">
        <v>261</v>
      </c>
      <c r="AT193" s="146" t="s">
        <v>187</v>
      </c>
      <c r="AU193" s="146" t="s">
        <v>85</v>
      </c>
      <c r="AY193" s="15" t="s">
        <v>185</v>
      </c>
      <c r="BE193" s="147">
        <f>IF(N193="základní",J193,0)</f>
        <v>0</v>
      </c>
      <c r="BF193" s="147">
        <f>IF(N193="snížená",J193,0)</f>
        <v>0</v>
      </c>
      <c r="BG193" s="147">
        <f>IF(N193="zákl. přenesená",J193,0)</f>
        <v>0</v>
      </c>
      <c r="BH193" s="147">
        <f>IF(N193="sníž. přenesená",J193,0)</f>
        <v>0</v>
      </c>
      <c r="BI193" s="147">
        <f>IF(N193="nulová",J193,0)</f>
        <v>0</v>
      </c>
      <c r="BJ193" s="15" t="s">
        <v>85</v>
      </c>
      <c r="BK193" s="147">
        <f>ROUND(I193*H193,2)</f>
        <v>0</v>
      </c>
      <c r="BL193" s="15" t="s">
        <v>261</v>
      </c>
      <c r="BM193" s="146" t="s">
        <v>554</v>
      </c>
    </row>
    <row r="194" spans="2:65" s="1" customFormat="1" ht="16.5" customHeight="1">
      <c r="B194" s="134"/>
      <c r="C194" s="135" t="s">
        <v>371</v>
      </c>
      <c r="D194" s="135" t="s">
        <v>187</v>
      </c>
      <c r="E194" s="136" t="s">
        <v>1058</v>
      </c>
      <c r="F194" s="137" t="s">
        <v>1059</v>
      </c>
      <c r="G194" s="138" t="s">
        <v>306</v>
      </c>
      <c r="H194" s="139">
        <v>1</v>
      </c>
      <c r="I194" s="140"/>
      <c r="J194" s="141">
        <f>ROUND(I194*H194,2)</f>
        <v>0</v>
      </c>
      <c r="K194" s="137" t="s">
        <v>965</v>
      </c>
      <c r="L194" s="30"/>
      <c r="M194" s="142" t="s">
        <v>1</v>
      </c>
      <c r="N194" s="143" t="s">
        <v>42</v>
      </c>
      <c r="P194" s="144">
        <f>O194*H194</f>
        <v>0</v>
      </c>
      <c r="Q194" s="144">
        <v>0</v>
      </c>
      <c r="R194" s="144">
        <f>Q194*H194</f>
        <v>0</v>
      </c>
      <c r="S194" s="144">
        <v>0</v>
      </c>
      <c r="T194" s="145">
        <f>S194*H194</f>
        <v>0</v>
      </c>
      <c r="AR194" s="146" t="s">
        <v>261</v>
      </c>
      <c r="AT194" s="146" t="s">
        <v>187</v>
      </c>
      <c r="AU194" s="146" t="s">
        <v>85</v>
      </c>
      <c r="AY194" s="15" t="s">
        <v>185</v>
      </c>
      <c r="BE194" s="147">
        <f>IF(N194="základní",J194,0)</f>
        <v>0</v>
      </c>
      <c r="BF194" s="147">
        <f>IF(N194="snížená",J194,0)</f>
        <v>0</v>
      </c>
      <c r="BG194" s="147">
        <f>IF(N194="zákl. přenesená",J194,0)</f>
        <v>0</v>
      </c>
      <c r="BH194" s="147">
        <f>IF(N194="sníž. přenesená",J194,0)</f>
        <v>0</v>
      </c>
      <c r="BI194" s="147">
        <f>IF(N194="nulová",J194,0)</f>
        <v>0</v>
      </c>
      <c r="BJ194" s="15" t="s">
        <v>85</v>
      </c>
      <c r="BK194" s="147">
        <f>ROUND(I194*H194,2)</f>
        <v>0</v>
      </c>
      <c r="BL194" s="15" t="s">
        <v>261</v>
      </c>
      <c r="BM194" s="146" t="s">
        <v>563</v>
      </c>
    </row>
    <row r="195" spans="2:65" s="1" customFormat="1" ht="24.2" customHeight="1">
      <c r="B195" s="134"/>
      <c r="C195" s="135" t="s">
        <v>375</v>
      </c>
      <c r="D195" s="135" t="s">
        <v>187</v>
      </c>
      <c r="E195" s="136" t="s">
        <v>1060</v>
      </c>
      <c r="F195" s="137" t="s">
        <v>1061</v>
      </c>
      <c r="G195" s="138" t="s">
        <v>306</v>
      </c>
      <c r="H195" s="139">
        <v>4</v>
      </c>
      <c r="I195" s="140"/>
      <c r="J195" s="141">
        <f>ROUND(I195*H195,2)</f>
        <v>0</v>
      </c>
      <c r="K195" s="137" t="s">
        <v>965</v>
      </c>
      <c r="L195" s="30"/>
      <c r="M195" s="142" t="s">
        <v>1</v>
      </c>
      <c r="N195" s="143" t="s">
        <v>42</v>
      </c>
      <c r="P195" s="144">
        <f>O195*H195</f>
        <v>0</v>
      </c>
      <c r="Q195" s="144">
        <v>0</v>
      </c>
      <c r="R195" s="144">
        <f>Q195*H195</f>
        <v>0</v>
      </c>
      <c r="S195" s="144">
        <v>0</v>
      </c>
      <c r="T195" s="145">
        <f>S195*H195</f>
        <v>0</v>
      </c>
      <c r="AR195" s="146" t="s">
        <v>261</v>
      </c>
      <c r="AT195" s="146" t="s">
        <v>187</v>
      </c>
      <c r="AU195" s="146" t="s">
        <v>85</v>
      </c>
      <c r="AY195" s="15" t="s">
        <v>185</v>
      </c>
      <c r="BE195" s="147">
        <f>IF(N195="základní",J195,0)</f>
        <v>0</v>
      </c>
      <c r="BF195" s="147">
        <f>IF(N195="snížená",J195,0)</f>
        <v>0</v>
      </c>
      <c r="BG195" s="147">
        <f>IF(N195="zákl. přenesená",J195,0)</f>
        <v>0</v>
      </c>
      <c r="BH195" s="147">
        <f>IF(N195="sníž. přenesená",J195,0)</f>
        <v>0</v>
      </c>
      <c r="BI195" s="147">
        <f>IF(N195="nulová",J195,0)</f>
        <v>0</v>
      </c>
      <c r="BJ195" s="15" t="s">
        <v>85</v>
      </c>
      <c r="BK195" s="147">
        <f>ROUND(I195*H195,2)</f>
        <v>0</v>
      </c>
      <c r="BL195" s="15" t="s">
        <v>261</v>
      </c>
      <c r="BM195" s="146" t="s">
        <v>572</v>
      </c>
    </row>
    <row r="196" spans="2:65" s="1" customFormat="1" ht="29.25">
      <c r="B196" s="30"/>
      <c r="D196" s="149" t="s">
        <v>301</v>
      </c>
      <c r="F196" s="173" t="s">
        <v>1062</v>
      </c>
      <c r="I196" s="174"/>
      <c r="L196" s="30"/>
      <c r="M196" s="175"/>
      <c r="T196" s="54"/>
      <c r="AT196" s="15" t="s">
        <v>301</v>
      </c>
      <c r="AU196" s="15" t="s">
        <v>85</v>
      </c>
    </row>
    <row r="197" spans="2:65" s="1" customFormat="1" ht="16.5" customHeight="1">
      <c r="B197" s="134"/>
      <c r="C197" s="135" t="s">
        <v>377</v>
      </c>
      <c r="D197" s="135" t="s">
        <v>187</v>
      </c>
      <c r="E197" s="136" t="s">
        <v>1063</v>
      </c>
      <c r="F197" s="137" t="s">
        <v>1064</v>
      </c>
      <c r="G197" s="138" t="s">
        <v>264</v>
      </c>
      <c r="H197" s="139">
        <v>1E-3</v>
      </c>
      <c r="I197" s="140"/>
      <c r="J197" s="141">
        <f>ROUND(I197*H197,2)</f>
        <v>0</v>
      </c>
      <c r="K197" s="137" t="s">
        <v>949</v>
      </c>
      <c r="L197" s="30"/>
      <c r="M197" s="142" t="s">
        <v>1</v>
      </c>
      <c r="N197" s="143" t="s">
        <v>42</v>
      </c>
      <c r="P197" s="144">
        <f>O197*H197</f>
        <v>0</v>
      </c>
      <c r="Q197" s="144">
        <v>0</v>
      </c>
      <c r="R197" s="144">
        <f>Q197*H197</f>
        <v>0</v>
      </c>
      <c r="S197" s="144">
        <v>0</v>
      </c>
      <c r="T197" s="145">
        <f>S197*H197</f>
        <v>0</v>
      </c>
      <c r="AR197" s="146" t="s">
        <v>261</v>
      </c>
      <c r="AT197" s="146" t="s">
        <v>187</v>
      </c>
      <c r="AU197" s="146" t="s">
        <v>85</v>
      </c>
      <c r="AY197" s="15" t="s">
        <v>185</v>
      </c>
      <c r="BE197" s="147">
        <f>IF(N197="základní",J197,0)</f>
        <v>0</v>
      </c>
      <c r="BF197" s="147">
        <f>IF(N197="snížená",J197,0)</f>
        <v>0</v>
      </c>
      <c r="BG197" s="147">
        <f>IF(N197="zákl. přenesená",J197,0)</f>
        <v>0</v>
      </c>
      <c r="BH197" s="147">
        <f>IF(N197="sníž. přenesená",J197,0)</f>
        <v>0</v>
      </c>
      <c r="BI197" s="147">
        <f>IF(N197="nulová",J197,0)</f>
        <v>0</v>
      </c>
      <c r="BJ197" s="15" t="s">
        <v>85</v>
      </c>
      <c r="BK197" s="147">
        <f>ROUND(I197*H197,2)</f>
        <v>0</v>
      </c>
      <c r="BL197" s="15" t="s">
        <v>261</v>
      </c>
      <c r="BM197" s="146" t="s">
        <v>586</v>
      </c>
    </row>
    <row r="198" spans="2:65" s="1" customFormat="1" ht="19.5">
      <c r="B198" s="30"/>
      <c r="D198" s="149" t="s">
        <v>301</v>
      </c>
      <c r="F198" s="173" t="s">
        <v>1051</v>
      </c>
      <c r="I198" s="174"/>
      <c r="L198" s="30"/>
      <c r="M198" s="175"/>
      <c r="T198" s="54"/>
      <c r="AT198" s="15" t="s">
        <v>301</v>
      </c>
      <c r="AU198" s="15" t="s">
        <v>85</v>
      </c>
    </row>
    <row r="199" spans="2:65" s="11" customFormat="1" ht="25.9" customHeight="1">
      <c r="B199" s="122"/>
      <c r="D199" s="123" t="s">
        <v>76</v>
      </c>
      <c r="E199" s="124" t="s">
        <v>766</v>
      </c>
      <c r="F199" s="124" t="s">
        <v>767</v>
      </c>
      <c r="I199" s="125"/>
      <c r="J199" s="126">
        <f>BK199</f>
        <v>0</v>
      </c>
      <c r="L199" s="122"/>
      <c r="M199" s="127"/>
      <c r="P199" s="128">
        <f>SUM(P200:P205)</f>
        <v>0</v>
      </c>
      <c r="R199" s="128">
        <f>SUM(R200:R205)</f>
        <v>0</v>
      </c>
      <c r="T199" s="129">
        <f>SUM(T200:T205)</f>
        <v>0</v>
      </c>
      <c r="AR199" s="123" t="s">
        <v>87</v>
      </c>
      <c r="AT199" s="130" t="s">
        <v>76</v>
      </c>
      <c r="AU199" s="130" t="s">
        <v>77</v>
      </c>
      <c r="AY199" s="123" t="s">
        <v>185</v>
      </c>
      <c r="BK199" s="131">
        <f>SUM(BK200:BK205)</f>
        <v>0</v>
      </c>
    </row>
    <row r="200" spans="2:65" s="1" customFormat="1" ht="16.5" customHeight="1">
      <c r="B200" s="134"/>
      <c r="C200" s="135" t="s">
        <v>381</v>
      </c>
      <c r="D200" s="135" t="s">
        <v>187</v>
      </c>
      <c r="E200" s="136" t="s">
        <v>1065</v>
      </c>
      <c r="F200" s="137" t="s">
        <v>1066</v>
      </c>
      <c r="G200" s="138" t="s">
        <v>734</v>
      </c>
      <c r="H200" s="139">
        <v>4</v>
      </c>
      <c r="I200" s="140"/>
      <c r="J200" s="141">
        <f>ROUND(I200*H200,2)</f>
        <v>0</v>
      </c>
      <c r="K200" s="137" t="s">
        <v>949</v>
      </c>
      <c r="L200" s="30"/>
      <c r="M200" s="142" t="s">
        <v>1</v>
      </c>
      <c r="N200" s="143" t="s">
        <v>42</v>
      </c>
      <c r="P200" s="144">
        <f>O200*H200</f>
        <v>0</v>
      </c>
      <c r="Q200" s="144">
        <v>0</v>
      </c>
      <c r="R200" s="144">
        <f>Q200*H200</f>
        <v>0</v>
      </c>
      <c r="S200" s="144">
        <v>0</v>
      </c>
      <c r="T200" s="145">
        <f>S200*H200</f>
        <v>0</v>
      </c>
      <c r="AR200" s="146" t="s">
        <v>261</v>
      </c>
      <c r="AT200" s="146" t="s">
        <v>187</v>
      </c>
      <c r="AU200" s="146" t="s">
        <v>85</v>
      </c>
      <c r="AY200" s="15" t="s">
        <v>185</v>
      </c>
      <c r="BE200" s="147">
        <f>IF(N200="základní",J200,0)</f>
        <v>0</v>
      </c>
      <c r="BF200" s="147">
        <f>IF(N200="snížená",J200,0)</f>
        <v>0</v>
      </c>
      <c r="BG200" s="147">
        <f>IF(N200="zákl. přenesená",J200,0)</f>
        <v>0</v>
      </c>
      <c r="BH200" s="147">
        <f>IF(N200="sníž. přenesená",J200,0)</f>
        <v>0</v>
      </c>
      <c r="BI200" s="147">
        <f>IF(N200="nulová",J200,0)</f>
        <v>0</v>
      </c>
      <c r="BJ200" s="15" t="s">
        <v>85</v>
      </c>
      <c r="BK200" s="147">
        <f>ROUND(I200*H200,2)</f>
        <v>0</v>
      </c>
      <c r="BL200" s="15" t="s">
        <v>261</v>
      </c>
      <c r="BM200" s="146" t="s">
        <v>596</v>
      </c>
    </row>
    <row r="201" spans="2:65" s="1" customFormat="1" ht="29.25">
      <c r="B201" s="30"/>
      <c r="D201" s="149" t="s">
        <v>301</v>
      </c>
      <c r="F201" s="173" t="s">
        <v>1067</v>
      </c>
      <c r="I201" s="174"/>
      <c r="L201" s="30"/>
      <c r="M201" s="175"/>
      <c r="T201" s="54"/>
      <c r="AT201" s="15" t="s">
        <v>301</v>
      </c>
      <c r="AU201" s="15" t="s">
        <v>85</v>
      </c>
    </row>
    <row r="202" spans="2:65" s="1" customFormat="1" ht="16.5" customHeight="1">
      <c r="B202" s="134"/>
      <c r="C202" s="135" t="s">
        <v>385</v>
      </c>
      <c r="D202" s="135" t="s">
        <v>187</v>
      </c>
      <c r="E202" s="136" t="s">
        <v>1068</v>
      </c>
      <c r="F202" s="137" t="s">
        <v>1069</v>
      </c>
      <c r="G202" s="138" t="s">
        <v>328</v>
      </c>
      <c r="H202" s="139">
        <v>22</v>
      </c>
      <c r="I202" s="140"/>
      <c r="J202" s="141">
        <f>ROUND(I202*H202,2)</f>
        <v>0</v>
      </c>
      <c r="K202" s="137" t="s">
        <v>949</v>
      </c>
      <c r="L202" s="30"/>
      <c r="M202" s="142" t="s">
        <v>1</v>
      </c>
      <c r="N202" s="143" t="s">
        <v>42</v>
      </c>
      <c r="P202" s="144">
        <f>O202*H202</f>
        <v>0</v>
      </c>
      <c r="Q202" s="144">
        <v>0</v>
      </c>
      <c r="R202" s="144">
        <f>Q202*H202</f>
        <v>0</v>
      </c>
      <c r="S202" s="144">
        <v>0</v>
      </c>
      <c r="T202" s="145">
        <f>S202*H202</f>
        <v>0</v>
      </c>
      <c r="AR202" s="146" t="s">
        <v>261</v>
      </c>
      <c r="AT202" s="146" t="s">
        <v>187</v>
      </c>
      <c r="AU202" s="146" t="s">
        <v>85</v>
      </c>
      <c r="AY202" s="15" t="s">
        <v>185</v>
      </c>
      <c r="BE202" s="147">
        <f>IF(N202="základní",J202,0)</f>
        <v>0</v>
      </c>
      <c r="BF202" s="147">
        <f>IF(N202="snížená",J202,0)</f>
        <v>0</v>
      </c>
      <c r="BG202" s="147">
        <f>IF(N202="zákl. přenesená",J202,0)</f>
        <v>0</v>
      </c>
      <c r="BH202" s="147">
        <f>IF(N202="sníž. přenesená",J202,0)</f>
        <v>0</v>
      </c>
      <c r="BI202" s="147">
        <f>IF(N202="nulová",J202,0)</f>
        <v>0</v>
      </c>
      <c r="BJ202" s="15" t="s">
        <v>85</v>
      </c>
      <c r="BK202" s="147">
        <f>ROUND(I202*H202,2)</f>
        <v>0</v>
      </c>
      <c r="BL202" s="15" t="s">
        <v>261</v>
      </c>
      <c r="BM202" s="146" t="s">
        <v>606</v>
      </c>
    </row>
    <row r="203" spans="2:65" s="1" customFormat="1" ht="29.25">
      <c r="B203" s="30"/>
      <c r="D203" s="149" t="s">
        <v>301</v>
      </c>
      <c r="F203" s="173" t="s">
        <v>1070</v>
      </c>
      <c r="I203" s="174"/>
      <c r="L203" s="30"/>
      <c r="M203" s="175"/>
      <c r="T203" s="54"/>
      <c r="AT203" s="15" t="s">
        <v>301</v>
      </c>
      <c r="AU203" s="15" t="s">
        <v>85</v>
      </c>
    </row>
    <row r="204" spans="2:65" s="1" customFormat="1" ht="16.5" customHeight="1">
      <c r="B204" s="134"/>
      <c r="C204" s="135" t="s">
        <v>390</v>
      </c>
      <c r="D204" s="135" t="s">
        <v>187</v>
      </c>
      <c r="E204" s="136" t="s">
        <v>1071</v>
      </c>
      <c r="F204" s="137" t="s">
        <v>1072</v>
      </c>
      <c r="G204" s="138" t="s">
        <v>264</v>
      </c>
      <c r="H204" s="139">
        <v>7.0000000000000001E-3</v>
      </c>
      <c r="I204" s="140"/>
      <c r="J204" s="141">
        <f>ROUND(I204*H204,2)</f>
        <v>0</v>
      </c>
      <c r="K204" s="137" t="s">
        <v>949</v>
      </c>
      <c r="L204" s="30"/>
      <c r="M204" s="142" t="s">
        <v>1</v>
      </c>
      <c r="N204" s="143" t="s">
        <v>42</v>
      </c>
      <c r="P204" s="144">
        <f>O204*H204</f>
        <v>0</v>
      </c>
      <c r="Q204" s="144">
        <v>0</v>
      </c>
      <c r="R204" s="144">
        <f>Q204*H204</f>
        <v>0</v>
      </c>
      <c r="S204" s="144">
        <v>0</v>
      </c>
      <c r="T204" s="145">
        <f>S204*H204</f>
        <v>0</v>
      </c>
      <c r="AR204" s="146" t="s">
        <v>261</v>
      </c>
      <c r="AT204" s="146" t="s">
        <v>187</v>
      </c>
      <c r="AU204" s="146" t="s">
        <v>85</v>
      </c>
      <c r="AY204" s="15" t="s">
        <v>185</v>
      </c>
      <c r="BE204" s="147">
        <f>IF(N204="základní",J204,0)</f>
        <v>0</v>
      </c>
      <c r="BF204" s="147">
        <f>IF(N204="snížená",J204,0)</f>
        <v>0</v>
      </c>
      <c r="BG204" s="147">
        <f>IF(N204="zákl. přenesená",J204,0)</f>
        <v>0</v>
      </c>
      <c r="BH204" s="147">
        <f>IF(N204="sníž. přenesená",J204,0)</f>
        <v>0</v>
      </c>
      <c r="BI204" s="147">
        <f>IF(N204="nulová",J204,0)</f>
        <v>0</v>
      </c>
      <c r="BJ204" s="15" t="s">
        <v>85</v>
      </c>
      <c r="BK204" s="147">
        <f>ROUND(I204*H204,2)</f>
        <v>0</v>
      </c>
      <c r="BL204" s="15" t="s">
        <v>261</v>
      </c>
      <c r="BM204" s="146" t="s">
        <v>614</v>
      </c>
    </row>
    <row r="205" spans="2:65" s="1" customFormat="1" ht="19.5">
      <c r="B205" s="30"/>
      <c r="D205" s="149" t="s">
        <v>301</v>
      </c>
      <c r="F205" s="173" t="s">
        <v>1073</v>
      </c>
      <c r="I205" s="174"/>
      <c r="L205" s="30"/>
      <c r="M205" s="175"/>
      <c r="T205" s="54"/>
      <c r="AT205" s="15" t="s">
        <v>301</v>
      </c>
      <c r="AU205" s="15" t="s">
        <v>85</v>
      </c>
    </row>
    <row r="206" spans="2:65" s="11" customFormat="1" ht="25.9" customHeight="1">
      <c r="B206" s="122"/>
      <c r="D206" s="123" t="s">
        <v>76</v>
      </c>
      <c r="E206" s="124" t="s">
        <v>1074</v>
      </c>
      <c r="F206" s="124" t="s">
        <v>1075</v>
      </c>
      <c r="I206" s="125"/>
      <c r="J206" s="126">
        <f>BK206</f>
        <v>0</v>
      </c>
      <c r="L206" s="122"/>
      <c r="M206" s="127"/>
      <c r="P206" s="128">
        <f>SUM(P207:P214)</f>
        <v>0</v>
      </c>
      <c r="R206" s="128">
        <f>SUM(R207:R214)</f>
        <v>0</v>
      </c>
      <c r="T206" s="129">
        <f>SUM(T207:T214)</f>
        <v>0</v>
      </c>
      <c r="AR206" s="123" t="s">
        <v>85</v>
      </c>
      <c r="AT206" s="130" t="s">
        <v>76</v>
      </c>
      <c r="AU206" s="130" t="s">
        <v>77</v>
      </c>
      <c r="AY206" s="123" t="s">
        <v>185</v>
      </c>
      <c r="BK206" s="131">
        <f>SUM(BK207:BK214)</f>
        <v>0</v>
      </c>
    </row>
    <row r="207" spans="2:65" s="1" customFormat="1" ht="16.5" customHeight="1">
      <c r="B207" s="134"/>
      <c r="C207" s="135" t="s">
        <v>395</v>
      </c>
      <c r="D207" s="135" t="s">
        <v>187</v>
      </c>
      <c r="E207" s="136" t="s">
        <v>1076</v>
      </c>
      <c r="F207" s="137" t="s">
        <v>1077</v>
      </c>
      <c r="G207" s="138" t="s">
        <v>264</v>
      </c>
      <c r="H207" s="139">
        <v>0.85</v>
      </c>
      <c r="I207" s="140"/>
      <c r="J207" s="141">
        <f>ROUND(I207*H207,2)</f>
        <v>0</v>
      </c>
      <c r="K207" s="137" t="s">
        <v>949</v>
      </c>
      <c r="L207" s="30"/>
      <c r="M207" s="142" t="s">
        <v>1</v>
      </c>
      <c r="N207" s="143" t="s">
        <v>42</v>
      </c>
      <c r="P207" s="144">
        <f>O207*H207</f>
        <v>0</v>
      </c>
      <c r="Q207" s="144">
        <v>0</v>
      </c>
      <c r="R207" s="144">
        <f>Q207*H207</f>
        <v>0</v>
      </c>
      <c r="S207" s="144">
        <v>0</v>
      </c>
      <c r="T207" s="145">
        <f>S207*H207</f>
        <v>0</v>
      </c>
      <c r="AR207" s="146" t="s">
        <v>108</v>
      </c>
      <c r="AT207" s="146" t="s">
        <v>187</v>
      </c>
      <c r="AU207" s="146" t="s">
        <v>85</v>
      </c>
      <c r="AY207" s="15" t="s">
        <v>185</v>
      </c>
      <c r="BE207" s="147">
        <f>IF(N207="základní",J207,0)</f>
        <v>0</v>
      </c>
      <c r="BF207" s="147">
        <f>IF(N207="snížená",J207,0)</f>
        <v>0</v>
      </c>
      <c r="BG207" s="147">
        <f>IF(N207="zákl. přenesená",J207,0)</f>
        <v>0</v>
      </c>
      <c r="BH207" s="147">
        <f>IF(N207="sníž. přenesená",J207,0)</f>
        <v>0</v>
      </c>
      <c r="BI207" s="147">
        <f>IF(N207="nulová",J207,0)</f>
        <v>0</v>
      </c>
      <c r="BJ207" s="15" t="s">
        <v>85</v>
      </c>
      <c r="BK207" s="147">
        <f>ROUND(I207*H207,2)</f>
        <v>0</v>
      </c>
      <c r="BL207" s="15" t="s">
        <v>108</v>
      </c>
      <c r="BM207" s="146" t="s">
        <v>624</v>
      </c>
    </row>
    <row r="208" spans="2:65" s="1" customFormat="1" ht="19.5">
      <c r="B208" s="30"/>
      <c r="D208" s="149" t="s">
        <v>301</v>
      </c>
      <c r="F208" s="173" t="s">
        <v>1078</v>
      </c>
      <c r="I208" s="174"/>
      <c r="L208" s="30"/>
      <c r="M208" s="175"/>
      <c r="T208" s="54"/>
      <c r="AT208" s="15" t="s">
        <v>301</v>
      </c>
      <c r="AU208" s="15" t="s">
        <v>85</v>
      </c>
    </row>
    <row r="209" spans="2:65" s="1" customFormat="1" ht="16.5" customHeight="1">
      <c r="B209" s="134"/>
      <c r="C209" s="135" t="s">
        <v>400</v>
      </c>
      <c r="D209" s="135" t="s">
        <v>187</v>
      </c>
      <c r="E209" s="136" t="s">
        <v>1079</v>
      </c>
      <c r="F209" s="137" t="s">
        <v>1080</v>
      </c>
      <c r="G209" s="138" t="s">
        <v>264</v>
      </c>
      <c r="H209" s="139">
        <v>8.5000000000000006E-2</v>
      </c>
      <c r="I209" s="140"/>
      <c r="J209" s="141">
        <f>ROUND(I209*H209,2)</f>
        <v>0</v>
      </c>
      <c r="K209" s="137" t="s">
        <v>949</v>
      </c>
      <c r="L209" s="30"/>
      <c r="M209" s="142" t="s">
        <v>1</v>
      </c>
      <c r="N209" s="143" t="s">
        <v>42</v>
      </c>
      <c r="P209" s="144">
        <f>O209*H209</f>
        <v>0</v>
      </c>
      <c r="Q209" s="144">
        <v>0</v>
      </c>
      <c r="R209" s="144">
        <f>Q209*H209</f>
        <v>0</v>
      </c>
      <c r="S209" s="144">
        <v>0</v>
      </c>
      <c r="T209" s="145">
        <f>S209*H209</f>
        <v>0</v>
      </c>
      <c r="AR209" s="146" t="s">
        <v>108</v>
      </c>
      <c r="AT209" s="146" t="s">
        <v>187</v>
      </c>
      <c r="AU209" s="146" t="s">
        <v>85</v>
      </c>
      <c r="AY209" s="15" t="s">
        <v>185</v>
      </c>
      <c r="BE209" s="147">
        <f>IF(N209="základní",J209,0)</f>
        <v>0</v>
      </c>
      <c r="BF209" s="147">
        <f>IF(N209="snížená",J209,0)</f>
        <v>0</v>
      </c>
      <c r="BG209" s="147">
        <f>IF(N209="zákl. přenesená",J209,0)</f>
        <v>0</v>
      </c>
      <c r="BH209" s="147">
        <f>IF(N209="sníž. přenesená",J209,0)</f>
        <v>0</v>
      </c>
      <c r="BI209" s="147">
        <f>IF(N209="nulová",J209,0)</f>
        <v>0</v>
      </c>
      <c r="BJ209" s="15" t="s">
        <v>85</v>
      </c>
      <c r="BK209" s="147">
        <f>ROUND(I209*H209,2)</f>
        <v>0</v>
      </c>
      <c r="BL209" s="15" t="s">
        <v>108</v>
      </c>
      <c r="BM209" s="146" t="s">
        <v>631</v>
      </c>
    </row>
    <row r="210" spans="2:65" s="1" customFormat="1" ht="16.5" customHeight="1">
      <c r="B210" s="134"/>
      <c r="C210" s="135" t="s">
        <v>405</v>
      </c>
      <c r="D210" s="135" t="s">
        <v>187</v>
      </c>
      <c r="E210" s="136" t="s">
        <v>1081</v>
      </c>
      <c r="F210" s="137" t="s">
        <v>1082</v>
      </c>
      <c r="G210" s="138" t="s">
        <v>264</v>
      </c>
      <c r="H210" s="139">
        <v>8.5000000000000006E-2</v>
      </c>
      <c r="I210" s="140"/>
      <c r="J210" s="141">
        <f>ROUND(I210*H210,2)</f>
        <v>0</v>
      </c>
      <c r="K210" s="137" t="s">
        <v>949</v>
      </c>
      <c r="L210" s="30"/>
      <c r="M210" s="142" t="s">
        <v>1</v>
      </c>
      <c r="N210" s="143" t="s">
        <v>42</v>
      </c>
      <c r="P210" s="144">
        <f>O210*H210</f>
        <v>0</v>
      </c>
      <c r="Q210" s="144">
        <v>0</v>
      </c>
      <c r="R210" s="144">
        <f>Q210*H210</f>
        <v>0</v>
      </c>
      <c r="S210" s="144">
        <v>0</v>
      </c>
      <c r="T210" s="145">
        <f>S210*H210</f>
        <v>0</v>
      </c>
      <c r="AR210" s="146" t="s">
        <v>108</v>
      </c>
      <c r="AT210" s="146" t="s">
        <v>187</v>
      </c>
      <c r="AU210" s="146" t="s">
        <v>85</v>
      </c>
      <c r="AY210" s="15" t="s">
        <v>185</v>
      </c>
      <c r="BE210" s="147">
        <f>IF(N210="základní",J210,0)</f>
        <v>0</v>
      </c>
      <c r="BF210" s="147">
        <f>IF(N210="snížená",J210,0)</f>
        <v>0</v>
      </c>
      <c r="BG210" s="147">
        <f>IF(N210="zákl. přenesená",J210,0)</f>
        <v>0</v>
      </c>
      <c r="BH210" s="147">
        <f>IF(N210="sníž. přenesená",J210,0)</f>
        <v>0</v>
      </c>
      <c r="BI210" s="147">
        <f>IF(N210="nulová",J210,0)</f>
        <v>0</v>
      </c>
      <c r="BJ210" s="15" t="s">
        <v>85</v>
      </c>
      <c r="BK210" s="147">
        <f>ROUND(I210*H210,2)</f>
        <v>0</v>
      </c>
      <c r="BL210" s="15" t="s">
        <v>108</v>
      </c>
      <c r="BM210" s="146" t="s">
        <v>640</v>
      </c>
    </row>
    <row r="211" spans="2:65" s="1" customFormat="1" ht="16.5" customHeight="1">
      <c r="B211" s="134"/>
      <c r="C211" s="135" t="s">
        <v>410</v>
      </c>
      <c r="D211" s="135" t="s">
        <v>187</v>
      </c>
      <c r="E211" s="136" t="s">
        <v>1083</v>
      </c>
      <c r="F211" s="137" t="s">
        <v>1084</v>
      </c>
      <c r="G211" s="138" t="s">
        <v>264</v>
      </c>
      <c r="H211" s="139">
        <v>8.5000000000000006E-2</v>
      </c>
      <c r="I211" s="140"/>
      <c r="J211" s="141">
        <f>ROUND(I211*H211,2)</f>
        <v>0</v>
      </c>
      <c r="K211" s="137" t="s">
        <v>949</v>
      </c>
      <c r="L211" s="30"/>
      <c r="M211" s="142" t="s">
        <v>1</v>
      </c>
      <c r="N211" s="143" t="s">
        <v>42</v>
      </c>
      <c r="P211" s="144">
        <f>O211*H211</f>
        <v>0</v>
      </c>
      <c r="Q211" s="144">
        <v>0</v>
      </c>
      <c r="R211" s="144">
        <f>Q211*H211</f>
        <v>0</v>
      </c>
      <c r="S211" s="144">
        <v>0</v>
      </c>
      <c r="T211" s="145">
        <f>S211*H211</f>
        <v>0</v>
      </c>
      <c r="AR211" s="146" t="s">
        <v>108</v>
      </c>
      <c r="AT211" s="146" t="s">
        <v>187</v>
      </c>
      <c r="AU211" s="146" t="s">
        <v>85</v>
      </c>
      <c r="AY211" s="15" t="s">
        <v>185</v>
      </c>
      <c r="BE211" s="147">
        <f>IF(N211="základní",J211,0)</f>
        <v>0</v>
      </c>
      <c r="BF211" s="147">
        <f>IF(N211="snížená",J211,0)</f>
        <v>0</v>
      </c>
      <c r="BG211" s="147">
        <f>IF(N211="zákl. přenesená",J211,0)</f>
        <v>0</v>
      </c>
      <c r="BH211" s="147">
        <f>IF(N211="sníž. přenesená",J211,0)</f>
        <v>0</v>
      </c>
      <c r="BI211" s="147">
        <f>IF(N211="nulová",J211,0)</f>
        <v>0</v>
      </c>
      <c r="BJ211" s="15" t="s">
        <v>85</v>
      </c>
      <c r="BK211" s="147">
        <f>ROUND(I211*H211,2)</f>
        <v>0</v>
      </c>
      <c r="BL211" s="15" t="s">
        <v>108</v>
      </c>
      <c r="BM211" s="146" t="s">
        <v>648</v>
      </c>
    </row>
    <row r="212" spans="2:65" s="1" customFormat="1" ht="24.2" customHeight="1">
      <c r="B212" s="134"/>
      <c r="C212" s="135" t="s">
        <v>415</v>
      </c>
      <c r="D212" s="135" t="s">
        <v>187</v>
      </c>
      <c r="E212" s="136" t="s">
        <v>1085</v>
      </c>
      <c r="F212" s="137" t="s">
        <v>1086</v>
      </c>
      <c r="G212" s="138" t="s">
        <v>264</v>
      </c>
      <c r="H212" s="139">
        <v>8.5000000000000006E-2</v>
      </c>
      <c r="I212" s="140"/>
      <c r="J212" s="141">
        <f>ROUND(I212*H212,2)</f>
        <v>0</v>
      </c>
      <c r="K212" s="137" t="s">
        <v>949</v>
      </c>
      <c r="L212" s="30"/>
      <c r="M212" s="142" t="s">
        <v>1</v>
      </c>
      <c r="N212" s="143" t="s">
        <v>42</v>
      </c>
      <c r="P212" s="144">
        <f>O212*H212</f>
        <v>0</v>
      </c>
      <c r="Q212" s="144">
        <v>0</v>
      </c>
      <c r="R212" s="144">
        <f>Q212*H212</f>
        <v>0</v>
      </c>
      <c r="S212" s="144">
        <v>0</v>
      </c>
      <c r="T212" s="145">
        <f>S212*H212</f>
        <v>0</v>
      </c>
      <c r="AR212" s="146" t="s">
        <v>108</v>
      </c>
      <c r="AT212" s="146" t="s">
        <v>187</v>
      </c>
      <c r="AU212" s="146" t="s">
        <v>85</v>
      </c>
      <c r="AY212" s="15" t="s">
        <v>185</v>
      </c>
      <c r="BE212" s="147">
        <f>IF(N212="základní",J212,0)</f>
        <v>0</v>
      </c>
      <c r="BF212" s="147">
        <f>IF(N212="snížená",J212,0)</f>
        <v>0</v>
      </c>
      <c r="BG212" s="147">
        <f>IF(N212="zákl. přenesená",J212,0)</f>
        <v>0</v>
      </c>
      <c r="BH212" s="147">
        <f>IF(N212="sníž. přenesená",J212,0)</f>
        <v>0</v>
      </c>
      <c r="BI212" s="147">
        <f>IF(N212="nulová",J212,0)</f>
        <v>0</v>
      </c>
      <c r="BJ212" s="15" t="s">
        <v>85</v>
      </c>
      <c r="BK212" s="147">
        <f>ROUND(I212*H212,2)</f>
        <v>0</v>
      </c>
      <c r="BL212" s="15" t="s">
        <v>108</v>
      </c>
      <c r="BM212" s="146" t="s">
        <v>657</v>
      </c>
    </row>
    <row r="213" spans="2:65" s="1" customFormat="1" ht="19.5">
      <c r="B213" s="30"/>
      <c r="D213" s="149" t="s">
        <v>301</v>
      </c>
      <c r="F213" s="173" t="s">
        <v>1087</v>
      </c>
      <c r="I213" s="174"/>
      <c r="L213" s="30"/>
      <c r="M213" s="175"/>
      <c r="T213" s="54"/>
      <c r="AT213" s="15" t="s">
        <v>301</v>
      </c>
      <c r="AU213" s="15" t="s">
        <v>85</v>
      </c>
    </row>
    <row r="214" spans="2:65" s="1" customFormat="1" ht="24.2" customHeight="1">
      <c r="B214" s="134"/>
      <c r="C214" s="135" t="s">
        <v>421</v>
      </c>
      <c r="D214" s="135" t="s">
        <v>187</v>
      </c>
      <c r="E214" s="136" t="s">
        <v>1088</v>
      </c>
      <c r="F214" s="137" t="s">
        <v>1089</v>
      </c>
      <c r="G214" s="138" t="s">
        <v>264</v>
      </c>
      <c r="H214" s="139">
        <v>8.5000000000000006E-2</v>
      </c>
      <c r="I214" s="140"/>
      <c r="J214" s="141">
        <f>ROUND(I214*H214,2)</f>
        <v>0</v>
      </c>
      <c r="K214" s="137" t="s">
        <v>965</v>
      </c>
      <c r="L214" s="30"/>
      <c r="M214" s="180" t="s">
        <v>1</v>
      </c>
      <c r="N214" s="181" t="s">
        <v>42</v>
      </c>
      <c r="O214" s="178"/>
      <c r="P214" s="182">
        <f>O214*H214</f>
        <v>0</v>
      </c>
      <c r="Q214" s="182">
        <v>0</v>
      </c>
      <c r="R214" s="182">
        <f>Q214*H214</f>
        <v>0</v>
      </c>
      <c r="S214" s="182">
        <v>0</v>
      </c>
      <c r="T214" s="183">
        <f>S214*H214</f>
        <v>0</v>
      </c>
      <c r="AR214" s="146" t="s">
        <v>108</v>
      </c>
      <c r="AT214" s="146" t="s">
        <v>187</v>
      </c>
      <c r="AU214" s="146" t="s">
        <v>85</v>
      </c>
      <c r="AY214" s="15" t="s">
        <v>185</v>
      </c>
      <c r="BE214" s="147">
        <f>IF(N214="základní",J214,0)</f>
        <v>0</v>
      </c>
      <c r="BF214" s="147">
        <f>IF(N214="snížená",J214,0)</f>
        <v>0</v>
      </c>
      <c r="BG214" s="147">
        <f>IF(N214="zákl. přenesená",J214,0)</f>
        <v>0</v>
      </c>
      <c r="BH214" s="147">
        <f>IF(N214="sníž. přenesená",J214,0)</f>
        <v>0</v>
      </c>
      <c r="BI214" s="147">
        <f>IF(N214="nulová",J214,0)</f>
        <v>0</v>
      </c>
      <c r="BJ214" s="15" t="s">
        <v>85</v>
      </c>
      <c r="BK214" s="147">
        <f>ROUND(I214*H214,2)</f>
        <v>0</v>
      </c>
      <c r="BL214" s="15" t="s">
        <v>108</v>
      </c>
      <c r="BM214" s="146" t="s">
        <v>665</v>
      </c>
    </row>
    <row r="215" spans="2:65" s="1" customFormat="1" ht="6.95" customHeight="1">
      <c r="B215" s="42"/>
      <c r="C215" s="43"/>
      <c r="D215" s="43"/>
      <c r="E215" s="43"/>
      <c r="F215" s="43"/>
      <c r="G215" s="43"/>
      <c r="H215" s="43"/>
      <c r="I215" s="43"/>
      <c r="J215" s="43"/>
      <c r="K215" s="43"/>
      <c r="L215" s="30"/>
    </row>
  </sheetData>
  <autoFilter ref="C123:K214" xr:uid="{00000000-0009-0000-0000-000002000000}"/>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14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97</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 customHeight="1">
      <c r="B8" s="18"/>
      <c r="D8" s="25" t="s">
        <v>136</v>
      </c>
      <c r="L8" s="18"/>
    </row>
    <row r="9" spans="2:46" s="1" customFormat="1" ht="16.5" customHeight="1">
      <c r="B9" s="30"/>
      <c r="E9" s="233" t="s">
        <v>1090</v>
      </c>
      <c r="F9" s="235"/>
      <c r="G9" s="235"/>
      <c r="H9" s="235"/>
      <c r="L9" s="30"/>
    </row>
    <row r="10" spans="2:46" s="1" customFormat="1" ht="12" customHeight="1">
      <c r="B10" s="30"/>
      <c r="D10" s="25" t="s">
        <v>1091</v>
      </c>
      <c r="L10" s="30"/>
    </row>
    <row r="11" spans="2:46" s="1" customFormat="1" ht="16.5" customHeight="1">
      <c r="B11" s="30"/>
      <c r="E11" s="194" t="s">
        <v>1092</v>
      </c>
      <c r="F11" s="235"/>
      <c r="G11" s="235"/>
      <c r="H11" s="235"/>
      <c r="L11" s="30"/>
    </row>
    <row r="12" spans="2:46" s="1" customFormat="1" ht="11.25">
      <c r="B12" s="30"/>
      <c r="L12" s="30"/>
    </row>
    <row r="13" spans="2:46" s="1" customFormat="1" ht="12" customHeight="1">
      <c r="B13" s="30"/>
      <c r="D13" s="25" t="s">
        <v>18</v>
      </c>
      <c r="F13" s="23" t="s">
        <v>1</v>
      </c>
      <c r="I13" s="25" t="s">
        <v>19</v>
      </c>
      <c r="J13" s="23" t="s">
        <v>1</v>
      </c>
      <c r="L13" s="30"/>
    </row>
    <row r="14" spans="2:46" s="1" customFormat="1" ht="12" customHeight="1">
      <c r="B14" s="30"/>
      <c r="D14" s="25" t="s">
        <v>20</v>
      </c>
      <c r="F14" s="23" t="s">
        <v>34</v>
      </c>
      <c r="I14" s="25" t="s">
        <v>22</v>
      </c>
      <c r="J14" s="50" t="str">
        <f>'Rekapitulace stavby'!AN8</f>
        <v>27. 4. 2025</v>
      </c>
      <c r="L14" s="30"/>
    </row>
    <row r="15" spans="2:46" s="1" customFormat="1" ht="10.9" customHeight="1">
      <c r="B15" s="30"/>
      <c r="L15" s="30"/>
    </row>
    <row r="16" spans="2:46" s="1" customFormat="1" ht="12" customHeight="1">
      <c r="B16" s="30"/>
      <c r="D16" s="25" t="s">
        <v>24</v>
      </c>
      <c r="I16" s="25" t="s">
        <v>25</v>
      </c>
      <c r="J16" s="23" t="str">
        <f>IF('Rekapitulace stavby'!AN10="","",'Rekapitulace stavby'!AN10)</f>
        <v/>
      </c>
      <c r="L16" s="30"/>
    </row>
    <row r="17" spans="2:12" s="1" customFormat="1" ht="18" customHeight="1">
      <c r="B17" s="30"/>
      <c r="E17" s="23" t="str">
        <f>IF('Rekapitulace stavby'!E11="","",'Rekapitulace stavby'!E11)</f>
        <v>Ústav termomechaniky AV ČR, v.v.i.</v>
      </c>
      <c r="I17" s="25" t="s">
        <v>27</v>
      </c>
      <c r="J17" s="23" t="str">
        <f>IF('Rekapitulace stavby'!AN11="","",'Rekapitulace stavby'!AN11)</f>
        <v/>
      </c>
      <c r="L17" s="30"/>
    </row>
    <row r="18" spans="2:12" s="1" customFormat="1" ht="6.95" customHeight="1">
      <c r="B18" s="30"/>
      <c r="L18" s="30"/>
    </row>
    <row r="19" spans="2:12" s="1" customFormat="1" ht="12" customHeight="1">
      <c r="B19" s="30"/>
      <c r="D19" s="25" t="s">
        <v>28</v>
      </c>
      <c r="I19" s="25" t="s">
        <v>25</v>
      </c>
      <c r="J19" s="26" t="str">
        <f>'Rekapitulace stavby'!AN13</f>
        <v>Vyplň údaj</v>
      </c>
      <c r="L19" s="30"/>
    </row>
    <row r="20" spans="2:12" s="1" customFormat="1" ht="18" customHeight="1">
      <c r="B20" s="30"/>
      <c r="E20" s="236" t="str">
        <f>'Rekapitulace stavby'!E14</f>
        <v>Vyplň údaj</v>
      </c>
      <c r="F20" s="200"/>
      <c r="G20" s="200"/>
      <c r="H20" s="200"/>
      <c r="I20" s="25" t="s">
        <v>27</v>
      </c>
      <c r="J20" s="26" t="str">
        <f>'Rekapitulace stavby'!AN14</f>
        <v>Vyplň údaj</v>
      </c>
      <c r="L20" s="30"/>
    </row>
    <row r="21" spans="2:12" s="1" customFormat="1" ht="6.95" customHeight="1">
      <c r="B21" s="30"/>
      <c r="L21" s="30"/>
    </row>
    <row r="22" spans="2:12" s="1" customFormat="1" ht="12" customHeight="1">
      <c r="B22" s="30"/>
      <c r="D22" s="25" t="s">
        <v>30</v>
      </c>
      <c r="I22" s="25" t="s">
        <v>25</v>
      </c>
      <c r="J22" s="23" t="str">
        <f>IF('Rekapitulace stavby'!AN16="","",'Rekapitulace stavby'!AN16)</f>
        <v/>
      </c>
      <c r="L22" s="30"/>
    </row>
    <row r="23" spans="2:12" s="1" customFormat="1" ht="18" customHeight="1">
      <c r="B23" s="30"/>
      <c r="E23" s="23" t="str">
        <f>IF('Rekapitulace stavby'!E17="","",'Rekapitulace stavby'!E17)</f>
        <v>Kania a.s.</v>
      </c>
      <c r="I23" s="25" t="s">
        <v>27</v>
      </c>
      <c r="J23" s="23" t="str">
        <f>IF('Rekapitulace stavby'!AN17="","",'Rekapitulace stavby'!AN17)</f>
        <v/>
      </c>
      <c r="L23" s="30"/>
    </row>
    <row r="24" spans="2:12" s="1" customFormat="1" ht="6.95" customHeight="1">
      <c r="B24" s="30"/>
      <c r="L24" s="30"/>
    </row>
    <row r="25" spans="2:12" s="1" customFormat="1" ht="12" customHeight="1">
      <c r="B25" s="30"/>
      <c r="D25" s="25" t="s">
        <v>33</v>
      </c>
      <c r="I25" s="25" t="s">
        <v>25</v>
      </c>
      <c r="J25" s="23" t="str">
        <f>IF('Rekapitulace stavby'!AN19="","",'Rekapitulace stavby'!AN19)</f>
        <v/>
      </c>
      <c r="L25" s="30"/>
    </row>
    <row r="26" spans="2:12" s="1" customFormat="1" ht="18" customHeight="1">
      <c r="B26" s="30"/>
      <c r="E26" s="23" t="str">
        <f>IF('Rekapitulace stavby'!E20="","",'Rekapitulace stavby'!E20)</f>
        <v xml:space="preserve"> </v>
      </c>
      <c r="I26" s="25" t="s">
        <v>27</v>
      </c>
      <c r="J26" s="23" t="str">
        <f>IF('Rekapitulace stavby'!AN20="","",'Rekapitulace stavby'!AN20)</f>
        <v/>
      </c>
      <c r="L26" s="30"/>
    </row>
    <row r="27" spans="2:12" s="1" customFormat="1" ht="6.95" customHeight="1">
      <c r="B27" s="30"/>
      <c r="L27" s="30"/>
    </row>
    <row r="28" spans="2:12" s="1" customFormat="1" ht="12" customHeight="1">
      <c r="B28" s="30"/>
      <c r="D28" s="25" t="s">
        <v>35</v>
      </c>
      <c r="L28" s="30"/>
    </row>
    <row r="29" spans="2:12" s="7" customFormat="1" ht="16.5" customHeight="1">
      <c r="B29" s="92"/>
      <c r="E29" s="205" t="s">
        <v>1</v>
      </c>
      <c r="F29" s="205"/>
      <c r="G29" s="205"/>
      <c r="H29" s="205"/>
      <c r="L29" s="92"/>
    </row>
    <row r="30" spans="2:12" s="1" customFormat="1" ht="6.95" customHeight="1">
      <c r="B30" s="30"/>
      <c r="L30" s="30"/>
    </row>
    <row r="31" spans="2:12" s="1" customFormat="1" ht="6.95" customHeight="1">
      <c r="B31" s="30"/>
      <c r="D31" s="51"/>
      <c r="E31" s="51"/>
      <c r="F31" s="51"/>
      <c r="G31" s="51"/>
      <c r="H31" s="51"/>
      <c r="I31" s="51"/>
      <c r="J31" s="51"/>
      <c r="K31" s="51"/>
      <c r="L31" s="30"/>
    </row>
    <row r="32" spans="2:12" s="1" customFormat="1" ht="25.35" customHeight="1">
      <c r="B32" s="30"/>
      <c r="D32" s="93" t="s">
        <v>37</v>
      </c>
      <c r="J32" s="64">
        <f>ROUND(J122, 2)</f>
        <v>0</v>
      </c>
      <c r="L32" s="30"/>
    </row>
    <row r="33" spans="2:12" s="1" customFormat="1" ht="6.95" customHeight="1">
      <c r="B33" s="30"/>
      <c r="D33" s="51"/>
      <c r="E33" s="51"/>
      <c r="F33" s="51"/>
      <c r="G33" s="51"/>
      <c r="H33" s="51"/>
      <c r="I33" s="51"/>
      <c r="J33" s="51"/>
      <c r="K33" s="51"/>
      <c r="L33" s="30"/>
    </row>
    <row r="34" spans="2:12" s="1" customFormat="1" ht="14.45" customHeight="1">
      <c r="B34" s="30"/>
      <c r="F34" s="33" t="s">
        <v>39</v>
      </c>
      <c r="I34" s="33" t="s">
        <v>38</v>
      </c>
      <c r="J34" s="33" t="s">
        <v>40</v>
      </c>
      <c r="L34" s="30"/>
    </row>
    <row r="35" spans="2:12" s="1" customFormat="1" ht="14.45" customHeight="1">
      <c r="B35" s="30"/>
      <c r="D35" s="53" t="s">
        <v>41</v>
      </c>
      <c r="E35" s="25" t="s">
        <v>42</v>
      </c>
      <c r="F35" s="84">
        <f>ROUND((SUM(BE122:BE139)),  2)</f>
        <v>0</v>
      </c>
      <c r="I35" s="94">
        <v>0.21</v>
      </c>
      <c r="J35" s="84">
        <f>ROUND(((SUM(BE122:BE139))*I35),  2)</f>
        <v>0</v>
      </c>
      <c r="L35" s="30"/>
    </row>
    <row r="36" spans="2:12" s="1" customFormat="1" ht="14.45" customHeight="1">
      <c r="B36" s="30"/>
      <c r="E36" s="25" t="s">
        <v>43</v>
      </c>
      <c r="F36" s="84">
        <f>ROUND((SUM(BF122:BF139)),  2)</f>
        <v>0</v>
      </c>
      <c r="I36" s="94">
        <v>0.12</v>
      </c>
      <c r="J36" s="84">
        <f>ROUND(((SUM(BF122:BF139))*I36),  2)</f>
        <v>0</v>
      </c>
      <c r="L36" s="30"/>
    </row>
    <row r="37" spans="2:12" s="1" customFormat="1" ht="14.45" hidden="1" customHeight="1">
      <c r="B37" s="30"/>
      <c r="E37" s="25" t="s">
        <v>44</v>
      </c>
      <c r="F37" s="84">
        <f>ROUND((SUM(BG122:BG139)),  2)</f>
        <v>0</v>
      </c>
      <c r="I37" s="94">
        <v>0.21</v>
      </c>
      <c r="J37" s="84">
        <f>0</f>
        <v>0</v>
      </c>
      <c r="L37" s="30"/>
    </row>
    <row r="38" spans="2:12" s="1" customFormat="1" ht="14.45" hidden="1" customHeight="1">
      <c r="B38" s="30"/>
      <c r="E38" s="25" t="s">
        <v>45</v>
      </c>
      <c r="F38" s="84">
        <f>ROUND((SUM(BH122:BH139)),  2)</f>
        <v>0</v>
      </c>
      <c r="I38" s="94">
        <v>0.12</v>
      </c>
      <c r="J38" s="84">
        <f>0</f>
        <v>0</v>
      </c>
      <c r="L38" s="30"/>
    </row>
    <row r="39" spans="2:12" s="1" customFormat="1" ht="14.45" hidden="1" customHeight="1">
      <c r="B39" s="30"/>
      <c r="E39" s="25" t="s">
        <v>46</v>
      </c>
      <c r="F39" s="84">
        <f>ROUND((SUM(BI122:BI139)),  2)</f>
        <v>0</v>
      </c>
      <c r="I39" s="94">
        <v>0</v>
      </c>
      <c r="J39" s="84">
        <f>0</f>
        <v>0</v>
      </c>
      <c r="L39" s="30"/>
    </row>
    <row r="40" spans="2:12" s="1" customFormat="1" ht="6.95" customHeight="1">
      <c r="B40" s="30"/>
      <c r="L40" s="30"/>
    </row>
    <row r="41" spans="2:12" s="1" customFormat="1" ht="25.35" customHeight="1">
      <c r="B41" s="30"/>
      <c r="C41" s="95"/>
      <c r="D41" s="96" t="s">
        <v>47</v>
      </c>
      <c r="E41" s="55"/>
      <c r="F41" s="55"/>
      <c r="G41" s="97" t="s">
        <v>48</v>
      </c>
      <c r="H41" s="98" t="s">
        <v>49</v>
      </c>
      <c r="I41" s="55"/>
      <c r="J41" s="99">
        <f>SUM(J32:J39)</f>
        <v>0</v>
      </c>
      <c r="K41" s="100"/>
      <c r="L41" s="30"/>
    </row>
    <row r="42" spans="2:12" s="1" customFormat="1" ht="14.45" customHeight="1">
      <c r="B42" s="30"/>
      <c r="L42" s="30"/>
    </row>
    <row r="43" spans="2:12" ht="14.45" customHeight="1">
      <c r="B43" s="18"/>
      <c r="L43" s="18"/>
    </row>
    <row r="44" spans="2:12" ht="14.45" customHeight="1">
      <c r="B44" s="18"/>
      <c r="L44" s="18"/>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s="1" customFormat="1" ht="16.5" customHeight="1">
      <c r="B87" s="30"/>
      <c r="E87" s="233" t="s">
        <v>1090</v>
      </c>
      <c r="F87" s="235"/>
      <c r="G87" s="235"/>
      <c r="H87" s="235"/>
      <c r="L87" s="30"/>
    </row>
    <row r="88" spans="2:12" s="1" customFormat="1" ht="12" customHeight="1">
      <c r="B88" s="30"/>
      <c r="C88" s="25" t="s">
        <v>1091</v>
      </c>
      <c r="L88" s="30"/>
    </row>
    <row r="89" spans="2:12" s="1" customFormat="1" ht="16.5" customHeight="1">
      <c r="B89" s="30"/>
      <c r="E89" s="194" t="str">
        <f>E11</f>
        <v>D.1.2.4_1 - Vytápění</v>
      </c>
      <c r="F89" s="235"/>
      <c r="G89" s="235"/>
      <c r="H89" s="235"/>
      <c r="L89" s="30"/>
    </row>
    <row r="90" spans="2:12" s="1" customFormat="1" ht="6.95" customHeight="1">
      <c r="B90" s="30"/>
      <c r="L90" s="30"/>
    </row>
    <row r="91" spans="2:12" s="1" customFormat="1" ht="12" customHeight="1">
      <c r="B91" s="30"/>
      <c r="C91" s="25" t="s">
        <v>20</v>
      </c>
      <c r="F91" s="23" t="str">
        <f>F14</f>
        <v xml:space="preserve"> </v>
      </c>
      <c r="I91" s="25" t="s">
        <v>22</v>
      </c>
      <c r="J91" s="50" t="str">
        <f>IF(J14="","",J14)</f>
        <v>27. 4. 2025</v>
      </c>
      <c r="L91" s="30"/>
    </row>
    <row r="92" spans="2:12" s="1" customFormat="1" ht="6.95" customHeight="1">
      <c r="B92" s="30"/>
      <c r="L92" s="30"/>
    </row>
    <row r="93" spans="2:12" s="1" customFormat="1" ht="15.2" customHeight="1">
      <c r="B93" s="30"/>
      <c r="C93" s="25" t="s">
        <v>24</v>
      </c>
      <c r="F93" s="23" t="str">
        <f>E17</f>
        <v>Ústav termomechaniky AV ČR, v.v.i.</v>
      </c>
      <c r="I93" s="25" t="s">
        <v>30</v>
      </c>
      <c r="J93" s="28" t="str">
        <f>E23</f>
        <v>Kania a.s.</v>
      </c>
      <c r="L93" s="30"/>
    </row>
    <row r="94" spans="2:12" s="1" customFormat="1" ht="15.2" customHeight="1">
      <c r="B94" s="30"/>
      <c r="C94" s="25" t="s">
        <v>28</v>
      </c>
      <c r="F94" s="23" t="str">
        <f>IF(E20="","",E20)</f>
        <v>Vyplň údaj</v>
      </c>
      <c r="I94" s="25" t="s">
        <v>33</v>
      </c>
      <c r="J94" s="28" t="str">
        <f>E26</f>
        <v xml:space="preserve"> </v>
      </c>
      <c r="L94" s="30"/>
    </row>
    <row r="95" spans="2:12" s="1" customFormat="1" ht="10.35" customHeight="1">
      <c r="B95" s="30"/>
      <c r="L95" s="30"/>
    </row>
    <row r="96" spans="2:12" s="1" customFormat="1" ht="29.25" customHeight="1">
      <c r="B96" s="30"/>
      <c r="C96" s="103" t="s">
        <v>139</v>
      </c>
      <c r="D96" s="95"/>
      <c r="E96" s="95"/>
      <c r="F96" s="95"/>
      <c r="G96" s="95"/>
      <c r="H96" s="95"/>
      <c r="I96" s="95"/>
      <c r="J96" s="104" t="s">
        <v>140</v>
      </c>
      <c r="K96" s="95"/>
      <c r="L96" s="30"/>
    </row>
    <row r="97" spans="2:47" s="1" customFormat="1" ht="10.35" customHeight="1">
      <c r="B97" s="30"/>
      <c r="L97" s="30"/>
    </row>
    <row r="98" spans="2:47" s="1" customFormat="1" ht="22.9" customHeight="1">
      <c r="B98" s="30"/>
      <c r="C98" s="105" t="s">
        <v>141</v>
      </c>
      <c r="J98" s="64">
        <f>J122</f>
        <v>0</v>
      </c>
      <c r="L98" s="30"/>
      <c r="AU98" s="15" t="s">
        <v>142</v>
      </c>
    </row>
    <row r="99" spans="2:47" s="8" customFormat="1" ht="24.95" customHeight="1">
      <c r="B99" s="106"/>
      <c r="D99" s="107" t="s">
        <v>1093</v>
      </c>
      <c r="E99" s="108"/>
      <c r="F99" s="108"/>
      <c r="G99" s="108"/>
      <c r="H99" s="108"/>
      <c r="I99" s="108"/>
      <c r="J99" s="109">
        <f>J123</f>
        <v>0</v>
      </c>
      <c r="L99" s="106"/>
    </row>
    <row r="100" spans="2:47" s="8" customFormat="1" ht="24.95" customHeight="1">
      <c r="B100" s="106"/>
      <c r="D100" s="107" t="s">
        <v>1094</v>
      </c>
      <c r="E100" s="108"/>
      <c r="F100" s="108"/>
      <c r="G100" s="108"/>
      <c r="H100" s="108"/>
      <c r="I100" s="108"/>
      <c r="J100" s="109">
        <f>J131</f>
        <v>0</v>
      </c>
      <c r="L100" s="106"/>
    </row>
    <row r="101" spans="2:47" s="1" customFormat="1" ht="21.75" customHeight="1">
      <c r="B101" s="30"/>
      <c r="L101" s="30"/>
    </row>
    <row r="102" spans="2:47" s="1" customFormat="1" ht="6.95" customHeight="1">
      <c r="B102" s="42"/>
      <c r="C102" s="43"/>
      <c r="D102" s="43"/>
      <c r="E102" s="43"/>
      <c r="F102" s="43"/>
      <c r="G102" s="43"/>
      <c r="H102" s="43"/>
      <c r="I102" s="43"/>
      <c r="J102" s="43"/>
      <c r="K102" s="43"/>
      <c r="L102" s="30"/>
    </row>
    <row r="106" spans="2:47" s="1" customFormat="1" ht="6.95" customHeight="1">
      <c r="B106" s="44"/>
      <c r="C106" s="45"/>
      <c r="D106" s="45"/>
      <c r="E106" s="45"/>
      <c r="F106" s="45"/>
      <c r="G106" s="45"/>
      <c r="H106" s="45"/>
      <c r="I106" s="45"/>
      <c r="J106" s="45"/>
      <c r="K106" s="45"/>
      <c r="L106" s="30"/>
    </row>
    <row r="107" spans="2:47" s="1" customFormat="1" ht="24.95" customHeight="1">
      <c r="B107" s="30"/>
      <c r="C107" s="19" t="s">
        <v>170</v>
      </c>
      <c r="L107" s="30"/>
    </row>
    <row r="108" spans="2:47" s="1" customFormat="1" ht="6.95" customHeight="1">
      <c r="B108" s="30"/>
      <c r="L108" s="30"/>
    </row>
    <row r="109" spans="2:47" s="1" customFormat="1" ht="12" customHeight="1">
      <c r="B109" s="30"/>
      <c r="C109" s="25" t="s">
        <v>16</v>
      </c>
      <c r="L109" s="30"/>
    </row>
    <row r="110" spans="2:47" s="1" customFormat="1" ht="16.5" customHeight="1">
      <c r="B110" s="30"/>
      <c r="E110" s="233" t="str">
        <f>E7</f>
        <v>STAVEBNÍ ÚPRAVY OPTICKÝCH LABORATOŘÍ V ÚSTAVU TERMOMECHANIKY AV ČR, v.v.i.</v>
      </c>
      <c r="F110" s="234"/>
      <c r="G110" s="234"/>
      <c r="H110" s="234"/>
      <c r="L110" s="30"/>
    </row>
    <row r="111" spans="2:47" ht="12" customHeight="1">
      <c r="B111" s="18"/>
      <c r="C111" s="25" t="s">
        <v>136</v>
      </c>
      <c r="L111" s="18"/>
    </row>
    <row r="112" spans="2:47" s="1" customFormat="1" ht="16.5" customHeight="1">
      <c r="B112" s="30"/>
      <c r="E112" s="233" t="s">
        <v>1090</v>
      </c>
      <c r="F112" s="235"/>
      <c r="G112" s="235"/>
      <c r="H112" s="235"/>
      <c r="L112" s="30"/>
    </row>
    <row r="113" spans="2:65" s="1" customFormat="1" ht="12" customHeight="1">
      <c r="B113" s="30"/>
      <c r="C113" s="25" t="s">
        <v>1091</v>
      </c>
      <c r="L113" s="30"/>
    </row>
    <row r="114" spans="2:65" s="1" customFormat="1" ht="16.5" customHeight="1">
      <c r="B114" s="30"/>
      <c r="E114" s="194" t="str">
        <f>E11</f>
        <v>D.1.2.4_1 - Vytápění</v>
      </c>
      <c r="F114" s="235"/>
      <c r="G114" s="235"/>
      <c r="H114" s="235"/>
      <c r="L114" s="30"/>
    </row>
    <row r="115" spans="2:65" s="1" customFormat="1" ht="6.95" customHeight="1">
      <c r="B115" s="30"/>
      <c r="L115" s="30"/>
    </row>
    <row r="116" spans="2:65" s="1" customFormat="1" ht="12" customHeight="1">
      <c r="B116" s="30"/>
      <c r="C116" s="25" t="s">
        <v>20</v>
      </c>
      <c r="F116" s="23" t="str">
        <f>F14</f>
        <v xml:space="preserve"> </v>
      </c>
      <c r="I116" s="25" t="s">
        <v>22</v>
      </c>
      <c r="J116" s="50" t="str">
        <f>IF(J14="","",J14)</f>
        <v>27. 4. 2025</v>
      </c>
      <c r="L116" s="30"/>
    </row>
    <row r="117" spans="2:65" s="1" customFormat="1" ht="6.95" customHeight="1">
      <c r="B117" s="30"/>
      <c r="L117" s="30"/>
    </row>
    <row r="118" spans="2:65" s="1" customFormat="1" ht="15.2" customHeight="1">
      <c r="B118" s="30"/>
      <c r="C118" s="25" t="s">
        <v>24</v>
      </c>
      <c r="F118" s="23" t="str">
        <f>E17</f>
        <v>Ústav termomechaniky AV ČR, v.v.i.</v>
      </c>
      <c r="I118" s="25" t="s">
        <v>30</v>
      </c>
      <c r="J118" s="28" t="str">
        <f>E23</f>
        <v>Kania a.s.</v>
      </c>
      <c r="L118" s="30"/>
    </row>
    <row r="119" spans="2:65" s="1" customFormat="1" ht="15.2" customHeight="1">
      <c r="B119" s="30"/>
      <c r="C119" s="25" t="s">
        <v>28</v>
      </c>
      <c r="F119" s="23" t="str">
        <f>IF(E20="","",E20)</f>
        <v>Vyplň údaj</v>
      </c>
      <c r="I119" s="25" t="s">
        <v>33</v>
      </c>
      <c r="J119" s="28" t="str">
        <f>E26</f>
        <v xml:space="preserve"> </v>
      </c>
      <c r="L119" s="30"/>
    </row>
    <row r="120" spans="2:65" s="1" customFormat="1" ht="10.35" customHeight="1">
      <c r="B120" s="30"/>
      <c r="L120" s="30"/>
    </row>
    <row r="121" spans="2:65" s="10" customFormat="1" ht="29.25" customHeight="1">
      <c r="B121" s="114"/>
      <c r="C121" s="115" t="s">
        <v>171</v>
      </c>
      <c r="D121" s="116" t="s">
        <v>62</v>
      </c>
      <c r="E121" s="116" t="s">
        <v>58</v>
      </c>
      <c r="F121" s="116" t="s">
        <v>59</v>
      </c>
      <c r="G121" s="116" t="s">
        <v>172</v>
      </c>
      <c r="H121" s="116" t="s">
        <v>173</v>
      </c>
      <c r="I121" s="116" t="s">
        <v>174</v>
      </c>
      <c r="J121" s="116" t="s">
        <v>140</v>
      </c>
      <c r="K121" s="117" t="s">
        <v>175</v>
      </c>
      <c r="L121" s="114"/>
      <c r="M121" s="57" t="s">
        <v>1</v>
      </c>
      <c r="N121" s="58" t="s">
        <v>41</v>
      </c>
      <c r="O121" s="58" t="s">
        <v>176</v>
      </c>
      <c r="P121" s="58" t="s">
        <v>177</v>
      </c>
      <c r="Q121" s="58" t="s">
        <v>178</v>
      </c>
      <c r="R121" s="58" t="s">
        <v>179</v>
      </c>
      <c r="S121" s="58" t="s">
        <v>180</v>
      </c>
      <c r="T121" s="59" t="s">
        <v>181</v>
      </c>
    </row>
    <row r="122" spans="2:65" s="1" customFormat="1" ht="22.9" customHeight="1">
      <c r="B122" s="30"/>
      <c r="C122" s="62" t="s">
        <v>182</v>
      </c>
      <c r="J122" s="118">
        <f>BK122</f>
        <v>0</v>
      </c>
      <c r="L122" s="30"/>
      <c r="M122" s="60"/>
      <c r="N122" s="51"/>
      <c r="O122" s="51"/>
      <c r="P122" s="119">
        <f>P123+P131</f>
        <v>0</v>
      </c>
      <c r="Q122" s="51"/>
      <c r="R122" s="119">
        <f>R123+R131</f>
        <v>0</v>
      </c>
      <c r="S122" s="51"/>
      <c r="T122" s="120">
        <f>T123+T131</f>
        <v>0</v>
      </c>
      <c r="AT122" s="15" t="s">
        <v>76</v>
      </c>
      <c r="AU122" s="15" t="s">
        <v>142</v>
      </c>
      <c r="BK122" s="121">
        <f>BK123+BK131</f>
        <v>0</v>
      </c>
    </row>
    <row r="123" spans="2:65" s="11" customFormat="1" ht="25.9" customHeight="1">
      <c r="B123" s="122"/>
      <c r="D123" s="123" t="s">
        <v>76</v>
      </c>
      <c r="E123" s="124" t="s">
        <v>1095</v>
      </c>
      <c r="F123" s="124" t="s">
        <v>1096</v>
      </c>
      <c r="I123" s="125"/>
      <c r="J123" s="126">
        <f>BK123</f>
        <v>0</v>
      </c>
      <c r="L123" s="122"/>
      <c r="M123" s="127"/>
      <c r="P123" s="128">
        <f>SUM(P124:P130)</f>
        <v>0</v>
      </c>
      <c r="R123" s="128">
        <f>SUM(R124:R130)</f>
        <v>0</v>
      </c>
      <c r="T123" s="129">
        <f>SUM(T124:T130)</f>
        <v>0</v>
      </c>
      <c r="AR123" s="123" t="s">
        <v>87</v>
      </c>
      <c r="AT123" s="130" t="s">
        <v>76</v>
      </c>
      <c r="AU123" s="130" t="s">
        <v>77</v>
      </c>
      <c r="AY123" s="123" t="s">
        <v>185</v>
      </c>
      <c r="BK123" s="131">
        <f>SUM(BK124:BK130)</f>
        <v>0</v>
      </c>
    </row>
    <row r="124" spans="2:65" s="1" customFormat="1" ht="16.5" customHeight="1">
      <c r="B124" s="134"/>
      <c r="C124" s="135" t="s">
        <v>85</v>
      </c>
      <c r="D124" s="135" t="s">
        <v>187</v>
      </c>
      <c r="E124" s="136" t="s">
        <v>1097</v>
      </c>
      <c r="F124" s="137" t="s">
        <v>1098</v>
      </c>
      <c r="G124" s="138" t="s">
        <v>264</v>
      </c>
      <c r="H124" s="139">
        <v>2.5000000000000001E-2</v>
      </c>
      <c r="I124" s="140"/>
      <c r="J124" s="141">
        <f t="shared" ref="J124:J130" si="0">ROUND(I124*H124,2)</f>
        <v>0</v>
      </c>
      <c r="K124" s="137" t="s">
        <v>1</v>
      </c>
      <c r="L124" s="30"/>
      <c r="M124" s="142" t="s">
        <v>1</v>
      </c>
      <c r="N124" s="143" t="s">
        <v>42</v>
      </c>
      <c r="P124" s="144">
        <f t="shared" ref="P124:P130" si="1">O124*H124</f>
        <v>0</v>
      </c>
      <c r="Q124" s="144">
        <v>0</v>
      </c>
      <c r="R124" s="144">
        <f t="shared" ref="R124:R130" si="2">Q124*H124</f>
        <v>0</v>
      </c>
      <c r="S124" s="144">
        <v>0</v>
      </c>
      <c r="T124" s="145">
        <f t="shared" ref="T124:T130" si="3">S124*H124</f>
        <v>0</v>
      </c>
      <c r="AR124" s="146" t="s">
        <v>261</v>
      </c>
      <c r="AT124" s="146" t="s">
        <v>187</v>
      </c>
      <c r="AU124" s="146" t="s">
        <v>85</v>
      </c>
      <c r="AY124" s="15" t="s">
        <v>185</v>
      </c>
      <c r="BE124" s="147">
        <f t="shared" ref="BE124:BE130" si="4">IF(N124="základní",J124,0)</f>
        <v>0</v>
      </c>
      <c r="BF124" s="147">
        <f t="shared" ref="BF124:BF130" si="5">IF(N124="snížená",J124,0)</f>
        <v>0</v>
      </c>
      <c r="BG124" s="147">
        <f t="shared" ref="BG124:BG130" si="6">IF(N124="zákl. přenesená",J124,0)</f>
        <v>0</v>
      </c>
      <c r="BH124" s="147">
        <f t="shared" ref="BH124:BH130" si="7">IF(N124="sníž. přenesená",J124,0)</f>
        <v>0</v>
      </c>
      <c r="BI124" s="147">
        <f t="shared" ref="BI124:BI130" si="8">IF(N124="nulová",J124,0)</f>
        <v>0</v>
      </c>
      <c r="BJ124" s="15" t="s">
        <v>85</v>
      </c>
      <c r="BK124" s="147">
        <f t="shared" ref="BK124:BK130" si="9">ROUND(I124*H124,2)</f>
        <v>0</v>
      </c>
      <c r="BL124" s="15" t="s">
        <v>261</v>
      </c>
      <c r="BM124" s="146" t="s">
        <v>87</v>
      </c>
    </row>
    <row r="125" spans="2:65" s="1" customFormat="1" ht="16.5" customHeight="1">
      <c r="B125" s="134"/>
      <c r="C125" s="135" t="s">
        <v>87</v>
      </c>
      <c r="D125" s="135" t="s">
        <v>187</v>
      </c>
      <c r="E125" s="136" t="s">
        <v>1099</v>
      </c>
      <c r="F125" s="137" t="s">
        <v>1100</v>
      </c>
      <c r="G125" s="138" t="s">
        <v>306</v>
      </c>
      <c r="H125" s="139">
        <v>4</v>
      </c>
      <c r="I125" s="140"/>
      <c r="J125" s="141">
        <f t="shared" si="0"/>
        <v>0</v>
      </c>
      <c r="K125" s="137" t="s">
        <v>1</v>
      </c>
      <c r="L125" s="30"/>
      <c r="M125" s="142" t="s">
        <v>1</v>
      </c>
      <c r="N125" s="143" t="s">
        <v>42</v>
      </c>
      <c r="P125" s="144">
        <f t="shared" si="1"/>
        <v>0</v>
      </c>
      <c r="Q125" s="144">
        <v>0</v>
      </c>
      <c r="R125" s="144">
        <f t="shared" si="2"/>
        <v>0</v>
      </c>
      <c r="S125" s="144">
        <v>0</v>
      </c>
      <c r="T125" s="145">
        <f t="shared" si="3"/>
        <v>0</v>
      </c>
      <c r="AR125" s="146" t="s">
        <v>261</v>
      </c>
      <c r="AT125" s="146" t="s">
        <v>187</v>
      </c>
      <c r="AU125" s="146" t="s">
        <v>85</v>
      </c>
      <c r="AY125" s="15" t="s">
        <v>185</v>
      </c>
      <c r="BE125" s="147">
        <f t="shared" si="4"/>
        <v>0</v>
      </c>
      <c r="BF125" s="147">
        <f t="shared" si="5"/>
        <v>0</v>
      </c>
      <c r="BG125" s="147">
        <f t="shared" si="6"/>
        <v>0</v>
      </c>
      <c r="BH125" s="147">
        <f t="shared" si="7"/>
        <v>0</v>
      </c>
      <c r="BI125" s="147">
        <f t="shared" si="8"/>
        <v>0</v>
      </c>
      <c r="BJ125" s="15" t="s">
        <v>85</v>
      </c>
      <c r="BK125" s="147">
        <f t="shared" si="9"/>
        <v>0</v>
      </c>
      <c r="BL125" s="15" t="s">
        <v>261</v>
      </c>
      <c r="BM125" s="146" t="s">
        <v>108</v>
      </c>
    </row>
    <row r="126" spans="2:65" s="1" customFormat="1" ht="16.5" customHeight="1">
      <c r="B126" s="134"/>
      <c r="C126" s="135" t="s">
        <v>102</v>
      </c>
      <c r="D126" s="135" t="s">
        <v>187</v>
      </c>
      <c r="E126" s="136" t="s">
        <v>1101</v>
      </c>
      <c r="F126" s="137" t="s">
        <v>1102</v>
      </c>
      <c r="G126" s="138" t="s">
        <v>306</v>
      </c>
      <c r="H126" s="139">
        <v>4</v>
      </c>
      <c r="I126" s="140"/>
      <c r="J126" s="141">
        <f t="shared" si="0"/>
        <v>0</v>
      </c>
      <c r="K126" s="137" t="s">
        <v>1</v>
      </c>
      <c r="L126" s="30"/>
      <c r="M126" s="142" t="s">
        <v>1</v>
      </c>
      <c r="N126" s="143" t="s">
        <v>42</v>
      </c>
      <c r="P126" s="144">
        <f t="shared" si="1"/>
        <v>0</v>
      </c>
      <c r="Q126" s="144">
        <v>0</v>
      </c>
      <c r="R126" s="144">
        <f t="shared" si="2"/>
        <v>0</v>
      </c>
      <c r="S126" s="144">
        <v>0</v>
      </c>
      <c r="T126" s="145">
        <f t="shared" si="3"/>
        <v>0</v>
      </c>
      <c r="AR126" s="146" t="s">
        <v>261</v>
      </c>
      <c r="AT126" s="146" t="s">
        <v>187</v>
      </c>
      <c r="AU126" s="146" t="s">
        <v>85</v>
      </c>
      <c r="AY126" s="15" t="s">
        <v>185</v>
      </c>
      <c r="BE126" s="147">
        <f t="shared" si="4"/>
        <v>0</v>
      </c>
      <c r="BF126" s="147">
        <f t="shared" si="5"/>
        <v>0</v>
      </c>
      <c r="BG126" s="147">
        <f t="shared" si="6"/>
        <v>0</v>
      </c>
      <c r="BH126" s="147">
        <f t="shared" si="7"/>
        <v>0</v>
      </c>
      <c r="BI126" s="147">
        <f t="shared" si="8"/>
        <v>0</v>
      </c>
      <c r="BJ126" s="15" t="s">
        <v>85</v>
      </c>
      <c r="BK126" s="147">
        <f t="shared" si="9"/>
        <v>0</v>
      </c>
      <c r="BL126" s="15" t="s">
        <v>261</v>
      </c>
      <c r="BM126" s="146" t="s">
        <v>114</v>
      </c>
    </row>
    <row r="127" spans="2:65" s="1" customFormat="1" ht="16.5" customHeight="1">
      <c r="B127" s="134"/>
      <c r="C127" s="135" t="s">
        <v>108</v>
      </c>
      <c r="D127" s="135" t="s">
        <v>187</v>
      </c>
      <c r="E127" s="136" t="s">
        <v>1103</v>
      </c>
      <c r="F127" s="137" t="s">
        <v>1104</v>
      </c>
      <c r="G127" s="138" t="s">
        <v>306</v>
      </c>
      <c r="H127" s="139">
        <v>4</v>
      </c>
      <c r="I127" s="140"/>
      <c r="J127" s="141">
        <f t="shared" si="0"/>
        <v>0</v>
      </c>
      <c r="K127" s="137" t="s">
        <v>1</v>
      </c>
      <c r="L127" s="30"/>
      <c r="M127" s="142" t="s">
        <v>1</v>
      </c>
      <c r="N127" s="143" t="s">
        <v>42</v>
      </c>
      <c r="P127" s="144">
        <f t="shared" si="1"/>
        <v>0</v>
      </c>
      <c r="Q127" s="144">
        <v>0</v>
      </c>
      <c r="R127" s="144">
        <f t="shared" si="2"/>
        <v>0</v>
      </c>
      <c r="S127" s="144">
        <v>0</v>
      </c>
      <c r="T127" s="145">
        <f t="shared" si="3"/>
        <v>0</v>
      </c>
      <c r="AR127" s="146" t="s">
        <v>261</v>
      </c>
      <c r="AT127" s="146" t="s">
        <v>187</v>
      </c>
      <c r="AU127" s="146" t="s">
        <v>85</v>
      </c>
      <c r="AY127" s="15" t="s">
        <v>185</v>
      </c>
      <c r="BE127" s="147">
        <f t="shared" si="4"/>
        <v>0</v>
      </c>
      <c r="BF127" s="147">
        <f t="shared" si="5"/>
        <v>0</v>
      </c>
      <c r="BG127" s="147">
        <f t="shared" si="6"/>
        <v>0</v>
      </c>
      <c r="BH127" s="147">
        <f t="shared" si="7"/>
        <v>0</v>
      </c>
      <c r="BI127" s="147">
        <f t="shared" si="8"/>
        <v>0</v>
      </c>
      <c r="BJ127" s="15" t="s">
        <v>85</v>
      </c>
      <c r="BK127" s="147">
        <f t="shared" si="9"/>
        <v>0</v>
      </c>
      <c r="BL127" s="15" t="s">
        <v>261</v>
      </c>
      <c r="BM127" s="146" t="s">
        <v>222</v>
      </c>
    </row>
    <row r="128" spans="2:65" s="1" customFormat="1" ht="16.5" customHeight="1">
      <c r="B128" s="134"/>
      <c r="C128" s="135" t="s">
        <v>108</v>
      </c>
      <c r="D128" s="135" t="s">
        <v>187</v>
      </c>
      <c r="E128" s="136" t="s">
        <v>1105</v>
      </c>
      <c r="F128" s="137" t="s">
        <v>1106</v>
      </c>
      <c r="G128" s="138" t="s">
        <v>306</v>
      </c>
      <c r="H128" s="139">
        <v>4</v>
      </c>
      <c r="I128" s="140"/>
      <c r="J128" s="141">
        <f t="shared" si="0"/>
        <v>0</v>
      </c>
      <c r="K128" s="137" t="s">
        <v>1</v>
      </c>
      <c r="L128" s="30"/>
      <c r="M128" s="142" t="s">
        <v>1</v>
      </c>
      <c r="N128" s="143" t="s">
        <v>42</v>
      </c>
      <c r="P128" s="144">
        <f t="shared" si="1"/>
        <v>0</v>
      </c>
      <c r="Q128" s="144">
        <v>0</v>
      </c>
      <c r="R128" s="144">
        <f t="shared" si="2"/>
        <v>0</v>
      </c>
      <c r="S128" s="144">
        <v>0</v>
      </c>
      <c r="T128" s="145">
        <f t="shared" si="3"/>
        <v>0</v>
      </c>
      <c r="AR128" s="146" t="s">
        <v>261</v>
      </c>
      <c r="AT128" s="146" t="s">
        <v>187</v>
      </c>
      <c r="AU128" s="146" t="s">
        <v>85</v>
      </c>
      <c r="AY128" s="15" t="s">
        <v>185</v>
      </c>
      <c r="BE128" s="147">
        <f t="shared" si="4"/>
        <v>0</v>
      </c>
      <c r="BF128" s="147">
        <f t="shared" si="5"/>
        <v>0</v>
      </c>
      <c r="BG128" s="147">
        <f t="shared" si="6"/>
        <v>0</v>
      </c>
      <c r="BH128" s="147">
        <f t="shared" si="7"/>
        <v>0</v>
      </c>
      <c r="BI128" s="147">
        <f t="shared" si="8"/>
        <v>0</v>
      </c>
      <c r="BJ128" s="15" t="s">
        <v>85</v>
      </c>
      <c r="BK128" s="147">
        <f t="shared" si="9"/>
        <v>0</v>
      </c>
      <c r="BL128" s="15" t="s">
        <v>261</v>
      </c>
      <c r="BM128" s="146" t="s">
        <v>230</v>
      </c>
    </row>
    <row r="129" spans="2:65" s="1" customFormat="1" ht="21.75" customHeight="1">
      <c r="B129" s="134"/>
      <c r="C129" s="135" t="s">
        <v>111</v>
      </c>
      <c r="D129" s="135" t="s">
        <v>187</v>
      </c>
      <c r="E129" s="136" t="s">
        <v>1107</v>
      </c>
      <c r="F129" s="137" t="s">
        <v>1108</v>
      </c>
      <c r="G129" s="138" t="s">
        <v>306</v>
      </c>
      <c r="H129" s="139">
        <v>2</v>
      </c>
      <c r="I129" s="140"/>
      <c r="J129" s="141">
        <f t="shared" si="0"/>
        <v>0</v>
      </c>
      <c r="K129" s="137" t="s">
        <v>1</v>
      </c>
      <c r="L129" s="30"/>
      <c r="M129" s="142" t="s">
        <v>1</v>
      </c>
      <c r="N129" s="143" t="s">
        <v>42</v>
      </c>
      <c r="P129" s="144">
        <f t="shared" si="1"/>
        <v>0</v>
      </c>
      <c r="Q129" s="144">
        <v>0</v>
      </c>
      <c r="R129" s="144">
        <f t="shared" si="2"/>
        <v>0</v>
      </c>
      <c r="S129" s="144">
        <v>0</v>
      </c>
      <c r="T129" s="145">
        <f t="shared" si="3"/>
        <v>0</v>
      </c>
      <c r="AR129" s="146" t="s">
        <v>261</v>
      </c>
      <c r="AT129" s="146" t="s">
        <v>187</v>
      </c>
      <c r="AU129" s="146" t="s">
        <v>85</v>
      </c>
      <c r="AY129" s="15" t="s">
        <v>185</v>
      </c>
      <c r="BE129" s="147">
        <f t="shared" si="4"/>
        <v>0</v>
      </c>
      <c r="BF129" s="147">
        <f t="shared" si="5"/>
        <v>0</v>
      </c>
      <c r="BG129" s="147">
        <f t="shared" si="6"/>
        <v>0</v>
      </c>
      <c r="BH129" s="147">
        <f t="shared" si="7"/>
        <v>0</v>
      </c>
      <c r="BI129" s="147">
        <f t="shared" si="8"/>
        <v>0</v>
      </c>
      <c r="BJ129" s="15" t="s">
        <v>85</v>
      </c>
      <c r="BK129" s="147">
        <f t="shared" si="9"/>
        <v>0</v>
      </c>
      <c r="BL129" s="15" t="s">
        <v>261</v>
      </c>
      <c r="BM129" s="146" t="s">
        <v>8</v>
      </c>
    </row>
    <row r="130" spans="2:65" s="1" customFormat="1" ht="21.75" customHeight="1">
      <c r="B130" s="134"/>
      <c r="C130" s="135" t="s">
        <v>114</v>
      </c>
      <c r="D130" s="135" t="s">
        <v>187</v>
      </c>
      <c r="E130" s="136" t="s">
        <v>1109</v>
      </c>
      <c r="F130" s="137" t="s">
        <v>1110</v>
      </c>
      <c r="G130" s="138" t="s">
        <v>306</v>
      </c>
      <c r="H130" s="139">
        <v>2</v>
      </c>
      <c r="I130" s="140"/>
      <c r="J130" s="141">
        <f t="shared" si="0"/>
        <v>0</v>
      </c>
      <c r="K130" s="137" t="s">
        <v>1</v>
      </c>
      <c r="L130" s="30"/>
      <c r="M130" s="142" t="s">
        <v>1</v>
      </c>
      <c r="N130" s="143" t="s">
        <v>42</v>
      </c>
      <c r="P130" s="144">
        <f t="shared" si="1"/>
        <v>0</v>
      </c>
      <c r="Q130" s="144">
        <v>0</v>
      </c>
      <c r="R130" s="144">
        <f t="shared" si="2"/>
        <v>0</v>
      </c>
      <c r="S130" s="144">
        <v>0</v>
      </c>
      <c r="T130" s="145">
        <f t="shared" si="3"/>
        <v>0</v>
      </c>
      <c r="AR130" s="146" t="s">
        <v>261</v>
      </c>
      <c r="AT130" s="146" t="s">
        <v>187</v>
      </c>
      <c r="AU130" s="146" t="s">
        <v>85</v>
      </c>
      <c r="AY130" s="15" t="s">
        <v>185</v>
      </c>
      <c r="BE130" s="147">
        <f t="shared" si="4"/>
        <v>0</v>
      </c>
      <c r="BF130" s="147">
        <f t="shared" si="5"/>
        <v>0</v>
      </c>
      <c r="BG130" s="147">
        <f t="shared" si="6"/>
        <v>0</v>
      </c>
      <c r="BH130" s="147">
        <f t="shared" si="7"/>
        <v>0</v>
      </c>
      <c r="BI130" s="147">
        <f t="shared" si="8"/>
        <v>0</v>
      </c>
      <c r="BJ130" s="15" t="s">
        <v>85</v>
      </c>
      <c r="BK130" s="147">
        <f t="shared" si="9"/>
        <v>0</v>
      </c>
      <c r="BL130" s="15" t="s">
        <v>261</v>
      </c>
      <c r="BM130" s="146" t="s">
        <v>251</v>
      </c>
    </row>
    <row r="131" spans="2:65" s="11" customFormat="1" ht="25.9" customHeight="1">
      <c r="B131" s="122"/>
      <c r="D131" s="123" t="s">
        <v>76</v>
      </c>
      <c r="E131" s="124" t="s">
        <v>1111</v>
      </c>
      <c r="F131" s="124" t="s">
        <v>1112</v>
      </c>
      <c r="I131" s="125"/>
      <c r="J131" s="126">
        <f>BK131</f>
        <v>0</v>
      </c>
      <c r="L131" s="122"/>
      <c r="M131" s="127"/>
      <c r="P131" s="128">
        <f>SUM(P132:P139)</f>
        <v>0</v>
      </c>
      <c r="R131" s="128">
        <f>SUM(R132:R139)</f>
        <v>0</v>
      </c>
      <c r="T131" s="129">
        <f>SUM(T132:T139)</f>
        <v>0</v>
      </c>
      <c r="AR131" s="123" t="s">
        <v>85</v>
      </c>
      <c r="AT131" s="130" t="s">
        <v>76</v>
      </c>
      <c r="AU131" s="130" t="s">
        <v>77</v>
      </c>
      <c r="AY131" s="123" t="s">
        <v>185</v>
      </c>
      <c r="BK131" s="131">
        <f>SUM(BK132:BK139)</f>
        <v>0</v>
      </c>
    </row>
    <row r="132" spans="2:65" s="1" customFormat="1" ht="16.5" customHeight="1">
      <c r="B132" s="134"/>
      <c r="C132" s="135" t="s">
        <v>217</v>
      </c>
      <c r="D132" s="135" t="s">
        <v>187</v>
      </c>
      <c r="E132" s="136" t="s">
        <v>1113</v>
      </c>
      <c r="F132" s="137" t="s">
        <v>1114</v>
      </c>
      <c r="G132" s="138" t="s">
        <v>306</v>
      </c>
      <c r="H132" s="139">
        <v>1</v>
      </c>
      <c r="I132" s="140"/>
      <c r="J132" s="141">
        <f t="shared" ref="J132:J139" si="10">ROUND(I132*H132,2)</f>
        <v>0</v>
      </c>
      <c r="K132" s="137" t="s">
        <v>1</v>
      </c>
      <c r="L132" s="30"/>
      <c r="M132" s="142" t="s">
        <v>1</v>
      </c>
      <c r="N132" s="143" t="s">
        <v>42</v>
      </c>
      <c r="P132" s="144">
        <f t="shared" ref="P132:P139" si="11">O132*H132</f>
        <v>0</v>
      </c>
      <c r="Q132" s="144">
        <v>0</v>
      </c>
      <c r="R132" s="144">
        <f t="shared" ref="R132:R139" si="12">Q132*H132</f>
        <v>0</v>
      </c>
      <c r="S132" s="144">
        <v>0</v>
      </c>
      <c r="T132" s="145">
        <f t="shared" ref="T132:T139" si="13">S132*H132</f>
        <v>0</v>
      </c>
      <c r="AR132" s="146" t="s">
        <v>108</v>
      </c>
      <c r="AT132" s="146" t="s">
        <v>187</v>
      </c>
      <c r="AU132" s="146" t="s">
        <v>85</v>
      </c>
      <c r="AY132" s="15" t="s">
        <v>185</v>
      </c>
      <c r="BE132" s="147">
        <f t="shared" ref="BE132:BE139" si="14">IF(N132="základní",J132,0)</f>
        <v>0</v>
      </c>
      <c r="BF132" s="147">
        <f t="shared" ref="BF132:BF139" si="15">IF(N132="snížená",J132,0)</f>
        <v>0</v>
      </c>
      <c r="BG132" s="147">
        <f t="shared" ref="BG132:BG139" si="16">IF(N132="zákl. přenesená",J132,0)</f>
        <v>0</v>
      </c>
      <c r="BH132" s="147">
        <f t="shared" ref="BH132:BH139" si="17">IF(N132="sníž. přenesená",J132,0)</f>
        <v>0</v>
      </c>
      <c r="BI132" s="147">
        <f t="shared" ref="BI132:BI139" si="18">IF(N132="nulová",J132,0)</f>
        <v>0</v>
      </c>
      <c r="BJ132" s="15" t="s">
        <v>85</v>
      </c>
      <c r="BK132" s="147">
        <f t="shared" ref="BK132:BK139" si="19">ROUND(I132*H132,2)</f>
        <v>0</v>
      </c>
      <c r="BL132" s="15" t="s">
        <v>108</v>
      </c>
      <c r="BM132" s="146" t="s">
        <v>261</v>
      </c>
    </row>
    <row r="133" spans="2:65" s="1" customFormat="1" ht="16.5" customHeight="1">
      <c r="B133" s="134"/>
      <c r="C133" s="135" t="s">
        <v>222</v>
      </c>
      <c r="D133" s="135" t="s">
        <v>187</v>
      </c>
      <c r="E133" s="136" t="s">
        <v>1115</v>
      </c>
      <c r="F133" s="137" t="s">
        <v>1116</v>
      </c>
      <c r="G133" s="138" t="s">
        <v>306</v>
      </c>
      <c r="H133" s="139">
        <v>1</v>
      </c>
      <c r="I133" s="140"/>
      <c r="J133" s="141">
        <f t="shared" si="10"/>
        <v>0</v>
      </c>
      <c r="K133" s="137" t="s">
        <v>1</v>
      </c>
      <c r="L133" s="30"/>
      <c r="M133" s="142" t="s">
        <v>1</v>
      </c>
      <c r="N133" s="143" t="s">
        <v>42</v>
      </c>
      <c r="P133" s="144">
        <f t="shared" si="11"/>
        <v>0</v>
      </c>
      <c r="Q133" s="144">
        <v>0</v>
      </c>
      <c r="R133" s="144">
        <f t="shared" si="12"/>
        <v>0</v>
      </c>
      <c r="S133" s="144">
        <v>0</v>
      </c>
      <c r="T133" s="145">
        <f t="shared" si="13"/>
        <v>0</v>
      </c>
      <c r="AR133" s="146" t="s">
        <v>108</v>
      </c>
      <c r="AT133" s="146" t="s">
        <v>187</v>
      </c>
      <c r="AU133" s="146" t="s">
        <v>85</v>
      </c>
      <c r="AY133" s="15" t="s">
        <v>185</v>
      </c>
      <c r="BE133" s="147">
        <f t="shared" si="14"/>
        <v>0</v>
      </c>
      <c r="BF133" s="147">
        <f t="shared" si="15"/>
        <v>0</v>
      </c>
      <c r="BG133" s="147">
        <f t="shared" si="16"/>
        <v>0</v>
      </c>
      <c r="BH133" s="147">
        <f t="shared" si="17"/>
        <v>0</v>
      </c>
      <c r="BI133" s="147">
        <f t="shared" si="18"/>
        <v>0</v>
      </c>
      <c r="BJ133" s="15" t="s">
        <v>85</v>
      </c>
      <c r="BK133" s="147">
        <f t="shared" si="19"/>
        <v>0</v>
      </c>
      <c r="BL133" s="15" t="s">
        <v>108</v>
      </c>
      <c r="BM133" s="146" t="s">
        <v>273</v>
      </c>
    </row>
    <row r="134" spans="2:65" s="1" customFormat="1" ht="16.5" customHeight="1">
      <c r="B134" s="134"/>
      <c r="C134" s="135" t="s">
        <v>226</v>
      </c>
      <c r="D134" s="135" t="s">
        <v>187</v>
      </c>
      <c r="E134" s="136" t="s">
        <v>1117</v>
      </c>
      <c r="F134" s="137" t="s">
        <v>1118</v>
      </c>
      <c r="G134" s="138" t="s">
        <v>306</v>
      </c>
      <c r="H134" s="139">
        <v>1</v>
      </c>
      <c r="I134" s="140"/>
      <c r="J134" s="141">
        <f t="shared" si="10"/>
        <v>0</v>
      </c>
      <c r="K134" s="137" t="s">
        <v>1</v>
      </c>
      <c r="L134" s="30"/>
      <c r="M134" s="142" t="s">
        <v>1</v>
      </c>
      <c r="N134" s="143" t="s">
        <v>42</v>
      </c>
      <c r="P134" s="144">
        <f t="shared" si="11"/>
        <v>0</v>
      </c>
      <c r="Q134" s="144">
        <v>0</v>
      </c>
      <c r="R134" s="144">
        <f t="shared" si="12"/>
        <v>0</v>
      </c>
      <c r="S134" s="144">
        <v>0</v>
      </c>
      <c r="T134" s="145">
        <f t="shared" si="13"/>
        <v>0</v>
      </c>
      <c r="AR134" s="146" t="s">
        <v>108</v>
      </c>
      <c r="AT134" s="146" t="s">
        <v>187</v>
      </c>
      <c r="AU134" s="146" t="s">
        <v>85</v>
      </c>
      <c r="AY134" s="15" t="s">
        <v>185</v>
      </c>
      <c r="BE134" s="147">
        <f t="shared" si="14"/>
        <v>0</v>
      </c>
      <c r="BF134" s="147">
        <f t="shared" si="15"/>
        <v>0</v>
      </c>
      <c r="BG134" s="147">
        <f t="shared" si="16"/>
        <v>0</v>
      </c>
      <c r="BH134" s="147">
        <f t="shared" si="17"/>
        <v>0</v>
      </c>
      <c r="BI134" s="147">
        <f t="shared" si="18"/>
        <v>0</v>
      </c>
      <c r="BJ134" s="15" t="s">
        <v>85</v>
      </c>
      <c r="BK134" s="147">
        <f t="shared" si="19"/>
        <v>0</v>
      </c>
      <c r="BL134" s="15" t="s">
        <v>108</v>
      </c>
      <c r="BM134" s="146" t="s">
        <v>282</v>
      </c>
    </row>
    <row r="135" spans="2:65" s="1" customFormat="1" ht="16.5" customHeight="1">
      <c r="B135" s="134"/>
      <c r="C135" s="135" t="s">
        <v>230</v>
      </c>
      <c r="D135" s="135" t="s">
        <v>187</v>
      </c>
      <c r="E135" s="136" t="s">
        <v>1119</v>
      </c>
      <c r="F135" s="137" t="s">
        <v>1120</v>
      </c>
      <c r="G135" s="138" t="s">
        <v>190</v>
      </c>
      <c r="H135" s="139">
        <v>0.35</v>
      </c>
      <c r="I135" s="140"/>
      <c r="J135" s="141">
        <f t="shared" si="10"/>
        <v>0</v>
      </c>
      <c r="K135" s="137" t="s">
        <v>1</v>
      </c>
      <c r="L135" s="30"/>
      <c r="M135" s="142" t="s">
        <v>1</v>
      </c>
      <c r="N135" s="143" t="s">
        <v>42</v>
      </c>
      <c r="P135" s="144">
        <f t="shared" si="11"/>
        <v>0</v>
      </c>
      <c r="Q135" s="144">
        <v>0</v>
      </c>
      <c r="R135" s="144">
        <f t="shared" si="12"/>
        <v>0</v>
      </c>
      <c r="S135" s="144">
        <v>0</v>
      </c>
      <c r="T135" s="145">
        <f t="shared" si="13"/>
        <v>0</v>
      </c>
      <c r="AR135" s="146" t="s">
        <v>108</v>
      </c>
      <c r="AT135" s="146" t="s">
        <v>187</v>
      </c>
      <c r="AU135" s="146" t="s">
        <v>85</v>
      </c>
      <c r="AY135" s="15" t="s">
        <v>185</v>
      </c>
      <c r="BE135" s="147">
        <f t="shared" si="14"/>
        <v>0</v>
      </c>
      <c r="BF135" s="147">
        <f t="shared" si="15"/>
        <v>0</v>
      </c>
      <c r="BG135" s="147">
        <f t="shared" si="16"/>
        <v>0</v>
      </c>
      <c r="BH135" s="147">
        <f t="shared" si="17"/>
        <v>0</v>
      </c>
      <c r="BI135" s="147">
        <f t="shared" si="18"/>
        <v>0</v>
      </c>
      <c r="BJ135" s="15" t="s">
        <v>85</v>
      </c>
      <c r="BK135" s="147">
        <f t="shared" si="19"/>
        <v>0</v>
      </c>
      <c r="BL135" s="15" t="s">
        <v>108</v>
      </c>
      <c r="BM135" s="146" t="s">
        <v>291</v>
      </c>
    </row>
    <row r="136" spans="2:65" s="1" customFormat="1" ht="16.5" customHeight="1">
      <c r="B136" s="134"/>
      <c r="C136" s="135" t="s">
        <v>235</v>
      </c>
      <c r="D136" s="135" t="s">
        <v>187</v>
      </c>
      <c r="E136" s="136" t="s">
        <v>1121</v>
      </c>
      <c r="F136" s="137" t="s">
        <v>1122</v>
      </c>
      <c r="G136" s="138" t="s">
        <v>306</v>
      </c>
      <c r="H136" s="139">
        <v>1</v>
      </c>
      <c r="I136" s="140"/>
      <c r="J136" s="141">
        <f t="shared" si="10"/>
        <v>0</v>
      </c>
      <c r="K136" s="137" t="s">
        <v>1</v>
      </c>
      <c r="L136" s="30"/>
      <c r="M136" s="142" t="s">
        <v>1</v>
      </c>
      <c r="N136" s="143" t="s">
        <v>42</v>
      </c>
      <c r="P136" s="144">
        <f t="shared" si="11"/>
        <v>0</v>
      </c>
      <c r="Q136" s="144">
        <v>0</v>
      </c>
      <c r="R136" s="144">
        <f t="shared" si="12"/>
        <v>0</v>
      </c>
      <c r="S136" s="144">
        <v>0</v>
      </c>
      <c r="T136" s="145">
        <f t="shared" si="13"/>
        <v>0</v>
      </c>
      <c r="AR136" s="146" t="s">
        <v>108</v>
      </c>
      <c r="AT136" s="146" t="s">
        <v>187</v>
      </c>
      <c r="AU136" s="146" t="s">
        <v>85</v>
      </c>
      <c r="AY136" s="15" t="s">
        <v>185</v>
      </c>
      <c r="BE136" s="147">
        <f t="shared" si="14"/>
        <v>0</v>
      </c>
      <c r="BF136" s="147">
        <f t="shared" si="15"/>
        <v>0</v>
      </c>
      <c r="BG136" s="147">
        <f t="shared" si="16"/>
        <v>0</v>
      </c>
      <c r="BH136" s="147">
        <f t="shared" si="17"/>
        <v>0</v>
      </c>
      <c r="BI136" s="147">
        <f t="shared" si="18"/>
        <v>0</v>
      </c>
      <c r="BJ136" s="15" t="s">
        <v>85</v>
      </c>
      <c r="BK136" s="147">
        <f t="shared" si="19"/>
        <v>0</v>
      </c>
      <c r="BL136" s="15" t="s">
        <v>108</v>
      </c>
      <c r="BM136" s="146" t="s">
        <v>303</v>
      </c>
    </row>
    <row r="137" spans="2:65" s="1" customFormat="1" ht="16.5" customHeight="1">
      <c r="B137" s="134"/>
      <c r="C137" s="135" t="s">
        <v>8</v>
      </c>
      <c r="D137" s="135" t="s">
        <v>187</v>
      </c>
      <c r="E137" s="136" t="s">
        <v>1123</v>
      </c>
      <c r="F137" s="137" t="s">
        <v>1124</v>
      </c>
      <c r="G137" s="138" t="s">
        <v>1125</v>
      </c>
      <c r="H137" s="139">
        <v>4</v>
      </c>
      <c r="I137" s="140"/>
      <c r="J137" s="141">
        <f t="shared" si="10"/>
        <v>0</v>
      </c>
      <c r="K137" s="137" t="s">
        <v>1</v>
      </c>
      <c r="L137" s="30"/>
      <c r="M137" s="142" t="s">
        <v>1</v>
      </c>
      <c r="N137" s="143" t="s">
        <v>42</v>
      </c>
      <c r="P137" s="144">
        <f t="shared" si="11"/>
        <v>0</v>
      </c>
      <c r="Q137" s="144">
        <v>0</v>
      </c>
      <c r="R137" s="144">
        <f t="shared" si="12"/>
        <v>0</v>
      </c>
      <c r="S137" s="144">
        <v>0</v>
      </c>
      <c r="T137" s="145">
        <f t="shared" si="13"/>
        <v>0</v>
      </c>
      <c r="AR137" s="146" t="s">
        <v>108</v>
      </c>
      <c r="AT137" s="146" t="s">
        <v>187</v>
      </c>
      <c r="AU137" s="146" t="s">
        <v>85</v>
      </c>
      <c r="AY137" s="15" t="s">
        <v>185</v>
      </c>
      <c r="BE137" s="147">
        <f t="shared" si="14"/>
        <v>0</v>
      </c>
      <c r="BF137" s="147">
        <f t="shared" si="15"/>
        <v>0</v>
      </c>
      <c r="BG137" s="147">
        <f t="shared" si="16"/>
        <v>0</v>
      </c>
      <c r="BH137" s="147">
        <f t="shared" si="17"/>
        <v>0</v>
      </c>
      <c r="BI137" s="147">
        <f t="shared" si="18"/>
        <v>0</v>
      </c>
      <c r="BJ137" s="15" t="s">
        <v>85</v>
      </c>
      <c r="BK137" s="147">
        <f t="shared" si="19"/>
        <v>0</v>
      </c>
      <c r="BL137" s="15" t="s">
        <v>108</v>
      </c>
      <c r="BM137" s="146" t="s">
        <v>312</v>
      </c>
    </row>
    <row r="138" spans="2:65" s="1" customFormat="1" ht="16.5" customHeight="1">
      <c r="B138" s="134"/>
      <c r="C138" s="135" t="s">
        <v>246</v>
      </c>
      <c r="D138" s="135" t="s">
        <v>187</v>
      </c>
      <c r="E138" s="136" t="s">
        <v>1126</v>
      </c>
      <c r="F138" s="137" t="s">
        <v>1127</v>
      </c>
      <c r="G138" s="138" t="s">
        <v>306</v>
      </c>
      <c r="H138" s="139">
        <v>1</v>
      </c>
      <c r="I138" s="140"/>
      <c r="J138" s="141">
        <f t="shared" si="10"/>
        <v>0</v>
      </c>
      <c r="K138" s="137" t="s">
        <v>1</v>
      </c>
      <c r="L138" s="30"/>
      <c r="M138" s="142" t="s">
        <v>1</v>
      </c>
      <c r="N138" s="143" t="s">
        <v>42</v>
      </c>
      <c r="P138" s="144">
        <f t="shared" si="11"/>
        <v>0</v>
      </c>
      <c r="Q138" s="144">
        <v>0</v>
      </c>
      <c r="R138" s="144">
        <f t="shared" si="12"/>
        <v>0</v>
      </c>
      <c r="S138" s="144">
        <v>0</v>
      </c>
      <c r="T138" s="145">
        <f t="shared" si="13"/>
        <v>0</v>
      </c>
      <c r="AR138" s="146" t="s">
        <v>108</v>
      </c>
      <c r="AT138" s="146" t="s">
        <v>187</v>
      </c>
      <c r="AU138" s="146" t="s">
        <v>85</v>
      </c>
      <c r="AY138" s="15" t="s">
        <v>185</v>
      </c>
      <c r="BE138" s="147">
        <f t="shared" si="14"/>
        <v>0</v>
      </c>
      <c r="BF138" s="147">
        <f t="shared" si="15"/>
        <v>0</v>
      </c>
      <c r="BG138" s="147">
        <f t="shared" si="16"/>
        <v>0</v>
      </c>
      <c r="BH138" s="147">
        <f t="shared" si="17"/>
        <v>0</v>
      </c>
      <c r="BI138" s="147">
        <f t="shared" si="18"/>
        <v>0</v>
      </c>
      <c r="BJ138" s="15" t="s">
        <v>85</v>
      </c>
      <c r="BK138" s="147">
        <f t="shared" si="19"/>
        <v>0</v>
      </c>
      <c r="BL138" s="15" t="s">
        <v>108</v>
      </c>
      <c r="BM138" s="146" t="s">
        <v>320</v>
      </c>
    </row>
    <row r="139" spans="2:65" s="1" customFormat="1" ht="16.5" customHeight="1">
      <c r="B139" s="134"/>
      <c r="C139" s="135" t="s">
        <v>251</v>
      </c>
      <c r="D139" s="135" t="s">
        <v>187</v>
      </c>
      <c r="E139" s="136" t="s">
        <v>1128</v>
      </c>
      <c r="F139" s="137" t="s">
        <v>1129</v>
      </c>
      <c r="G139" s="138" t="s">
        <v>306</v>
      </c>
      <c r="H139" s="139">
        <v>4</v>
      </c>
      <c r="I139" s="140"/>
      <c r="J139" s="141">
        <f t="shared" si="10"/>
        <v>0</v>
      </c>
      <c r="K139" s="137" t="s">
        <v>1</v>
      </c>
      <c r="L139" s="30"/>
      <c r="M139" s="180" t="s">
        <v>1</v>
      </c>
      <c r="N139" s="181" t="s">
        <v>42</v>
      </c>
      <c r="O139" s="178"/>
      <c r="P139" s="182">
        <f t="shared" si="11"/>
        <v>0</v>
      </c>
      <c r="Q139" s="182">
        <v>0</v>
      </c>
      <c r="R139" s="182">
        <f t="shared" si="12"/>
        <v>0</v>
      </c>
      <c r="S139" s="182">
        <v>0</v>
      </c>
      <c r="T139" s="183">
        <f t="shared" si="13"/>
        <v>0</v>
      </c>
      <c r="AR139" s="146" t="s">
        <v>108</v>
      </c>
      <c r="AT139" s="146" t="s">
        <v>187</v>
      </c>
      <c r="AU139" s="146" t="s">
        <v>85</v>
      </c>
      <c r="AY139" s="15" t="s">
        <v>185</v>
      </c>
      <c r="BE139" s="147">
        <f t="shared" si="14"/>
        <v>0</v>
      </c>
      <c r="BF139" s="147">
        <f t="shared" si="15"/>
        <v>0</v>
      </c>
      <c r="BG139" s="147">
        <f t="shared" si="16"/>
        <v>0</v>
      </c>
      <c r="BH139" s="147">
        <f t="shared" si="17"/>
        <v>0</v>
      </c>
      <c r="BI139" s="147">
        <f t="shared" si="18"/>
        <v>0</v>
      </c>
      <c r="BJ139" s="15" t="s">
        <v>85</v>
      </c>
      <c r="BK139" s="147">
        <f t="shared" si="19"/>
        <v>0</v>
      </c>
      <c r="BL139" s="15" t="s">
        <v>108</v>
      </c>
      <c r="BM139" s="146" t="s">
        <v>330</v>
      </c>
    </row>
    <row r="140" spans="2:65" s="1" customFormat="1" ht="6.95" customHeight="1">
      <c r="B140" s="42"/>
      <c r="C140" s="43"/>
      <c r="D140" s="43"/>
      <c r="E140" s="43"/>
      <c r="F140" s="43"/>
      <c r="G140" s="43"/>
      <c r="H140" s="43"/>
      <c r="I140" s="43"/>
      <c r="J140" s="43"/>
      <c r="K140" s="43"/>
      <c r="L140" s="30"/>
    </row>
  </sheetData>
  <autoFilter ref="C121:K139" xr:uid="{00000000-0009-0000-0000-000003000000}"/>
  <mergeCells count="12">
    <mergeCell ref="E114:H114"/>
    <mergeCell ref="L2:V2"/>
    <mergeCell ref="E85:H85"/>
    <mergeCell ref="E87:H87"/>
    <mergeCell ref="E89:H89"/>
    <mergeCell ref="E110:H110"/>
    <mergeCell ref="E112:H112"/>
    <mergeCell ref="E7:H7"/>
    <mergeCell ref="E9:H9"/>
    <mergeCell ref="E11:H11"/>
    <mergeCell ref="E20:H20"/>
    <mergeCell ref="E29:H29"/>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3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103</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75">
      <c r="B8" s="18"/>
      <c r="D8" s="25" t="s">
        <v>136</v>
      </c>
      <c r="L8" s="18"/>
    </row>
    <row r="9" spans="2:46" ht="16.5" customHeight="1">
      <c r="B9" s="18"/>
      <c r="E9" s="233" t="s">
        <v>1090</v>
      </c>
      <c r="F9" s="201"/>
      <c r="G9" s="201"/>
      <c r="H9" s="201"/>
      <c r="L9" s="18"/>
    </row>
    <row r="10" spans="2:46" ht="12" customHeight="1">
      <c r="B10" s="18"/>
      <c r="D10" s="25" t="s">
        <v>1091</v>
      </c>
      <c r="L10" s="18"/>
    </row>
    <row r="11" spans="2:46" s="1" customFormat="1" ht="16.5" customHeight="1">
      <c r="B11" s="30"/>
      <c r="E11" s="231" t="s">
        <v>1130</v>
      </c>
      <c r="F11" s="235"/>
      <c r="G11" s="235"/>
      <c r="H11" s="235"/>
      <c r="L11" s="30"/>
    </row>
    <row r="12" spans="2:46" s="1" customFormat="1" ht="12" customHeight="1">
      <c r="B12" s="30"/>
      <c r="D12" s="25" t="s">
        <v>1131</v>
      </c>
      <c r="L12" s="30"/>
    </row>
    <row r="13" spans="2:46" s="1" customFormat="1" ht="16.5" customHeight="1">
      <c r="B13" s="30"/>
      <c r="E13" s="194" t="s">
        <v>1132</v>
      </c>
      <c r="F13" s="235"/>
      <c r="G13" s="235"/>
      <c r="H13" s="235"/>
      <c r="L13" s="30"/>
    </row>
    <row r="14" spans="2:46" s="1" customFormat="1" ht="11.25">
      <c r="B14" s="30"/>
      <c r="L14" s="30"/>
    </row>
    <row r="15" spans="2:46" s="1" customFormat="1" ht="12" customHeight="1">
      <c r="B15" s="30"/>
      <c r="D15" s="25" t="s">
        <v>18</v>
      </c>
      <c r="F15" s="23" t="s">
        <v>1</v>
      </c>
      <c r="I15" s="25" t="s">
        <v>19</v>
      </c>
      <c r="J15" s="23" t="s">
        <v>1</v>
      </c>
      <c r="L15" s="30"/>
    </row>
    <row r="16" spans="2:46" s="1" customFormat="1" ht="12" customHeight="1">
      <c r="B16" s="30"/>
      <c r="D16" s="25" t="s">
        <v>20</v>
      </c>
      <c r="F16" s="23" t="s">
        <v>34</v>
      </c>
      <c r="I16" s="25" t="s">
        <v>22</v>
      </c>
      <c r="J16" s="50" t="str">
        <f>'Rekapitulace stavby'!AN8</f>
        <v>27. 4. 2025</v>
      </c>
      <c r="L16" s="30"/>
    </row>
    <row r="17" spans="2:12" s="1" customFormat="1" ht="10.9" customHeight="1">
      <c r="B17" s="30"/>
      <c r="L17" s="30"/>
    </row>
    <row r="18" spans="2:12" s="1" customFormat="1" ht="12" customHeight="1">
      <c r="B18" s="30"/>
      <c r="D18" s="25" t="s">
        <v>24</v>
      </c>
      <c r="I18" s="25" t="s">
        <v>25</v>
      </c>
      <c r="J18" s="23" t="str">
        <f>IF('Rekapitulace stavby'!AN10="","",'Rekapitulace stavby'!AN10)</f>
        <v/>
      </c>
      <c r="L18" s="30"/>
    </row>
    <row r="19" spans="2:12" s="1" customFormat="1" ht="18" customHeight="1">
      <c r="B19" s="30"/>
      <c r="E19" s="23" t="str">
        <f>IF('Rekapitulace stavby'!E11="","",'Rekapitulace stavby'!E11)</f>
        <v>Ústav termomechaniky AV ČR, v.v.i.</v>
      </c>
      <c r="I19" s="25" t="s">
        <v>27</v>
      </c>
      <c r="J19" s="23" t="str">
        <f>IF('Rekapitulace stavby'!AN11="","",'Rekapitulace stavby'!AN11)</f>
        <v/>
      </c>
      <c r="L19" s="30"/>
    </row>
    <row r="20" spans="2:12" s="1" customFormat="1" ht="6.95" customHeight="1">
      <c r="B20" s="30"/>
      <c r="L20" s="30"/>
    </row>
    <row r="21" spans="2:12" s="1" customFormat="1" ht="12" customHeight="1">
      <c r="B21" s="30"/>
      <c r="D21" s="25" t="s">
        <v>28</v>
      </c>
      <c r="I21" s="25" t="s">
        <v>25</v>
      </c>
      <c r="J21" s="26" t="str">
        <f>'Rekapitulace stavby'!AN13</f>
        <v>Vyplň údaj</v>
      </c>
      <c r="L21" s="30"/>
    </row>
    <row r="22" spans="2:12" s="1" customFormat="1" ht="18" customHeight="1">
      <c r="B22" s="30"/>
      <c r="E22" s="236" t="str">
        <f>'Rekapitulace stavby'!E14</f>
        <v>Vyplň údaj</v>
      </c>
      <c r="F22" s="200"/>
      <c r="G22" s="200"/>
      <c r="H22" s="200"/>
      <c r="I22" s="25" t="s">
        <v>27</v>
      </c>
      <c r="J22" s="26" t="str">
        <f>'Rekapitulace stavby'!AN14</f>
        <v>Vyplň údaj</v>
      </c>
      <c r="L22" s="30"/>
    </row>
    <row r="23" spans="2:12" s="1" customFormat="1" ht="6.95" customHeight="1">
      <c r="B23" s="30"/>
      <c r="L23" s="30"/>
    </row>
    <row r="24" spans="2:12" s="1" customFormat="1" ht="12" customHeight="1">
      <c r="B24" s="30"/>
      <c r="D24" s="25" t="s">
        <v>30</v>
      </c>
      <c r="I24" s="25" t="s">
        <v>25</v>
      </c>
      <c r="J24" s="23" t="str">
        <f>IF('Rekapitulace stavby'!AN16="","",'Rekapitulace stavby'!AN16)</f>
        <v/>
      </c>
      <c r="L24" s="30"/>
    </row>
    <row r="25" spans="2:12" s="1" customFormat="1" ht="18" customHeight="1">
      <c r="B25" s="30"/>
      <c r="E25" s="23" t="str">
        <f>IF('Rekapitulace stavby'!E17="","",'Rekapitulace stavby'!E17)</f>
        <v>Kania a.s.</v>
      </c>
      <c r="I25" s="25" t="s">
        <v>27</v>
      </c>
      <c r="J25" s="23" t="str">
        <f>IF('Rekapitulace stavby'!AN17="","",'Rekapitulace stavby'!AN17)</f>
        <v/>
      </c>
      <c r="L25" s="30"/>
    </row>
    <row r="26" spans="2:12" s="1" customFormat="1" ht="6.95" customHeight="1">
      <c r="B26" s="30"/>
      <c r="L26" s="30"/>
    </row>
    <row r="27" spans="2:12" s="1" customFormat="1" ht="12" customHeight="1">
      <c r="B27" s="30"/>
      <c r="D27" s="25" t="s">
        <v>33</v>
      </c>
      <c r="I27" s="25" t="s">
        <v>25</v>
      </c>
      <c r="J27" s="23" t="str">
        <f>IF('Rekapitulace stavby'!AN19="","",'Rekapitulace stavby'!AN19)</f>
        <v/>
      </c>
      <c r="L27" s="30"/>
    </row>
    <row r="28" spans="2:12" s="1" customFormat="1" ht="18" customHeight="1">
      <c r="B28" s="30"/>
      <c r="E28" s="23" t="str">
        <f>IF('Rekapitulace stavby'!E20="","",'Rekapitulace stavby'!E20)</f>
        <v xml:space="preserve"> </v>
      </c>
      <c r="I28" s="25" t="s">
        <v>27</v>
      </c>
      <c r="J28" s="23" t="str">
        <f>IF('Rekapitulace stavby'!AN20="","",'Rekapitulace stavby'!AN20)</f>
        <v/>
      </c>
      <c r="L28" s="30"/>
    </row>
    <row r="29" spans="2:12" s="1" customFormat="1" ht="6.95" customHeight="1">
      <c r="B29" s="30"/>
      <c r="L29" s="30"/>
    </row>
    <row r="30" spans="2:12" s="1" customFormat="1" ht="12" customHeight="1">
      <c r="B30" s="30"/>
      <c r="D30" s="25" t="s">
        <v>35</v>
      </c>
      <c r="L30" s="30"/>
    </row>
    <row r="31" spans="2:12" s="7" customFormat="1" ht="16.5" customHeight="1">
      <c r="B31" s="92"/>
      <c r="E31" s="205" t="s">
        <v>1</v>
      </c>
      <c r="F31" s="205"/>
      <c r="G31" s="205"/>
      <c r="H31" s="205"/>
      <c r="L31" s="92"/>
    </row>
    <row r="32" spans="2:12" s="1" customFormat="1" ht="6.95" customHeight="1">
      <c r="B32" s="30"/>
      <c r="L32" s="30"/>
    </row>
    <row r="33" spans="2:12" s="1" customFormat="1" ht="6.95" customHeight="1">
      <c r="B33" s="30"/>
      <c r="D33" s="51"/>
      <c r="E33" s="51"/>
      <c r="F33" s="51"/>
      <c r="G33" s="51"/>
      <c r="H33" s="51"/>
      <c r="I33" s="51"/>
      <c r="J33" s="51"/>
      <c r="K33" s="51"/>
      <c r="L33" s="30"/>
    </row>
    <row r="34" spans="2:12" s="1" customFormat="1" ht="25.35" customHeight="1">
      <c r="B34" s="30"/>
      <c r="D34" s="93" t="s">
        <v>37</v>
      </c>
      <c r="J34" s="64">
        <f>ROUND(J124, 2)</f>
        <v>0</v>
      </c>
      <c r="L34" s="30"/>
    </row>
    <row r="35" spans="2:12" s="1" customFormat="1" ht="6.95" customHeight="1">
      <c r="B35" s="30"/>
      <c r="D35" s="51"/>
      <c r="E35" s="51"/>
      <c r="F35" s="51"/>
      <c r="G35" s="51"/>
      <c r="H35" s="51"/>
      <c r="I35" s="51"/>
      <c r="J35" s="51"/>
      <c r="K35" s="51"/>
      <c r="L35" s="30"/>
    </row>
    <row r="36" spans="2:12" s="1" customFormat="1" ht="14.45" customHeight="1">
      <c r="B36" s="30"/>
      <c r="F36" s="33" t="s">
        <v>39</v>
      </c>
      <c r="I36" s="33" t="s">
        <v>38</v>
      </c>
      <c r="J36" s="33" t="s">
        <v>40</v>
      </c>
      <c r="L36" s="30"/>
    </row>
    <row r="37" spans="2:12" s="1" customFormat="1" ht="14.45" customHeight="1">
      <c r="B37" s="30"/>
      <c r="D37" s="53" t="s">
        <v>41</v>
      </c>
      <c r="E37" s="25" t="s">
        <v>42</v>
      </c>
      <c r="F37" s="84">
        <f>ROUND((SUM(BE124:BE132)),  2)</f>
        <v>0</v>
      </c>
      <c r="I37" s="94">
        <v>0.21</v>
      </c>
      <c r="J37" s="84">
        <f>ROUND(((SUM(BE124:BE132))*I37),  2)</f>
        <v>0</v>
      </c>
      <c r="L37" s="30"/>
    </row>
    <row r="38" spans="2:12" s="1" customFormat="1" ht="14.45" customHeight="1">
      <c r="B38" s="30"/>
      <c r="E38" s="25" t="s">
        <v>43</v>
      </c>
      <c r="F38" s="84">
        <f>ROUND((SUM(BF124:BF132)),  2)</f>
        <v>0</v>
      </c>
      <c r="I38" s="94">
        <v>0.12</v>
      </c>
      <c r="J38" s="84">
        <f>ROUND(((SUM(BF124:BF132))*I38),  2)</f>
        <v>0</v>
      </c>
      <c r="L38" s="30"/>
    </row>
    <row r="39" spans="2:12" s="1" customFormat="1" ht="14.45" hidden="1" customHeight="1">
      <c r="B39" s="30"/>
      <c r="E39" s="25" t="s">
        <v>44</v>
      </c>
      <c r="F39" s="84">
        <f>ROUND((SUM(BG124:BG132)),  2)</f>
        <v>0</v>
      </c>
      <c r="I39" s="94">
        <v>0.21</v>
      </c>
      <c r="J39" s="84">
        <f>0</f>
        <v>0</v>
      </c>
      <c r="L39" s="30"/>
    </row>
    <row r="40" spans="2:12" s="1" customFormat="1" ht="14.45" hidden="1" customHeight="1">
      <c r="B40" s="30"/>
      <c r="E40" s="25" t="s">
        <v>45</v>
      </c>
      <c r="F40" s="84">
        <f>ROUND((SUM(BH124:BH132)),  2)</f>
        <v>0</v>
      </c>
      <c r="I40" s="94">
        <v>0.12</v>
      </c>
      <c r="J40" s="84">
        <f>0</f>
        <v>0</v>
      </c>
      <c r="L40" s="30"/>
    </row>
    <row r="41" spans="2:12" s="1" customFormat="1" ht="14.45" hidden="1" customHeight="1">
      <c r="B41" s="30"/>
      <c r="E41" s="25" t="s">
        <v>46</v>
      </c>
      <c r="F41" s="84">
        <f>ROUND((SUM(BI124:BI132)),  2)</f>
        <v>0</v>
      </c>
      <c r="I41" s="94">
        <v>0</v>
      </c>
      <c r="J41" s="84">
        <f>0</f>
        <v>0</v>
      </c>
      <c r="L41" s="30"/>
    </row>
    <row r="42" spans="2:12" s="1" customFormat="1" ht="6.95" customHeight="1">
      <c r="B42" s="30"/>
      <c r="L42" s="30"/>
    </row>
    <row r="43" spans="2:12" s="1" customFormat="1" ht="25.35" customHeight="1">
      <c r="B43" s="30"/>
      <c r="C43" s="95"/>
      <c r="D43" s="96" t="s">
        <v>47</v>
      </c>
      <c r="E43" s="55"/>
      <c r="F43" s="55"/>
      <c r="G43" s="97" t="s">
        <v>48</v>
      </c>
      <c r="H43" s="98" t="s">
        <v>49</v>
      </c>
      <c r="I43" s="55"/>
      <c r="J43" s="99">
        <f>SUM(J34:J41)</f>
        <v>0</v>
      </c>
      <c r="K43" s="100"/>
      <c r="L43" s="30"/>
    </row>
    <row r="44" spans="2:12" s="1" customFormat="1" ht="14.45" customHeight="1">
      <c r="B44" s="30"/>
      <c r="L44" s="30"/>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ht="16.5" customHeight="1">
      <c r="B87" s="18"/>
      <c r="E87" s="233" t="s">
        <v>1090</v>
      </c>
      <c r="F87" s="201"/>
      <c r="G87" s="201"/>
      <c r="H87" s="201"/>
      <c r="L87" s="18"/>
    </row>
    <row r="88" spans="2:12" ht="12" customHeight="1">
      <c r="B88" s="18"/>
      <c r="C88" s="25" t="s">
        <v>1091</v>
      </c>
      <c r="L88" s="18"/>
    </row>
    <row r="89" spans="2:12" s="1" customFormat="1" ht="16.5" customHeight="1">
      <c r="B89" s="30"/>
      <c r="E89" s="231" t="s">
        <v>1130</v>
      </c>
      <c r="F89" s="235"/>
      <c r="G89" s="235"/>
      <c r="H89" s="235"/>
      <c r="L89" s="30"/>
    </row>
    <row r="90" spans="2:12" s="1" customFormat="1" ht="12" customHeight="1">
      <c r="B90" s="30"/>
      <c r="C90" s="25" t="s">
        <v>1131</v>
      </c>
      <c r="L90" s="30"/>
    </row>
    <row r="91" spans="2:12" s="1" customFormat="1" ht="16.5" customHeight="1">
      <c r="B91" s="30"/>
      <c r="E91" s="194" t="str">
        <f>E13</f>
        <v>1 - Ostatní</v>
      </c>
      <c r="F91" s="235"/>
      <c r="G91" s="235"/>
      <c r="H91" s="235"/>
      <c r="L91" s="30"/>
    </row>
    <row r="92" spans="2:12" s="1" customFormat="1" ht="6.95" customHeight="1">
      <c r="B92" s="30"/>
      <c r="L92" s="30"/>
    </row>
    <row r="93" spans="2:12" s="1" customFormat="1" ht="12" customHeight="1">
      <c r="B93" s="30"/>
      <c r="C93" s="25" t="s">
        <v>20</v>
      </c>
      <c r="F93" s="23" t="str">
        <f>F16</f>
        <v xml:space="preserve"> </v>
      </c>
      <c r="I93" s="25" t="s">
        <v>22</v>
      </c>
      <c r="J93" s="50" t="str">
        <f>IF(J16="","",J16)</f>
        <v>27. 4. 2025</v>
      </c>
      <c r="L93" s="30"/>
    </row>
    <row r="94" spans="2:12" s="1" customFormat="1" ht="6.95" customHeight="1">
      <c r="B94" s="30"/>
      <c r="L94" s="30"/>
    </row>
    <row r="95" spans="2:12" s="1" customFormat="1" ht="15.2" customHeight="1">
      <c r="B95" s="30"/>
      <c r="C95" s="25" t="s">
        <v>24</v>
      </c>
      <c r="F95" s="23" t="str">
        <f>E19</f>
        <v>Ústav termomechaniky AV ČR, v.v.i.</v>
      </c>
      <c r="I95" s="25" t="s">
        <v>30</v>
      </c>
      <c r="J95" s="28" t="str">
        <f>E25</f>
        <v>Kania a.s.</v>
      </c>
      <c r="L95" s="30"/>
    </row>
    <row r="96" spans="2:12" s="1" customFormat="1" ht="15.2" customHeight="1">
      <c r="B96" s="30"/>
      <c r="C96" s="25" t="s">
        <v>28</v>
      </c>
      <c r="F96" s="23" t="str">
        <f>IF(E22="","",E22)</f>
        <v>Vyplň údaj</v>
      </c>
      <c r="I96" s="25" t="s">
        <v>33</v>
      </c>
      <c r="J96" s="28" t="str">
        <f>E28</f>
        <v xml:space="preserve"> </v>
      </c>
      <c r="L96" s="30"/>
    </row>
    <row r="97" spans="2:47" s="1" customFormat="1" ht="10.35" customHeight="1">
      <c r="B97" s="30"/>
      <c r="L97" s="30"/>
    </row>
    <row r="98" spans="2:47" s="1" customFormat="1" ht="29.25" customHeight="1">
      <c r="B98" s="30"/>
      <c r="C98" s="103" t="s">
        <v>139</v>
      </c>
      <c r="D98" s="95"/>
      <c r="E98" s="95"/>
      <c r="F98" s="95"/>
      <c r="G98" s="95"/>
      <c r="H98" s="95"/>
      <c r="I98" s="95"/>
      <c r="J98" s="104" t="s">
        <v>140</v>
      </c>
      <c r="K98" s="95"/>
      <c r="L98" s="30"/>
    </row>
    <row r="99" spans="2:47" s="1" customFormat="1" ht="10.35" customHeight="1">
      <c r="B99" s="30"/>
      <c r="L99" s="30"/>
    </row>
    <row r="100" spans="2:47" s="1" customFormat="1" ht="22.9" customHeight="1">
      <c r="B100" s="30"/>
      <c r="C100" s="105" t="s">
        <v>141</v>
      </c>
      <c r="J100" s="64">
        <f>J124</f>
        <v>0</v>
      </c>
      <c r="L100" s="30"/>
      <c r="AU100" s="15" t="s">
        <v>142</v>
      </c>
    </row>
    <row r="101" spans="2:47" s="1" customFormat="1" ht="21.75" customHeight="1">
      <c r="B101" s="30"/>
      <c r="L101" s="30"/>
    </row>
    <row r="102" spans="2:47" s="1" customFormat="1" ht="6.95" customHeight="1">
      <c r="B102" s="42"/>
      <c r="C102" s="43"/>
      <c r="D102" s="43"/>
      <c r="E102" s="43"/>
      <c r="F102" s="43"/>
      <c r="G102" s="43"/>
      <c r="H102" s="43"/>
      <c r="I102" s="43"/>
      <c r="J102" s="43"/>
      <c r="K102" s="43"/>
      <c r="L102" s="30"/>
    </row>
    <row r="106" spans="2:47" s="1" customFormat="1" ht="6.95" customHeight="1">
      <c r="B106" s="44"/>
      <c r="C106" s="45"/>
      <c r="D106" s="45"/>
      <c r="E106" s="45"/>
      <c r="F106" s="45"/>
      <c r="G106" s="45"/>
      <c r="H106" s="45"/>
      <c r="I106" s="45"/>
      <c r="J106" s="45"/>
      <c r="K106" s="45"/>
      <c r="L106" s="30"/>
    </row>
    <row r="107" spans="2:47" s="1" customFormat="1" ht="24.95" customHeight="1">
      <c r="B107" s="30"/>
      <c r="C107" s="19" t="s">
        <v>170</v>
      </c>
      <c r="L107" s="30"/>
    </row>
    <row r="108" spans="2:47" s="1" customFormat="1" ht="6.95" customHeight="1">
      <c r="B108" s="30"/>
      <c r="L108" s="30"/>
    </row>
    <row r="109" spans="2:47" s="1" customFormat="1" ht="12" customHeight="1">
      <c r="B109" s="30"/>
      <c r="C109" s="25" t="s">
        <v>16</v>
      </c>
      <c r="L109" s="30"/>
    </row>
    <row r="110" spans="2:47" s="1" customFormat="1" ht="16.5" customHeight="1">
      <c r="B110" s="30"/>
      <c r="E110" s="233" t="str">
        <f>E7</f>
        <v>STAVEBNÍ ÚPRAVY OPTICKÝCH LABORATOŘÍ V ÚSTAVU TERMOMECHANIKY AV ČR, v.v.i.</v>
      </c>
      <c r="F110" s="234"/>
      <c r="G110" s="234"/>
      <c r="H110" s="234"/>
      <c r="L110" s="30"/>
    </row>
    <row r="111" spans="2:47" ht="12" customHeight="1">
      <c r="B111" s="18"/>
      <c r="C111" s="25" t="s">
        <v>136</v>
      </c>
      <c r="L111" s="18"/>
    </row>
    <row r="112" spans="2:47" ht="16.5" customHeight="1">
      <c r="B112" s="18"/>
      <c r="E112" s="233" t="s">
        <v>1090</v>
      </c>
      <c r="F112" s="201"/>
      <c r="G112" s="201"/>
      <c r="H112" s="201"/>
      <c r="L112" s="18"/>
    </row>
    <row r="113" spans="2:65" ht="12" customHeight="1">
      <c r="B113" s="18"/>
      <c r="C113" s="25" t="s">
        <v>1091</v>
      </c>
      <c r="L113" s="18"/>
    </row>
    <row r="114" spans="2:65" s="1" customFormat="1" ht="16.5" customHeight="1">
      <c r="B114" s="30"/>
      <c r="E114" s="231" t="s">
        <v>1130</v>
      </c>
      <c r="F114" s="235"/>
      <c r="G114" s="235"/>
      <c r="H114" s="235"/>
      <c r="L114" s="30"/>
    </row>
    <row r="115" spans="2:65" s="1" customFormat="1" ht="12" customHeight="1">
      <c r="B115" s="30"/>
      <c r="C115" s="25" t="s">
        <v>1131</v>
      </c>
      <c r="L115" s="30"/>
    </row>
    <row r="116" spans="2:65" s="1" customFormat="1" ht="16.5" customHeight="1">
      <c r="B116" s="30"/>
      <c r="E116" s="194" t="str">
        <f>E13</f>
        <v>1 - Ostatní</v>
      </c>
      <c r="F116" s="235"/>
      <c r="G116" s="235"/>
      <c r="H116" s="235"/>
      <c r="L116" s="30"/>
    </row>
    <row r="117" spans="2:65" s="1" customFormat="1" ht="6.95" customHeight="1">
      <c r="B117" s="30"/>
      <c r="L117" s="30"/>
    </row>
    <row r="118" spans="2:65" s="1" customFormat="1" ht="12" customHeight="1">
      <c r="B118" s="30"/>
      <c r="C118" s="25" t="s">
        <v>20</v>
      </c>
      <c r="F118" s="23" t="str">
        <f>F16</f>
        <v xml:space="preserve"> </v>
      </c>
      <c r="I118" s="25" t="s">
        <v>22</v>
      </c>
      <c r="J118" s="50" t="str">
        <f>IF(J16="","",J16)</f>
        <v>27. 4. 2025</v>
      </c>
      <c r="L118" s="30"/>
    </row>
    <row r="119" spans="2:65" s="1" customFormat="1" ht="6.95" customHeight="1">
      <c r="B119" s="30"/>
      <c r="L119" s="30"/>
    </row>
    <row r="120" spans="2:65" s="1" customFormat="1" ht="15.2" customHeight="1">
      <c r="B120" s="30"/>
      <c r="C120" s="25" t="s">
        <v>24</v>
      </c>
      <c r="F120" s="23" t="str">
        <f>E19</f>
        <v>Ústav termomechaniky AV ČR, v.v.i.</v>
      </c>
      <c r="I120" s="25" t="s">
        <v>30</v>
      </c>
      <c r="J120" s="28" t="str">
        <f>E25</f>
        <v>Kania a.s.</v>
      </c>
      <c r="L120" s="30"/>
    </row>
    <row r="121" spans="2:65" s="1" customFormat="1" ht="15.2" customHeight="1">
      <c r="B121" s="30"/>
      <c r="C121" s="25" t="s">
        <v>28</v>
      </c>
      <c r="F121" s="23" t="str">
        <f>IF(E22="","",E22)</f>
        <v>Vyplň údaj</v>
      </c>
      <c r="I121" s="25" t="s">
        <v>33</v>
      </c>
      <c r="J121" s="28" t="str">
        <f>E28</f>
        <v xml:space="preserve"> </v>
      </c>
      <c r="L121" s="30"/>
    </row>
    <row r="122" spans="2:65" s="1" customFormat="1" ht="10.35" customHeight="1">
      <c r="B122" s="30"/>
      <c r="L122" s="30"/>
    </row>
    <row r="123" spans="2:65" s="10" customFormat="1" ht="29.25" customHeight="1">
      <c r="B123" s="114"/>
      <c r="C123" s="115" t="s">
        <v>171</v>
      </c>
      <c r="D123" s="116" t="s">
        <v>62</v>
      </c>
      <c r="E123" s="116" t="s">
        <v>58</v>
      </c>
      <c r="F123" s="116" t="s">
        <v>59</v>
      </c>
      <c r="G123" s="116" t="s">
        <v>172</v>
      </c>
      <c r="H123" s="116" t="s">
        <v>173</v>
      </c>
      <c r="I123" s="116" t="s">
        <v>174</v>
      </c>
      <c r="J123" s="116" t="s">
        <v>140</v>
      </c>
      <c r="K123" s="117" t="s">
        <v>175</v>
      </c>
      <c r="L123" s="114"/>
      <c r="M123" s="57" t="s">
        <v>1</v>
      </c>
      <c r="N123" s="58" t="s">
        <v>41</v>
      </c>
      <c r="O123" s="58" t="s">
        <v>176</v>
      </c>
      <c r="P123" s="58" t="s">
        <v>177</v>
      </c>
      <c r="Q123" s="58" t="s">
        <v>178</v>
      </c>
      <c r="R123" s="58" t="s">
        <v>179</v>
      </c>
      <c r="S123" s="58" t="s">
        <v>180</v>
      </c>
      <c r="T123" s="59" t="s">
        <v>181</v>
      </c>
    </row>
    <row r="124" spans="2:65" s="1" customFormat="1" ht="22.9" customHeight="1">
      <c r="B124" s="30"/>
      <c r="C124" s="62" t="s">
        <v>182</v>
      </c>
      <c r="J124" s="118">
        <f>BK124</f>
        <v>0</v>
      </c>
      <c r="L124" s="30"/>
      <c r="M124" s="60"/>
      <c r="N124" s="51"/>
      <c r="O124" s="51"/>
      <c r="P124" s="119">
        <f>SUM(P125:P132)</f>
        <v>0</v>
      </c>
      <c r="Q124" s="51"/>
      <c r="R124" s="119">
        <f>SUM(R125:R132)</f>
        <v>0</v>
      </c>
      <c r="S124" s="51"/>
      <c r="T124" s="120">
        <f>SUM(T125:T132)</f>
        <v>0</v>
      </c>
      <c r="AT124" s="15" t="s">
        <v>76</v>
      </c>
      <c r="AU124" s="15" t="s">
        <v>142</v>
      </c>
      <c r="BK124" s="121">
        <f>SUM(BK125:BK132)</f>
        <v>0</v>
      </c>
    </row>
    <row r="125" spans="2:65" s="1" customFormat="1" ht="16.5" customHeight="1">
      <c r="B125" s="134"/>
      <c r="C125" s="135" t="s">
        <v>85</v>
      </c>
      <c r="D125" s="135" t="s">
        <v>187</v>
      </c>
      <c r="E125" s="136" t="s">
        <v>1133</v>
      </c>
      <c r="F125" s="137" t="s">
        <v>1134</v>
      </c>
      <c r="G125" s="138" t="s">
        <v>1135</v>
      </c>
      <c r="H125" s="139">
        <v>1</v>
      </c>
      <c r="I125" s="140"/>
      <c r="J125" s="141">
        <f t="shared" ref="J125:J132" si="0">ROUND(I125*H125,2)</f>
        <v>0</v>
      </c>
      <c r="K125" s="137" t="s">
        <v>203</v>
      </c>
      <c r="L125" s="30"/>
      <c r="M125" s="142" t="s">
        <v>1</v>
      </c>
      <c r="N125" s="143" t="s">
        <v>42</v>
      </c>
      <c r="P125" s="144">
        <f t="shared" ref="P125:P132" si="1">O125*H125</f>
        <v>0</v>
      </c>
      <c r="Q125" s="144">
        <v>0</v>
      </c>
      <c r="R125" s="144">
        <f t="shared" ref="R125:R132" si="2">Q125*H125</f>
        <v>0</v>
      </c>
      <c r="S125" s="144">
        <v>0</v>
      </c>
      <c r="T125" s="145">
        <f t="shared" ref="T125:T132" si="3">S125*H125</f>
        <v>0</v>
      </c>
      <c r="AR125" s="146" t="s">
        <v>108</v>
      </c>
      <c r="AT125" s="146" t="s">
        <v>187</v>
      </c>
      <c r="AU125" s="146" t="s">
        <v>77</v>
      </c>
      <c r="AY125" s="15" t="s">
        <v>185</v>
      </c>
      <c r="BE125" s="147">
        <f t="shared" ref="BE125:BE132" si="4">IF(N125="základní",J125,0)</f>
        <v>0</v>
      </c>
      <c r="BF125" s="147">
        <f t="shared" ref="BF125:BF132" si="5">IF(N125="snížená",J125,0)</f>
        <v>0</v>
      </c>
      <c r="BG125" s="147">
        <f t="shared" ref="BG125:BG132" si="6">IF(N125="zákl. přenesená",J125,0)</f>
        <v>0</v>
      </c>
      <c r="BH125" s="147">
        <f t="shared" ref="BH125:BH132" si="7">IF(N125="sníž. přenesená",J125,0)</f>
        <v>0</v>
      </c>
      <c r="BI125" s="147">
        <f t="shared" ref="BI125:BI132" si="8">IF(N125="nulová",J125,0)</f>
        <v>0</v>
      </c>
      <c r="BJ125" s="15" t="s">
        <v>85</v>
      </c>
      <c r="BK125" s="147">
        <f t="shared" ref="BK125:BK132" si="9">ROUND(I125*H125,2)</f>
        <v>0</v>
      </c>
      <c r="BL125" s="15" t="s">
        <v>108</v>
      </c>
      <c r="BM125" s="146" t="s">
        <v>87</v>
      </c>
    </row>
    <row r="126" spans="2:65" s="1" customFormat="1" ht="16.5" customHeight="1">
      <c r="B126" s="134"/>
      <c r="C126" s="135" t="s">
        <v>87</v>
      </c>
      <c r="D126" s="135" t="s">
        <v>187</v>
      </c>
      <c r="E126" s="136" t="s">
        <v>1136</v>
      </c>
      <c r="F126" s="137" t="s">
        <v>577</v>
      </c>
      <c r="G126" s="138" t="s">
        <v>1135</v>
      </c>
      <c r="H126" s="139">
        <v>1</v>
      </c>
      <c r="I126" s="140"/>
      <c r="J126" s="141">
        <f t="shared" si="0"/>
        <v>0</v>
      </c>
      <c r="K126" s="137" t="s">
        <v>203</v>
      </c>
      <c r="L126" s="30"/>
      <c r="M126" s="142" t="s">
        <v>1</v>
      </c>
      <c r="N126" s="143" t="s">
        <v>42</v>
      </c>
      <c r="P126" s="144">
        <f t="shared" si="1"/>
        <v>0</v>
      </c>
      <c r="Q126" s="144">
        <v>0</v>
      </c>
      <c r="R126" s="144">
        <f t="shared" si="2"/>
        <v>0</v>
      </c>
      <c r="S126" s="144">
        <v>0</v>
      </c>
      <c r="T126" s="145">
        <f t="shared" si="3"/>
        <v>0</v>
      </c>
      <c r="AR126" s="146" t="s">
        <v>108</v>
      </c>
      <c r="AT126" s="146" t="s">
        <v>187</v>
      </c>
      <c r="AU126" s="146" t="s">
        <v>77</v>
      </c>
      <c r="AY126" s="15" t="s">
        <v>185</v>
      </c>
      <c r="BE126" s="147">
        <f t="shared" si="4"/>
        <v>0</v>
      </c>
      <c r="BF126" s="147">
        <f t="shared" si="5"/>
        <v>0</v>
      </c>
      <c r="BG126" s="147">
        <f t="shared" si="6"/>
        <v>0</v>
      </c>
      <c r="BH126" s="147">
        <f t="shared" si="7"/>
        <v>0</v>
      </c>
      <c r="BI126" s="147">
        <f t="shared" si="8"/>
        <v>0</v>
      </c>
      <c r="BJ126" s="15" t="s">
        <v>85</v>
      </c>
      <c r="BK126" s="147">
        <f t="shared" si="9"/>
        <v>0</v>
      </c>
      <c r="BL126" s="15" t="s">
        <v>108</v>
      </c>
      <c r="BM126" s="146" t="s">
        <v>108</v>
      </c>
    </row>
    <row r="127" spans="2:65" s="1" customFormat="1" ht="16.5" customHeight="1">
      <c r="B127" s="134"/>
      <c r="C127" s="135" t="s">
        <v>102</v>
      </c>
      <c r="D127" s="135" t="s">
        <v>187</v>
      </c>
      <c r="E127" s="136" t="s">
        <v>1137</v>
      </c>
      <c r="F127" s="137" t="s">
        <v>1138</v>
      </c>
      <c r="G127" s="138" t="s">
        <v>1135</v>
      </c>
      <c r="H127" s="139">
        <v>1</v>
      </c>
      <c r="I127" s="140"/>
      <c r="J127" s="141">
        <f t="shared" si="0"/>
        <v>0</v>
      </c>
      <c r="K127" s="137" t="s">
        <v>203</v>
      </c>
      <c r="L127" s="30"/>
      <c r="M127" s="142" t="s">
        <v>1</v>
      </c>
      <c r="N127" s="143" t="s">
        <v>42</v>
      </c>
      <c r="P127" s="144">
        <f t="shared" si="1"/>
        <v>0</v>
      </c>
      <c r="Q127" s="144">
        <v>0</v>
      </c>
      <c r="R127" s="144">
        <f t="shared" si="2"/>
        <v>0</v>
      </c>
      <c r="S127" s="144">
        <v>0</v>
      </c>
      <c r="T127" s="145">
        <f t="shared" si="3"/>
        <v>0</v>
      </c>
      <c r="AR127" s="146" t="s">
        <v>108</v>
      </c>
      <c r="AT127" s="146" t="s">
        <v>187</v>
      </c>
      <c r="AU127" s="146" t="s">
        <v>77</v>
      </c>
      <c r="AY127" s="15" t="s">
        <v>185</v>
      </c>
      <c r="BE127" s="147">
        <f t="shared" si="4"/>
        <v>0</v>
      </c>
      <c r="BF127" s="147">
        <f t="shared" si="5"/>
        <v>0</v>
      </c>
      <c r="BG127" s="147">
        <f t="shared" si="6"/>
        <v>0</v>
      </c>
      <c r="BH127" s="147">
        <f t="shared" si="7"/>
        <v>0</v>
      </c>
      <c r="BI127" s="147">
        <f t="shared" si="8"/>
        <v>0</v>
      </c>
      <c r="BJ127" s="15" t="s">
        <v>85</v>
      </c>
      <c r="BK127" s="147">
        <f t="shared" si="9"/>
        <v>0</v>
      </c>
      <c r="BL127" s="15" t="s">
        <v>108</v>
      </c>
      <c r="BM127" s="146" t="s">
        <v>114</v>
      </c>
    </row>
    <row r="128" spans="2:65" s="1" customFormat="1" ht="16.5" customHeight="1">
      <c r="B128" s="134"/>
      <c r="C128" s="135" t="s">
        <v>108</v>
      </c>
      <c r="D128" s="135" t="s">
        <v>187</v>
      </c>
      <c r="E128" s="136" t="s">
        <v>1139</v>
      </c>
      <c r="F128" s="137" t="s">
        <v>1140</v>
      </c>
      <c r="G128" s="138" t="s">
        <v>1135</v>
      </c>
      <c r="H128" s="139">
        <v>1</v>
      </c>
      <c r="I128" s="140"/>
      <c r="J128" s="141">
        <f t="shared" si="0"/>
        <v>0</v>
      </c>
      <c r="K128" s="137" t="s">
        <v>203</v>
      </c>
      <c r="L128" s="30"/>
      <c r="M128" s="142" t="s">
        <v>1</v>
      </c>
      <c r="N128" s="143" t="s">
        <v>42</v>
      </c>
      <c r="P128" s="144">
        <f t="shared" si="1"/>
        <v>0</v>
      </c>
      <c r="Q128" s="144">
        <v>0</v>
      </c>
      <c r="R128" s="144">
        <f t="shared" si="2"/>
        <v>0</v>
      </c>
      <c r="S128" s="144">
        <v>0</v>
      </c>
      <c r="T128" s="145">
        <f t="shared" si="3"/>
        <v>0</v>
      </c>
      <c r="AR128" s="146" t="s">
        <v>108</v>
      </c>
      <c r="AT128" s="146" t="s">
        <v>187</v>
      </c>
      <c r="AU128" s="146" t="s">
        <v>77</v>
      </c>
      <c r="AY128" s="15" t="s">
        <v>185</v>
      </c>
      <c r="BE128" s="147">
        <f t="shared" si="4"/>
        <v>0</v>
      </c>
      <c r="BF128" s="147">
        <f t="shared" si="5"/>
        <v>0</v>
      </c>
      <c r="BG128" s="147">
        <f t="shared" si="6"/>
        <v>0</v>
      </c>
      <c r="BH128" s="147">
        <f t="shared" si="7"/>
        <v>0</v>
      </c>
      <c r="BI128" s="147">
        <f t="shared" si="8"/>
        <v>0</v>
      </c>
      <c r="BJ128" s="15" t="s">
        <v>85</v>
      </c>
      <c r="BK128" s="147">
        <f t="shared" si="9"/>
        <v>0</v>
      </c>
      <c r="BL128" s="15" t="s">
        <v>108</v>
      </c>
      <c r="BM128" s="146" t="s">
        <v>222</v>
      </c>
    </row>
    <row r="129" spans="2:65" s="1" customFormat="1" ht="16.5" customHeight="1">
      <c r="B129" s="134"/>
      <c r="C129" s="135" t="s">
        <v>111</v>
      </c>
      <c r="D129" s="135" t="s">
        <v>187</v>
      </c>
      <c r="E129" s="136" t="s">
        <v>1141</v>
      </c>
      <c r="F129" s="137" t="s">
        <v>1142</v>
      </c>
      <c r="G129" s="138" t="s">
        <v>1135</v>
      </c>
      <c r="H129" s="139">
        <v>1</v>
      </c>
      <c r="I129" s="140"/>
      <c r="J129" s="141">
        <f t="shared" si="0"/>
        <v>0</v>
      </c>
      <c r="K129" s="137" t="s">
        <v>203</v>
      </c>
      <c r="L129" s="30"/>
      <c r="M129" s="142" t="s">
        <v>1</v>
      </c>
      <c r="N129" s="143" t="s">
        <v>42</v>
      </c>
      <c r="P129" s="144">
        <f t="shared" si="1"/>
        <v>0</v>
      </c>
      <c r="Q129" s="144">
        <v>0</v>
      </c>
      <c r="R129" s="144">
        <f t="shared" si="2"/>
        <v>0</v>
      </c>
      <c r="S129" s="144">
        <v>0</v>
      </c>
      <c r="T129" s="145">
        <f t="shared" si="3"/>
        <v>0</v>
      </c>
      <c r="AR129" s="146" t="s">
        <v>108</v>
      </c>
      <c r="AT129" s="146" t="s">
        <v>187</v>
      </c>
      <c r="AU129" s="146" t="s">
        <v>77</v>
      </c>
      <c r="AY129" s="15" t="s">
        <v>185</v>
      </c>
      <c r="BE129" s="147">
        <f t="shared" si="4"/>
        <v>0</v>
      </c>
      <c r="BF129" s="147">
        <f t="shared" si="5"/>
        <v>0</v>
      </c>
      <c r="BG129" s="147">
        <f t="shared" si="6"/>
        <v>0</v>
      </c>
      <c r="BH129" s="147">
        <f t="shared" si="7"/>
        <v>0</v>
      </c>
      <c r="BI129" s="147">
        <f t="shared" si="8"/>
        <v>0</v>
      </c>
      <c r="BJ129" s="15" t="s">
        <v>85</v>
      </c>
      <c r="BK129" s="147">
        <f t="shared" si="9"/>
        <v>0</v>
      </c>
      <c r="BL129" s="15" t="s">
        <v>108</v>
      </c>
      <c r="BM129" s="146" t="s">
        <v>230</v>
      </c>
    </row>
    <row r="130" spans="2:65" s="1" customFormat="1" ht="16.5" customHeight="1">
      <c r="B130" s="134"/>
      <c r="C130" s="135" t="s">
        <v>114</v>
      </c>
      <c r="D130" s="135" t="s">
        <v>187</v>
      </c>
      <c r="E130" s="136" t="s">
        <v>1143</v>
      </c>
      <c r="F130" s="137" t="s">
        <v>1144</v>
      </c>
      <c r="G130" s="138" t="s">
        <v>1135</v>
      </c>
      <c r="H130" s="139">
        <v>1</v>
      </c>
      <c r="I130" s="140"/>
      <c r="J130" s="141">
        <f t="shared" si="0"/>
        <v>0</v>
      </c>
      <c r="K130" s="137" t="s">
        <v>203</v>
      </c>
      <c r="L130" s="30"/>
      <c r="M130" s="142" t="s">
        <v>1</v>
      </c>
      <c r="N130" s="143" t="s">
        <v>42</v>
      </c>
      <c r="P130" s="144">
        <f t="shared" si="1"/>
        <v>0</v>
      </c>
      <c r="Q130" s="144">
        <v>0</v>
      </c>
      <c r="R130" s="144">
        <f t="shared" si="2"/>
        <v>0</v>
      </c>
      <c r="S130" s="144">
        <v>0</v>
      </c>
      <c r="T130" s="145">
        <f t="shared" si="3"/>
        <v>0</v>
      </c>
      <c r="AR130" s="146" t="s">
        <v>108</v>
      </c>
      <c r="AT130" s="146" t="s">
        <v>187</v>
      </c>
      <c r="AU130" s="146" t="s">
        <v>77</v>
      </c>
      <c r="AY130" s="15" t="s">
        <v>185</v>
      </c>
      <c r="BE130" s="147">
        <f t="shared" si="4"/>
        <v>0</v>
      </c>
      <c r="BF130" s="147">
        <f t="shared" si="5"/>
        <v>0</v>
      </c>
      <c r="BG130" s="147">
        <f t="shared" si="6"/>
        <v>0</v>
      </c>
      <c r="BH130" s="147">
        <f t="shared" si="7"/>
        <v>0</v>
      </c>
      <c r="BI130" s="147">
        <f t="shared" si="8"/>
        <v>0</v>
      </c>
      <c r="BJ130" s="15" t="s">
        <v>85</v>
      </c>
      <c r="BK130" s="147">
        <f t="shared" si="9"/>
        <v>0</v>
      </c>
      <c r="BL130" s="15" t="s">
        <v>108</v>
      </c>
      <c r="BM130" s="146" t="s">
        <v>8</v>
      </c>
    </row>
    <row r="131" spans="2:65" s="1" customFormat="1" ht="16.5" customHeight="1">
      <c r="B131" s="134"/>
      <c r="C131" s="135" t="s">
        <v>217</v>
      </c>
      <c r="D131" s="135" t="s">
        <v>187</v>
      </c>
      <c r="E131" s="136" t="s">
        <v>1145</v>
      </c>
      <c r="F131" s="137" t="s">
        <v>1146</v>
      </c>
      <c r="G131" s="138" t="s">
        <v>1135</v>
      </c>
      <c r="H131" s="139">
        <v>1</v>
      </c>
      <c r="I131" s="140"/>
      <c r="J131" s="141">
        <f t="shared" si="0"/>
        <v>0</v>
      </c>
      <c r="K131" s="137" t="s">
        <v>203</v>
      </c>
      <c r="L131" s="30"/>
      <c r="M131" s="142" t="s">
        <v>1</v>
      </c>
      <c r="N131" s="143" t="s">
        <v>42</v>
      </c>
      <c r="P131" s="144">
        <f t="shared" si="1"/>
        <v>0</v>
      </c>
      <c r="Q131" s="144">
        <v>0</v>
      </c>
      <c r="R131" s="144">
        <f t="shared" si="2"/>
        <v>0</v>
      </c>
      <c r="S131" s="144">
        <v>0</v>
      </c>
      <c r="T131" s="145">
        <f t="shared" si="3"/>
        <v>0</v>
      </c>
      <c r="AR131" s="146" t="s">
        <v>108</v>
      </c>
      <c r="AT131" s="146" t="s">
        <v>187</v>
      </c>
      <c r="AU131" s="146" t="s">
        <v>77</v>
      </c>
      <c r="AY131" s="15" t="s">
        <v>185</v>
      </c>
      <c r="BE131" s="147">
        <f t="shared" si="4"/>
        <v>0</v>
      </c>
      <c r="BF131" s="147">
        <f t="shared" si="5"/>
        <v>0</v>
      </c>
      <c r="BG131" s="147">
        <f t="shared" si="6"/>
        <v>0</v>
      </c>
      <c r="BH131" s="147">
        <f t="shared" si="7"/>
        <v>0</v>
      </c>
      <c r="BI131" s="147">
        <f t="shared" si="8"/>
        <v>0</v>
      </c>
      <c r="BJ131" s="15" t="s">
        <v>85</v>
      </c>
      <c r="BK131" s="147">
        <f t="shared" si="9"/>
        <v>0</v>
      </c>
      <c r="BL131" s="15" t="s">
        <v>108</v>
      </c>
      <c r="BM131" s="146" t="s">
        <v>251</v>
      </c>
    </row>
    <row r="132" spans="2:65" s="1" customFormat="1" ht="16.5" customHeight="1">
      <c r="B132" s="134"/>
      <c r="C132" s="135" t="s">
        <v>222</v>
      </c>
      <c r="D132" s="135" t="s">
        <v>187</v>
      </c>
      <c r="E132" s="136" t="s">
        <v>1147</v>
      </c>
      <c r="F132" s="137" t="s">
        <v>1148</v>
      </c>
      <c r="G132" s="138" t="s">
        <v>1135</v>
      </c>
      <c r="H132" s="139">
        <v>1</v>
      </c>
      <c r="I132" s="140"/>
      <c r="J132" s="141">
        <f t="shared" si="0"/>
        <v>0</v>
      </c>
      <c r="K132" s="137" t="s">
        <v>203</v>
      </c>
      <c r="L132" s="30"/>
      <c r="M132" s="180" t="s">
        <v>1</v>
      </c>
      <c r="N132" s="181" t="s">
        <v>42</v>
      </c>
      <c r="O132" s="178"/>
      <c r="P132" s="182">
        <f t="shared" si="1"/>
        <v>0</v>
      </c>
      <c r="Q132" s="182">
        <v>0</v>
      </c>
      <c r="R132" s="182">
        <f t="shared" si="2"/>
        <v>0</v>
      </c>
      <c r="S132" s="182">
        <v>0</v>
      </c>
      <c r="T132" s="183">
        <f t="shared" si="3"/>
        <v>0</v>
      </c>
      <c r="AR132" s="146" t="s">
        <v>108</v>
      </c>
      <c r="AT132" s="146" t="s">
        <v>187</v>
      </c>
      <c r="AU132" s="146" t="s">
        <v>77</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261</v>
      </c>
    </row>
    <row r="133" spans="2:65" s="1" customFormat="1" ht="6.95" customHeight="1">
      <c r="B133" s="42"/>
      <c r="C133" s="43"/>
      <c r="D133" s="43"/>
      <c r="E133" s="43"/>
      <c r="F133" s="43"/>
      <c r="G133" s="43"/>
      <c r="H133" s="43"/>
      <c r="I133" s="43"/>
      <c r="J133" s="43"/>
      <c r="K133" s="43"/>
      <c r="L133" s="30"/>
    </row>
  </sheetData>
  <autoFilter ref="C123:K132" xr:uid="{00000000-0009-0000-0000-000004000000}"/>
  <mergeCells count="15">
    <mergeCell ref="E110:H110"/>
    <mergeCell ref="E114:H114"/>
    <mergeCell ref="E112:H112"/>
    <mergeCell ref="E116:H116"/>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5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105</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75">
      <c r="B8" s="18"/>
      <c r="D8" s="25" t="s">
        <v>136</v>
      </c>
      <c r="L8" s="18"/>
    </row>
    <row r="9" spans="2:46" ht="16.5" customHeight="1">
      <c r="B9" s="18"/>
      <c r="E9" s="233" t="s">
        <v>1090</v>
      </c>
      <c r="F9" s="201"/>
      <c r="G9" s="201"/>
      <c r="H9" s="201"/>
      <c r="L9" s="18"/>
    </row>
    <row r="10" spans="2:46" ht="12" customHeight="1">
      <c r="B10" s="18"/>
      <c r="D10" s="25" t="s">
        <v>1091</v>
      </c>
      <c r="L10" s="18"/>
    </row>
    <row r="11" spans="2:46" s="1" customFormat="1" ht="16.5" customHeight="1">
      <c r="B11" s="30"/>
      <c r="E11" s="231" t="s">
        <v>1130</v>
      </c>
      <c r="F11" s="235"/>
      <c r="G11" s="235"/>
      <c r="H11" s="235"/>
      <c r="L11" s="30"/>
    </row>
    <row r="12" spans="2:46" s="1" customFormat="1" ht="12" customHeight="1">
      <c r="B12" s="30"/>
      <c r="D12" s="25" t="s">
        <v>1131</v>
      </c>
      <c r="L12" s="30"/>
    </row>
    <row r="13" spans="2:46" s="1" customFormat="1" ht="16.5" customHeight="1">
      <c r="B13" s="30"/>
      <c r="E13" s="194" t="s">
        <v>1149</v>
      </c>
      <c r="F13" s="235"/>
      <c r="G13" s="235"/>
      <c r="H13" s="235"/>
      <c r="L13" s="30"/>
    </row>
    <row r="14" spans="2:46" s="1" customFormat="1" ht="11.25">
      <c r="B14" s="30"/>
      <c r="L14" s="30"/>
    </row>
    <row r="15" spans="2:46" s="1" customFormat="1" ht="12" customHeight="1">
      <c r="B15" s="30"/>
      <c r="D15" s="25" t="s">
        <v>18</v>
      </c>
      <c r="F15" s="23" t="s">
        <v>1</v>
      </c>
      <c r="I15" s="25" t="s">
        <v>19</v>
      </c>
      <c r="J15" s="23" t="s">
        <v>1</v>
      </c>
      <c r="L15" s="30"/>
    </row>
    <row r="16" spans="2:46" s="1" customFormat="1" ht="12" customHeight="1">
      <c r="B16" s="30"/>
      <c r="D16" s="25" t="s">
        <v>20</v>
      </c>
      <c r="F16" s="23" t="s">
        <v>34</v>
      </c>
      <c r="I16" s="25" t="s">
        <v>22</v>
      </c>
      <c r="J16" s="50" t="str">
        <f>'Rekapitulace stavby'!AN8</f>
        <v>27. 4. 2025</v>
      </c>
      <c r="L16" s="30"/>
    </row>
    <row r="17" spans="2:12" s="1" customFormat="1" ht="10.9" customHeight="1">
      <c r="B17" s="30"/>
      <c r="L17" s="30"/>
    </row>
    <row r="18" spans="2:12" s="1" customFormat="1" ht="12" customHeight="1">
      <c r="B18" s="30"/>
      <c r="D18" s="25" t="s">
        <v>24</v>
      </c>
      <c r="I18" s="25" t="s">
        <v>25</v>
      </c>
      <c r="J18" s="23" t="str">
        <f>IF('Rekapitulace stavby'!AN10="","",'Rekapitulace stavby'!AN10)</f>
        <v/>
      </c>
      <c r="L18" s="30"/>
    </row>
    <row r="19" spans="2:12" s="1" customFormat="1" ht="18" customHeight="1">
      <c r="B19" s="30"/>
      <c r="E19" s="23" t="str">
        <f>IF('Rekapitulace stavby'!E11="","",'Rekapitulace stavby'!E11)</f>
        <v>Ústav termomechaniky AV ČR, v.v.i.</v>
      </c>
      <c r="I19" s="25" t="s">
        <v>27</v>
      </c>
      <c r="J19" s="23" t="str">
        <f>IF('Rekapitulace stavby'!AN11="","",'Rekapitulace stavby'!AN11)</f>
        <v/>
      </c>
      <c r="L19" s="30"/>
    </row>
    <row r="20" spans="2:12" s="1" customFormat="1" ht="6.95" customHeight="1">
      <c r="B20" s="30"/>
      <c r="L20" s="30"/>
    </row>
    <row r="21" spans="2:12" s="1" customFormat="1" ht="12" customHeight="1">
      <c r="B21" s="30"/>
      <c r="D21" s="25" t="s">
        <v>28</v>
      </c>
      <c r="I21" s="25" t="s">
        <v>25</v>
      </c>
      <c r="J21" s="26" t="str">
        <f>'Rekapitulace stavby'!AN13</f>
        <v>Vyplň údaj</v>
      </c>
      <c r="L21" s="30"/>
    </row>
    <row r="22" spans="2:12" s="1" customFormat="1" ht="18" customHeight="1">
      <c r="B22" s="30"/>
      <c r="E22" s="236" t="str">
        <f>'Rekapitulace stavby'!E14</f>
        <v>Vyplň údaj</v>
      </c>
      <c r="F22" s="200"/>
      <c r="G22" s="200"/>
      <c r="H22" s="200"/>
      <c r="I22" s="25" t="s">
        <v>27</v>
      </c>
      <c r="J22" s="26" t="str">
        <f>'Rekapitulace stavby'!AN14</f>
        <v>Vyplň údaj</v>
      </c>
      <c r="L22" s="30"/>
    </row>
    <row r="23" spans="2:12" s="1" customFormat="1" ht="6.95" customHeight="1">
      <c r="B23" s="30"/>
      <c r="L23" s="30"/>
    </row>
    <row r="24" spans="2:12" s="1" customFormat="1" ht="12" customHeight="1">
      <c r="B24" s="30"/>
      <c r="D24" s="25" t="s">
        <v>30</v>
      </c>
      <c r="I24" s="25" t="s">
        <v>25</v>
      </c>
      <c r="J24" s="23" t="str">
        <f>IF('Rekapitulace stavby'!AN16="","",'Rekapitulace stavby'!AN16)</f>
        <v/>
      </c>
      <c r="L24" s="30"/>
    </row>
    <row r="25" spans="2:12" s="1" customFormat="1" ht="18" customHeight="1">
      <c r="B25" s="30"/>
      <c r="E25" s="23" t="str">
        <f>IF('Rekapitulace stavby'!E17="","",'Rekapitulace stavby'!E17)</f>
        <v>Kania a.s.</v>
      </c>
      <c r="I25" s="25" t="s">
        <v>27</v>
      </c>
      <c r="J25" s="23" t="str">
        <f>IF('Rekapitulace stavby'!AN17="","",'Rekapitulace stavby'!AN17)</f>
        <v/>
      </c>
      <c r="L25" s="30"/>
    </row>
    <row r="26" spans="2:12" s="1" customFormat="1" ht="6.95" customHeight="1">
      <c r="B26" s="30"/>
      <c r="L26" s="30"/>
    </row>
    <row r="27" spans="2:12" s="1" customFormat="1" ht="12" customHeight="1">
      <c r="B27" s="30"/>
      <c r="D27" s="25" t="s">
        <v>33</v>
      </c>
      <c r="I27" s="25" t="s">
        <v>25</v>
      </c>
      <c r="J27" s="23" t="str">
        <f>IF('Rekapitulace stavby'!AN19="","",'Rekapitulace stavby'!AN19)</f>
        <v/>
      </c>
      <c r="L27" s="30"/>
    </row>
    <row r="28" spans="2:12" s="1" customFormat="1" ht="18" customHeight="1">
      <c r="B28" s="30"/>
      <c r="E28" s="23" t="str">
        <f>IF('Rekapitulace stavby'!E20="","",'Rekapitulace stavby'!E20)</f>
        <v xml:space="preserve"> </v>
      </c>
      <c r="I28" s="25" t="s">
        <v>27</v>
      </c>
      <c r="J28" s="23" t="str">
        <f>IF('Rekapitulace stavby'!AN20="","",'Rekapitulace stavby'!AN20)</f>
        <v/>
      </c>
      <c r="L28" s="30"/>
    </row>
    <row r="29" spans="2:12" s="1" customFormat="1" ht="6.95" customHeight="1">
      <c r="B29" s="30"/>
      <c r="L29" s="30"/>
    </row>
    <row r="30" spans="2:12" s="1" customFormat="1" ht="12" customHeight="1">
      <c r="B30" s="30"/>
      <c r="D30" s="25" t="s">
        <v>35</v>
      </c>
      <c r="L30" s="30"/>
    </row>
    <row r="31" spans="2:12" s="7" customFormat="1" ht="16.5" customHeight="1">
      <c r="B31" s="92"/>
      <c r="E31" s="205" t="s">
        <v>1</v>
      </c>
      <c r="F31" s="205"/>
      <c r="G31" s="205"/>
      <c r="H31" s="205"/>
      <c r="L31" s="92"/>
    </row>
    <row r="32" spans="2:12" s="1" customFormat="1" ht="6.95" customHeight="1">
      <c r="B32" s="30"/>
      <c r="L32" s="30"/>
    </row>
    <row r="33" spans="2:12" s="1" customFormat="1" ht="6.95" customHeight="1">
      <c r="B33" s="30"/>
      <c r="D33" s="51"/>
      <c r="E33" s="51"/>
      <c r="F33" s="51"/>
      <c r="G33" s="51"/>
      <c r="H33" s="51"/>
      <c r="I33" s="51"/>
      <c r="J33" s="51"/>
      <c r="K33" s="51"/>
      <c r="L33" s="30"/>
    </row>
    <row r="34" spans="2:12" s="1" customFormat="1" ht="25.35" customHeight="1">
      <c r="B34" s="30"/>
      <c r="D34" s="93" t="s">
        <v>37</v>
      </c>
      <c r="J34" s="64">
        <f>ROUND(J125, 2)</f>
        <v>0</v>
      </c>
      <c r="L34" s="30"/>
    </row>
    <row r="35" spans="2:12" s="1" customFormat="1" ht="6.95" customHeight="1">
      <c r="B35" s="30"/>
      <c r="D35" s="51"/>
      <c r="E35" s="51"/>
      <c r="F35" s="51"/>
      <c r="G35" s="51"/>
      <c r="H35" s="51"/>
      <c r="I35" s="51"/>
      <c r="J35" s="51"/>
      <c r="K35" s="51"/>
      <c r="L35" s="30"/>
    </row>
    <row r="36" spans="2:12" s="1" customFormat="1" ht="14.45" customHeight="1">
      <c r="B36" s="30"/>
      <c r="F36" s="33" t="s">
        <v>39</v>
      </c>
      <c r="I36" s="33" t="s">
        <v>38</v>
      </c>
      <c r="J36" s="33" t="s">
        <v>40</v>
      </c>
      <c r="L36" s="30"/>
    </row>
    <row r="37" spans="2:12" s="1" customFormat="1" ht="14.45" customHeight="1">
      <c r="B37" s="30"/>
      <c r="D37" s="53" t="s">
        <v>41</v>
      </c>
      <c r="E37" s="25" t="s">
        <v>42</v>
      </c>
      <c r="F37" s="84">
        <f>ROUND((SUM(BE125:BE155)),  2)</f>
        <v>0</v>
      </c>
      <c r="I37" s="94">
        <v>0.21</v>
      </c>
      <c r="J37" s="84">
        <f>ROUND(((SUM(BE125:BE155))*I37),  2)</f>
        <v>0</v>
      </c>
      <c r="L37" s="30"/>
    </row>
    <row r="38" spans="2:12" s="1" customFormat="1" ht="14.45" customHeight="1">
      <c r="B38" s="30"/>
      <c r="E38" s="25" t="s">
        <v>43</v>
      </c>
      <c r="F38" s="84">
        <f>ROUND((SUM(BF125:BF155)),  2)</f>
        <v>0</v>
      </c>
      <c r="I38" s="94">
        <v>0.12</v>
      </c>
      <c r="J38" s="84">
        <f>ROUND(((SUM(BF125:BF155))*I38),  2)</f>
        <v>0</v>
      </c>
      <c r="L38" s="30"/>
    </row>
    <row r="39" spans="2:12" s="1" customFormat="1" ht="14.45" hidden="1" customHeight="1">
      <c r="B39" s="30"/>
      <c r="E39" s="25" t="s">
        <v>44</v>
      </c>
      <c r="F39" s="84">
        <f>ROUND((SUM(BG125:BG155)),  2)</f>
        <v>0</v>
      </c>
      <c r="I39" s="94">
        <v>0.21</v>
      </c>
      <c r="J39" s="84">
        <f>0</f>
        <v>0</v>
      </c>
      <c r="L39" s="30"/>
    </row>
    <row r="40" spans="2:12" s="1" customFormat="1" ht="14.45" hidden="1" customHeight="1">
      <c r="B40" s="30"/>
      <c r="E40" s="25" t="s">
        <v>45</v>
      </c>
      <c r="F40" s="84">
        <f>ROUND((SUM(BH125:BH155)),  2)</f>
        <v>0</v>
      </c>
      <c r="I40" s="94">
        <v>0.12</v>
      </c>
      <c r="J40" s="84">
        <f>0</f>
        <v>0</v>
      </c>
      <c r="L40" s="30"/>
    </row>
    <row r="41" spans="2:12" s="1" customFormat="1" ht="14.45" hidden="1" customHeight="1">
      <c r="B41" s="30"/>
      <c r="E41" s="25" t="s">
        <v>46</v>
      </c>
      <c r="F41" s="84">
        <f>ROUND((SUM(BI125:BI155)),  2)</f>
        <v>0</v>
      </c>
      <c r="I41" s="94">
        <v>0</v>
      </c>
      <c r="J41" s="84">
        <f>0</f>
        <v>0</v>
      </c>
      <c r="L41" s="30"/>
    </row>
    <row r="42" spans="2:12" s="1" customFormat="1" ht="6.95" customHeight="1">
      <c r="B42" s="30"/>
      <c r="L42" s="30"/>
    </row>
    <row r="43" spans="2:12" s="1" customFormat="1" ht="25.35" customHeight="1">
      <c r="B43" s="30"/>
      <c r="C43" s="95"/>
      <c r="D43" s="96" t="s">
        <v>47</v>
      </c>
      <c r="E43" s="55"/>
      <c r="F43" s="55"/>
      <c r="G43" s="97" t="s">
        <v>48</v>
      </c>
      <c r="H43" s="98" t="s">
        <v>49</v>
      </c>
      <c r="I43" s="55"/>
      <c r="J43" s="99">
        <f>SUM(J34:J41)</f>
        <v>0</v>
      </c>
      <c r="K43" s="100"/>
      <c r="L43" s="30"/>
    </row>
    <row r="44" spans="2:12" s="1" customFormat="1" ht="14.45" customHeight="1">
      <c r="B44" s="30"/>
      <c r="L44" s="30"/>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ht="16.5" customHeight="1">
      <c r="B87" s="18"/>
      <c r="E87" s="233" t="s">
        <v>1090</v>
      </c>
      <c r="F87" s="201"/>
      <c r="G87" s="201"/>
      <c r="H87" s="201"/>
      <c r="L87" s="18"/>
    </row>
    <row r="88" spans="2:12" ht="12" customHeight="1">
      <c r="B88" s="18"/>
      <c r="C88" s="25" t="s">
        <v>1091</v>
      </c>
      <c r="L88" s="18"/>
    </row>
    <row r="89" spans="2:12" s="1" customFormat="1" ht="16.5" customHeight="1">
      <c r="B89" s="30"/>
      <c r="E89" s="231" t="s">
        <v>1130</v>
      </c>
      <c r="F89" s="235"/>
      <c r="G89" s="235"/>
      <c r="H89" s="235"/>
      <c r="L89" s="30"/>
    </row>
    <row r="90" spans="2:12" s="1" customFormat="1" ht="12" customHeight="1">
      <c r="B90" s="30"/>
      <c r="C90" s="25" t="s">
        <v>1131</v>
      </c>
      <c r="L90" s="30"/>
    </row>
    <row r="91" spans="2:12" s="1" customFormat="1" ht="16.5" customHeight="1">
      <c r="B91" s="30"/>
      <c r="E91" s="194" t="str">
        <f>E13</f>
        <v>2 - Z.Č.1 - VĚTRÁNÍ MÍSTNOSTÍ OPTICKÝCH LABORATOŘÍ</v>
      </c>
      <c r="F91" s="235"/>
      <c r="G91" s="235"/>
      <c r="H91" s="235"/>
      <c r="L91" s="30"/>
    </row>
    <row r="92" spans="2:12" s="1" customFormat="1" ht="6.95" customHeight="1">
      <c r="B92" s="30"/>
      <c r="L92" s="30"/>
    </row>
    <row r="93" spans="2:12" s="1" customFormat="1" ht="12" customHeight="1">
      <c r="B93" s="30"/>
      <c r="C93" s="25" t="s">
        <v>20</v>
      </c>
      <c r="F93" s="23" t="str">
        <f>F16</f>
        <v xml:space="preserve"> </v>
      </c>
      <c r="I93" s="25" t="s">
        <v>22</v>
      </c>
      <c r="J93" s="50" t="str">
        <f>IF(J16="","",J16)</f>
        <v>27. 4. 2025</v>
      </c>
      <c r="L93" s="30"/>
    </row>
    <row r="94" spans="2:12" s="1" customFormat="1" ht="6.95" customHeight="1">
      <c r="B94" s="30"/>
      <c r="L94" s="30"/>
    </row>
    <row r="95" spans="2:12" s="1" customFormat="1" ht="15.2" customHeight="1">
      <c r="B95" s="30"/>
      <c r="C95" s="25" t="s">
        <v>24</v>
      </c>
      <c r="F95" s="23" t="str">
        <f>E19</f>
        <v>Ústav termomechaniky AV ČR, v.v.i.</v>
      </c>
      <c r="I95" s="25" t="s">
        <v>30</v>
      </c>
      <c r="J95" s="28" t="str">
        <f>E25</f>
        <v>Kania a.s.</v>
      </c>
      <c r="L95" s="30"/>
    </row>
    <row r="96" spans="2:12" s="1" customFormat="1" ht="15.2" customHeight="1">
      <c r="B96" s="30"/>
      <c r="C96" s="25" t="s">
        <v>28</v>
      </c>
      <c r="F96" s="23" t="str">
        <f>IF(E22="","",E22)</f>
        <v>Vyplň údaj</v>
      </c>
      <c r="I96" s="25" t="s">
        <v>33</v>
      </c>
      <c r="J96" s="28" t="str">
        <f>E28</f>
        <v xml:space="preserve"> </v>
      </c>
      <c r="L96" s="30"/>
    </row>
    <row r="97" spans="2:47" s="1" customFormat="1" ht="10.35" customHeight="1">
      <c r="B97" s="30"/>
      <c r="L97" s="30"/>
    </row>
    <row r="98" spans="2:47" s="1" customFormat="1" ht="29.25" customHeight="1">
      <c r="B98" s="30"/>
      <c r="C98" s="103" t="s">
        <v>139</v>
      </c>
      <c r="D98" s="95"/>
      <c r="E98" s="95"/>
      <c r="F98" s="95"/>
      <c r="G98" s="95"/>
      <c r="H98" s="95"/>
      <c r="I98" s="95"/>
      <c r="J98" s="104" t="s">
        <v>140</v>
      </c>
      <c r="K98" s="95"/>
      <c r="L98" s="30"/>
    </row>
    <row r="99" spans="2:47" s="1" customFormat="1" ht="10.35" customHeight="1">
      <c r="B99" s="30"/>
      <c r="L99" s="30"/>
    </row>
    <row r="100" spans="2:47" s="1" customFormat="1" ht="22.9" customHeight="1">
      <c r="B100" s="30"/>
      <c r="C100" s="105" t="s">
        <v>141</v>
      </c>
      <c r="J100" s="64">
        <f>J125</f>
        <v>0</v>
      </c>
      <c r="L100" s="30"/>
      <c r="AU100" s="15" t="s">
        <v>142</v>
      </c>
    </row>
    <row r="101" spans="2:47" s="8" customFormat="1" ht="24.95" customHeight="1">
      <c r="B101" s="106"/>
      <c r="D101" s="107" t="s">
        <v>1150</v>
      </c>
      <c r="E101" s="108"/>
      <c r="F101" s="108"/>
      <c r="G101" s="108"/>
      <c r="H101" s="108"/>
      <c r="I101" s="108"/>
      <c r="J101" s="109">
        <f>J126</f>
        <v>0</v>
      </c>
      <c r="L101" s="106"/>
    </row>
    <row r="102" spans="2:47" s="1" customFormat="1" ht="21.75" customHeight="1">
      <c r="B102" s="30"/>
      <c r="L102" s="30"/>
    </row>
    <row r="103" spans="2:47" s="1" customFormat="1" ht="6.95" customHeight="1">
      <c r="B103" s="42"/>
      <c r="C103" s="43"/>
      <c r="D103" s="43"/>
      <c r="E103" s="43"/>
      <c r="F103" s="43"/>
      <c r="G103" s="43"/>
      <c r="H103" s="43"/>
      <c r="I103" s="43"/>
      <c r="J103" s="43"/>
      <c r="K103" s="43"/>
      <c r="L103" s="30"/>
    </row>
    <row r="107" spans="2:47" s="1" customFormat="1" ht="6.95" customHeight="1">
      <c r="B107" s="44"/>
      <c r="C107" s="45"/>
      <c r="D107" s="45"/>
      <c r="E107" s="45"/>
      <c r="F107" s="45"/>
      <c r="G107" s="45"/>
      <c r="H107" s="45"/>
      <c r="I107" s="45"/>
      <c r="J107" s="45"/>
      <c r="K107" s="45"/>
      <c r="L107" s="30"/>
    </row>
    <row r="108" spans="2:47" s="1" customFormat="1" ht="24.95" customHeight="1">
      <c r="B108" s="30"/>
      <c r="C108" s="19" t="s">
        <v>170</v>
      </c>
      <c r="L108" s="30"/>
    </row>
    <row r="109" spans="2:47" s="1" customFormat="1" ht="6.95" customHeight="1">
      <c r="B109" s="30"/>
      <c r="L109" s="30"/>
    </row>
    <row r="110" spans="2:47" s="1" customFormat="1" ht="12" customHeight="1">
      <c r="B110" s="30"/>
      <c r="C110" s="25" t="s">
        <v>16</v>
      </c>
      <c r="L110" s="30"/>
    </row>
    <row r="111" spans="2:47" s="1" customFormat="1" ht="16.5" customHeight="1">
      <c r="B111" s="30"/>
      <c r="E111" s="233" t="str">
        <f>E7</f>
        <v>STAVEBNÍ ÚPRAVY OPTICKÝCH LABORATOŘÍ V ÚSTAVU TERMOMECHANIKY AV ČR, v.v.i.</v>
      </c>
      <c r="F111" s="234"/>
      <c r="G111" s="234"/>
      <c r="H111" s="234"/>
      <c r="L111" s="30"/>
    </row>
    <row r="112" spans="2:47" ht="12" customHeight="1">
      <c r="B112" s="18"/>
      <c r="C112" s="25" t="s">
        <v>136</v>
      </c>
      <c r="L112" s="18"/>
    </row>
    <row r="113" spans="2:65" ht="16.5" customHeight="1">
      <c r="B113" s="18"/>
      <c r="E113" s="233" t="s">
        <v>1090</v>
      </c>
      <c r="F113" s="201"/>
      <c r="G113" s="201"/>
      <c r="H113" s="201"/>
      <c r="L113" s="18"/>
    </row>
    <row r="114" spans="2:65" ht="12" customHeight="1">
      <c r="B114" s="18"/>
      <c r="C114" s="25" t="s">
        <v>1091</v>
      </c>
      <c r="L114" s="18"/>
    </row>
    <row r="115" spans="2:65" s="1" customFormat="1" ht="16.5" customHeight="1">
      <c r="B115" s="30"/>
      <c r="E115" s="231" t="s">
        <v>1130</v>
      </c>
      <c r="F115" s="235"/>
      <c r="G115" s="235"/>
      <c r="H115" s="235"/>
      <c r="L115" s="30"/>
    </row>
    <row r="116" spans="2:65" s="1" customFormat="1" ht="12" customHeight="1">
      <c r="B116" s="30"/>
      <c r="C116" s="25" t="s">
        <v>1131</v>
      </c>
      <c r="L116" s="30"/>
    </row>
    <row r="117" spans="2:65" s="1" customFormat="1" ht="16.5" customHeight="1">
      <c r="B117" s="30"/>
      <c r="E117" s="194" t="str">
        <f>E13</f>
        <v>2 - Z.Č.1 - VĚTRÁNÍ MÍSTNOSTÍ OPTICKÝCH LABORATOŘÍ</v>
      </c>
      <c r="F117" s="235"/>
      <c r="G117" s="235"/>
      <c r="H117" s="235"/>
      <c r="L117" s="30"/>
    </row>
    <row r="118" spans="2:65" s="1" customFormat="1" ht="6.95" customHeight="1">
      <c r="B118" s="30"/>
      <c r="L118" s="30"/>
    </row>
    <row r="119" spans="2:65" s="1" customFormat="1" ht="12" customHeight="1">
      <c r="B119" s="30"/>
      <c r="C119" s="25" t="s">
        <v>20</v>
      </c>
      <c r="F119" s="23" t="str">
        <f>F16</f>
        <v xml:space="preserve"> </v>
      </c>
      <c r="I119" s="25" t="s">
        <v>22</v>
      </c>
      <c r="J119" s="50" t="str">
        <f>IF(J16="","",J16)</f>
        <v>27. 4. 2025</v>
      </c>
      <c r="L119" s="30"/>
    </row>
    <row r="120" spans="2:65" s="1" customFormat="1" ht="6.95" customHeight="1">
      <c r="B120" s="30"/>
      <c r="L120" s="30"/>
    </row>
    <row r="121" spans="2:65" s="1" customFormat="1" ht="15.2" customHeight="1">
      <c r="B121" s="30"/>
      <c r="C121" s="25" t="s">
        <v>24</v>
      </c>
      <c r="F121" s="23" t="str">
        <f>E19</f>
        <v>Ústav termomechaniky AV ČR, v.v.i.</v>
      </c>
      <c r="I121" s="25" t="s">
        <v>30</v>
      </c>
      <c r="J121" s="28" t="str">
        <f>E25</f>
        <v>Kania a.s.</v>
      </c>
      <c r="L121" s="30"/>
    </row>
    <row r="122" spans="2:65" s="1" customFormat="1" ht="15.2" customHeight="1">
      <c r="B122" s="30"/>
      <c r="C122" s="25" t="s">
        <v>28</v>
      </c>
      <c r="F122" s="23" t="str">
        <f>IF(E22="","",E22)</f>
        <v>Vyplň údaj</v>
      </c>
      <c r="I122" s="25" t="s">
        <v>33</v>
      </c>
      <c r="J122" s="28" t="str">
        <f>E28</f>
        <v xml:space="preserve"> </v>
      </c>
      <c r="L122" s="30"/>
    </row>
    <row r="123" spans="2:65" s="1" customFormat="1" ht="10.35" customHeight="1">
      <c r="B123" s="30"/>
      <c r="L123" s="30"/>
    </row>
    <row r="124" spans="2:65" s="10" customFormat="1" ht="29.25" customHeight="1">
      <c r="B124" s="114"/>
      <c r="C124" s="115" t="s">
        <v>171</v>
      </c>
      <c r="D124" s="116" t="s">
        <v>62</v>
      </c>
      <c r="E124" s="116" t="s">
        <v>58</v>
      </c>
      <c r="F124" s="116" t="s">
        <v>59</v>
      </c>
      <c r="G124" s="116" t="s">
        <v>172</v>
      </c>
      <c r="H124" s="116" t="s">
        <v>173</v>
      </c>
      <c r="I124" s="116" t="s">
        <v>174</v>
      </c>
      <c r="J124" s="116" t="s">
        <v>140</v>
      </c>
      <c r="K124" s="117" t="s">
        <v>175</v>
      </c>
      <c r="L124" s="114"/>
      <c r="M124" s="57" t="s">
        <v>1</v>
      </c>
      <c r="N124" s="58" t="s">
        <v>41</v>
      </c>
      <c r="O124" s="58" t="s">
        <v>176</v>
      </c>
      <c r="P124" s="58" t="s">
        <v>177</v>
      </c>
      <c r="Q124" s="58" t="s">
        <v>178</v>
      </c>
      <c r="R124" s="58" t="s">
        <v>179</v>
      </c>
      <c r="S124" s="58" t="s">
        <v>180</v>
      </c>
      <c r="T124" s="59" t="s">
        <v>181</v>
      </c>
    </row>
    <row r="125" spans="2:65" s="1" customFormat="1" ht="22.9" customHeight="1">
      <c r="B125" s="30"/>
      <c r="C125" s="62" t="s">
        <v>182</v>
      </c>
      <c r="J125" s="118">
        <f>BK125</f>
        <v>0</v>
      </c>
      <c r="L125" s="30"/>
      <c r="M125" s="60"/>
      <c r="N125" s="51"/>
      <c r="O125" s="51"/>
      <c r="P125" s="119">
        <f>P126</f>
        <v>0</v>
      </c>
      <c r="Q125" s="51"/>
      <c r="R125" s="119">
        <f>R126</f>
        <v>0</v>
      </c>
      <c r="S125" s="51"/>
      <c r="T125" s="120">
        <f>T126</f>
        <v>0</v>
      </c>
      <c r="AT125" s="15" t="s">
        <v>76</v>
      </c>
      <c r="AU125" s="15" t="s">
        <v>142</v>
      </c>
      <c r="BK125" s="121">
        <f>BK126</f>
        <v>0</v>
      </c>
    </row>
    <row r="126" spans="2:65" s="11" customFormat="1" ht="25.9" customHeight="1">
      <c r="B126" s="122"/>
      <c r="D126" s="123" t="s">
        <v>76</v>
      </c>
      <c r="E126" s="124" t="s">
        <v>1151</v>
      </c>
      <c r="F126" s="124" t="s">
        <v>104</v>
      </c>
      <c r="I126" s="125"/>
      <c r="J126" s="126">
        <f>BK126</f>
        <v>0</v>
      </c>
      <c r="L126" s="122"/>
      <c r="M126" s="127"/>
      <c r="P126" s="128">
        <f>SUM(P127:P155)</f>
        <v>0</v>
      </c>
      <c r="R126" s="128">
        <f>SUM(R127:R155)</f>
        <v>0</v>
      </c>
      <c r="T126" s="129">
        <f>SUM(T127:T155)</f>
        <v>0</v>
      </c>
      <c r="AR126" s="123" t="s">
        <v>85</v>
      </c>
      <c r="AT126" s="130" t="s">
        <v>76</v>
      </c>
      <c r="AU126" s="130" t="s">
        <v>77</v>
      </c>
      <c r="AY126" s="123" t="s">
        <v>185</v>
      </c>
      <c r="BK126" s="131">
        <f>SUM(BK127:BK155)</f>
        <v>0</v>
      </c>
    </row>
    <row r="127" spans="2:65" s="1" customFormat="1" ht="16.5" customHeight="1">
      <c r="B127" s="134"/>
      <c r="C127" s="135" t="s">
        <v>85</v>
      </c>
      <c r="D127" s="135" t="s">
        <v>187</v>
      </c>
      <c r="E127" s="136" t="s">
        <v>1152</v>
      </c>
      <c r="F127" s="137" t="s">
        <v>1153</v>
      </c>
      <c r="G127" s="138" t="s">
        <v>734</v>
      </c>
      <c r="H127" s="139">
        <v>2</v>
      </c>
      <c r="I127" s="140"/>
      <c r="J127" s="141">
        <f>ROUND(I127*H127,2)</f>
        <v>0</v>
      </c>
      <c r="K127" s="137" t="s">
        <v>203</v>
      </c>
      <c r="L127" s="30"/>
      <c r="M127" s="142" t="s">
        <v>1</v>
      </c>
      <c r="N127" s="143" t="s">
        <v>42</v>
      </c>
      <c r="P127" s="144">
        <f>O127*H127</f>
        <v>0</v>
      </c>
      <c r="Q127" s="144">
        <v>0</v>
      </c>
      <c r="R127" s="144">
        <f>Q127*H127</f>
        <v>0</v>
      </c>
      <c r="S127" s="144">
        <v>0</v>
      </c>
      <c r="T127" s="145">
        <f>S127*H127</f>
        <v>0</v>
      </c>
      <c r="AR127" s="146" t="s">
        <v>108</v>
      </c>
      <c r="AT127" s="146" t="s">
        <v>187</v>
      </c>
      <c r="AU127" s="146" t="s">
        <v>85</v>
      </c>
      <c r="AY127" s="15" t="s">
        <v>185</v>
      </c>
      <c r="BE127" s="147">
        <f>IF(N127="základní",J127,0)</f>
        <v>0</v>
      </c>
      <c r="BF127" s="147">
        <f>IF(N127="snížená",J127,0)</f>
        <v>0</v>
      </c>
      <c r="BG127" s="147">
        <f>IF(N127="zákl. přenesená",J127,0)</f>
        <v>0</v>
      </c>
      <c r="BH127" s="147">
        <f>IF(N127="sníž. přenesená",J127,0)</f>
        <v>0</v>
      </c>
      <c r="BI127" s="147">
        <f>IF(N127="nulová",J127,0)</f>
        <v>0</v>
      </c>
      <c r="BJ127" s="15" t="s">
        <v>85</v>
      </c>
      <c r="BK127" s="147">
        <f>ROUND(I127*H127,2)</f>
        <v>0</v>
      </c>
      <c r="BL127" s="15" t="s">
        <v>108</v>
      </c>
      <c r="BM127" s="146" t="s">
        <v>87</v>
      </c>
    </row>
    <row r="128" spans="2:65" s="1" customFormat="1" ht="48.75">
      <c r="B128" s="30"/>
      <c r="D128" s="149" t="s">
        <v>301</v>
      </c>
      <c r="F128" s="173" t="s">
        <v>1154</v>
      </c>
      <c r="I128" s="174"/>
      <c r="L128" s="30"/>
      <c r="M128" s="175"/>
      <c r="T128" s="54"/>
      <c r="AT128" s="15" t="s">
        <v>301</v>
      </c>
      <c r="AU128" s="15" t="s">
        <v>85</v>
      </c>
    </row>
    <row r="129" spans="2:65" s="1" customFormat="1" ht="16.5" customHeight="1">
      <c r="B129" s="134"/>
      <c r="C129" s="135" t="s">
        <v>87</v>
      </c>
      <c r="D129" s="135" t="s">
        <v>187</v>
      </c>
      <c r="E129" s="136" t="s">
        <v>1155</v>
      </c>
      <c r="F129" s="137" t="s">
        <v>1156</v>
      </c>
      <c r="G129" s="138" t="s">
        <v>734</v>
      </c>
      <c r="H129" s="139">
        <v>2</v>
      </c>
      <c r="I129" s="140"/>
      <c r="J129" s="141">
        <f t="shared" ref="J129:J138" si="0">ROUND(I129*H129,2)</f>
        <v>0</v>
      </c>
      <c r="K129" s="137" t="s">
        <v>203</v>
      </c>
      <c r="L129" s="30"/>
      <c r="M129" s="142" t="s">
        <v>1</v>
      </c>
      <c r="N129" s="143" t="s">
        <v>42</v>
      </c>
      <c r="P129" s="144">
        <f t="shared" ref="P129:P138" si="1">O129*H129</f>
        <v>0</v>
      </c>
      <c r="Q129" s="144">
        <v>0</v>
      </c>
      <c r="R129" s="144">
        <f t="shared" ref="R129:R138" si="2">Q129*H129</f>
        <v>0</v>
      </c>
      <c r="S129" s="144">
        <v>0</v>
      </c>
      <c r="T129" s="145">
        <f t="shared" ref="T129:T138" si="3">S129*H129</f>
        <v>0</v>
      </c>
      <c r="AR129" s="146" t="s">
        <v>108</v>
      </c>
      <c r="AT129" s="146" t="s">
        <v>187</v>
      </c>
      <c r="AU129" s="146" t="s">
        <v>85</v>
      </c>
      <c r="AY129" s="15" t="s">
        <v>185</v>
      </c>
      <c r="BE129" s="147">
        <f t="shared" ref="BE129:BE138" si="4">IF(N129="základní",J129,0)</f>
        <v>0</v>
      </c>
      <c r="BF129" s="147">
        <f t="shared" ref="BF129:BF138" si="5">IF(N129="snížená",J129,0)</f>
        <v>0</v>
      </c>
      <c r="BG129" s="147">
        <f t="shared" ref="BG129:BG138" si="6">IF(N129="zákl. přenesená",J129,0)</f>
        <v>0</v>
      </c>
      <c r="BH129" s="147">
        <f t="shared" ref="BH129:BH138" si="7">IF(N129="sníž. přenesená",J129,0)</f>
        <v>0</v>
      </c>
      <c r="BI129" s="147">
        <f t="shared" ref="BI129:BI138" si="8">IF(N129="nulová",J129,0)</f>
        <v>0</v>
      </c>
      <c r="BJ129" s="15" t="s">
        <v>85</v>
      </c>
      <c r="BK129" s="147">
        <f t="shared" ref="BK129:BK138" si="9">ROUND(I129*H129,2)</f>
        <v>0</v>
      </c>
      <c r="BL129" s="15" t="s">
        <v>108</v>
      </c>
      <c r="BM129" s="146" t="s">
        <v>108</v>
      </c>
    </row>
    <row r="130" spans="2:65" s="1" customFormat="1" ht="16.5" customHeight="1">
      <c r="B130" s="134"/>
      <c r="C130" s="135" t="s">
        <v>102</v>
      </c>
      <c r="D130" s="135" t="s">
        <v>187</v>
      </c>
      <c r="E130" s="136" t="s">
        <v>1157</v>
      </c>
      <c r="F130" s="137" t="s">
        <v>1158</v>
      </c>
      <c r="G130" s="138" t="s">
        <v>734</v>
      </c>
      <c r="H130" s="139">
        <v>6</v>
      </c>
      <c r="I130" s="140"/>
      <c r="J130" s="141">
        <f t="shared" si="0"/>
        <v>0</v>
      </c>
      <c r="K130" s="137" t="s">
        <v>203</v>
      </c>
      <c r="L130" s="30"/>
      <c r="M130" s="142" t="s">
        <v>1</v>
      </c>
      <c r="N130" s="143" t="s">
        <v>42</v>
      </c>
      <c r="P130" s="144">
        <f t="shared" si="1"/>
        <v>0</v>
      </c>
      <c r="Q130" s="144">
        <v>0</v>
      </c>
      <c r="R130" s="144">
        <f t="shared" si="2"/>
        <v>0</v>
      </c>
      <c r="S130" s="144">
        <v>0</v>
      </c>
      <c r="T130" s="145">
        <f t="shared" si="3"/>
        <v>0</v>
      </c>
      <c r="AR130" s="146" t="s">
        <v>108</v>
      </c>
      <c r="AT130" s="146" t="s">
        <v>187</v>
      </c>
      <c r="AU130" s="146" t="s">
        <v>85</v>
      </c>
      <c r="AY130" s="15" t="s">
        <v>185</v>
      </c>
      <c r="BE130" s="147">
        <f t="shared" si="4"/>
        <v>0</v>
      </c>
      <c r="BF130" s="147">
        <f t="shared" si="5"/>
        <v>0</v>
      </c>
      <c r="BG130" s="147">
        <f t="shared" si="6"/>
        <v>0</v>
      </c>
      <c r="BH130" s="147">
        <f t="shared" si="7"/>
        <v>0</v>
      </c>
      <c r="BI130" s="147">
        <f t="shared" si="8"/>
        <v>0</v>
      </c>
      <c r="BJ130" s="15" t="s">
        <v>85</v>
      </c>
      <c r="BK130" s="147">
        <f t="shared" si="9"/>
        <v>0</v>
      </c>
      <c r="BL130" s="15" t="s">
        <v>108</v>
      </c>
      <c r="BM130" s="146" t="s">
        <v>114</v>
      </c>
    </row>
    <row r="131" spans="2:65" s="1" customFormat="1" ht="16.5" customHeight="1">
      <c r="B131" s="134"/>
      <c r="C131" s="135" t="s">
        <v>108</v>
      </c>
      <c r="D131" s="135" t="s">
        <v>187</v>
      </c>
      <c r="E131" s="136" t="s">
        <v>1159</v>
      </c>
      <c r="F131" s="137" t="s">
        <v>1160</v>
      </c>
      <c r="G131" s="138" t="s">
        <v>734</v>
      </c>
      <c r="H131" s="139">
        <v>2</v>
      </c>
      <c r="I131" s="140"/>
      <c r="J131" s="141">
        <f t="shared" si="0"/>
        <v>0</v>
      </c>
      <c r="K131" s="137" t="s">
        <v>203</v>
      </c>
      <c r="L131" s="30"/>
      <c r="M131" s="142" t="s">
        <v>1</v>
      </c>
      <c r="N131" s="143" t="s">
        <v>42</v>
      </c>
      <c r="P131" s="144">
        <f t="shared" si="1"/>
        <v>0</v>
      </c>
      <c r="Q131" s="144">
        <v>0</v>
      </c>
      <c r="R131" s="144">
        <f t="shared" si="2"/>
        <v>0</v>
      </c>
      <c r="S131" s="144">
        <v>0</v>
      </c>
      <c r="T131" s="145">
        <f t="shared" si="3"/>
        <v>0</v>
      </c>
      <c r="AR131" s="146" t="s">
        <v>108</v>
      </c>
      <c r="AT131" s="146" t="s">
        <v>187</v>
      </c>
      <c r="AU131" s="146" t="s">
        <v>85</v>
      </c>
      <c r="AY131" s="15" t="s">
        <v>185</v>
      </c>
      <c r="BE131" s="147">
        <f t="shared" si="4"/>
        <v>0</v>
      </c>
      <c r="BF131" s="147">
        <f t="shared" si="5"/>
        <v>0</v>
      </c>
      <c r="BG131" s="147">
        <f t="shared" si="6"/>
        <v>0</v>
      </c>
      <c r="BH131" s="147">
        <f t="shared" si="7"/>
        <v>0</v>
      </c>
      <c r="BI131" s="147">
        <f t="shared" si="8"/>
        <v>0</v>
      </c>
      <c r="BJ131" s="15" t="s">
        <v>85</v>
      </c>
      <c r="BK131" s="147">
        <f t="shared" si="9"/>
        <v>0</v>
      </c>
      <c r="BL131" s="15" t="s">
        <v>108</v>
      </c>
      <c r="BM131" s="146" t="s">
        <v>222</v>
      </c>
    </row>
    <row r="132" spans="2:65" s="1" customFormat="1" ht="24.2" customHeight="1">
      <c r="B132" s="134"/>
      <c r="C132" s="135" t="s">
        <v>111</v>
      </c>
      <c r="D132" s="135" t="s">
        <v>187</v>
      </c>
      <c r="E132" s="136" t="s">
        <v>1161</v>
      </c>
      <c r="F132" s="137" t="s">
        <v>1162</v>
      </c>
      <c r="G132" s="138" t="s">
        <v>734</v>
      </c>
      <c r="H132" s="139">
        <v>4</v>
      </c>
      <c r="I132" s="140"/>
      <c r="J132" s="141">
        <f t="shared" si="0"/>
        <v>0</v>
      </c>
      <c r="K132" s="137" t="s">
        <v>203</v>
      </c>
      <c r="L132" s="30"/>
      <c r="M132" s="142" t="s">
        <v>1</v>
      </c>
      <c r="N132" s="143" t="s">
        <v>42</v>
      </c>
      <c r="P132" s="144">
        <f t="shared" si="1"/>
        <v>0</v>
      </c>
      <c r="Q132" s="144">
        <v>0</v>
      </c>
      <c r="R132" s="144">
        <f t="shared" si="2"/>
        <v>0</v>
      </c>
      <c r="S132" s="144">
        <v>0</v>
      </c>
      <c r="T132" s="145">
        <f t="shared" si="3"/>
        <v>0</v>
      </c>
      <c r="AR132" s="146" t="s">
        <v>108</v>
      </c>
      <c r="AT132" s="146" t="s">
        <v>187</v>
      </c>
      <c r="AU132" s="146" t="s">
        <v>85</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230</v>
      </c>
    </row>
    <row r="133" spans="2:65" s="1" customFormat="1" ht="16.5" customHeight="1">
      <c r="B133" s="134"/>
      <c r="C133" s="135" t="s">
        <v>114</v>
      </c>
      <c r="D133" s="135" t="s">
        <v>187</v>
      </c>
      <c r="E133" s="136" t="s">
        <v>1163</v>
      </c>
      <c r="F133" s="137" t="s">
        <v>1164</v>
      </c>
      <c r="G133" s="138" t="s">
        <v>734</v>
      </c>
      <c r="H133" s="139">
        <v>2</v>
      </c>
      <c r="I133" s="140"/>
      <c r="J133" s="141">
        <f t="shared" si="0"/>
        <v>0</v>
      </c>
      <c r="K133" s="137" t="s">
        <v>203</v>
      </c>
      <c r="L133" s="30"/>
      <c r="M133" s="142" t="s">
        <v>1</v>
      </c>
      <c r="N133" s="143" t="s">
        <v>42</v>
      </c>
      <c r="P133" s="144">
        <f t="shared" si="1"/>
        <v>0</v>
      </c>
      <c r="Q133" s="144">
        <v>0</v>
      </c>
      <c r="R133" s="144">
        <f t="shared" si="2"/>
        <v>0</v>
      </c>
      <c r="S133" s="144">
        <v>0</v>
      </c>
      <c r="T133" s="145">
        <f t="shared" si="3"/>
        <v>0</v>
      </c>
      <c r="AR133" s="146" t="s">
        <v>108</v>
      </c>
      <c r="AT133" s="146" t="s">
        <v>187</v>
      </c>
      <c r="AU133" s="146" t="s">
        <v>85</v>
      </c>
      <c r="AY133" s="15" t="s">
        <v>185</v>
      </c>
      <c r="BE133" s="147">
        <f t="shared" si="4"/>
        <v>0</v>
      </c>
      <c r="BF133" s="147">
        <f t="shared" si="5"/>
        <v>0</v>
      </c>
      <c r="BG133" s="147">
        <f t="shared" si="6"/>
        <v>0</v>
      </c>
      <c r="BH133" s="147">
        <f t="shared" si="7"/>
        <v>0</v>
      </c>
      <c r="BI133" s="147">
        <f t="shared" si="8"/>
        <v>0</v>
      </c>
      <c r="BJ133" s="15" t="s">
        <v>85</v>
      </c>
      <c r="BK133" s="147">
        <f t="shared" si="9"/>
        <v>0</v>
      </c>
      <c r="BL133" s="15" t="s">
        <v>108</v>
      </c>
      <c r="BM133" s="146" t="s">
        <v>8</v>
      </c>
    </row>
    <row r="134" spans="2:65" s="1" customFormat="1" ht="24.2" customHeight="1">
      <c r="B134" s="134"/>
      <c r="C134" s="135" t="s">
        <v>217</v>
      </c>
      <c r="D134" s="135" t="s">
        <v>187</v>
      </c>
      <c r="E134" s="136" t="s">
        <v>1165</v>
      </c>
      <c r="F134" s="137" t="s">
        <v>1166</v>
      </c>
      <c r="G134" s="138" t="s">
        <v>734</v>
      </c>
      <c r="H134" s="139">
        <v>2</v>
      </c>
      <c r="I134" s="140"/>
      <c r="J134" s="141">
        <f t="shared" si="0"/>
        <v>0</v>
      </c>
      <c r="K134" s="137" t="s">
        <v>203</v>
      </c>
      <c r="L134" s="30"/>
      <c r="M134" s="142" t="s">
        <v>1</v>
      </c>
      <c r="N134" s="143" t="s">
        <v>42</v>
      </c>
      <c r="P134" s="144">
        <f t="shared" si="1"/>
        <v>0</v>
      </c>
      <c r="Q134" s="144">
        <v>0</v>
      </c>
      <c r="R134" s="144">
        <f t="shared" si="2"/>
        <v>0</v>
      </c>
      <c r="S134" s="144">
        <v>0</v>
      </c>
      <c r="T134" s="145">
        <f t="shared" si="3"/>
        <v>0</v>
      </c>
      <c r="AR134" s="146" t="s">
        <v>108</v>
      </c>
      <c r="AT134" s="146" t="s">
        <v>187</v>
      </c>
      <c r="AU134" s="146" t="s">
        <v>85</v>
      </c>
      <c r="AY134" s="15" t="s">
        <v>185</v>
      </c>
      <c r="BE134" s="147">
        <f t="shared" si="4"/>
        <v>0</v>
      </c>
      <c r="BF134" s="147">
        <f t="shared" si="5"/>
        <v>0</v>
      </c>
      <c r="BG134" s="147">
        <f t="shared" si="6"/>
        <v>0</v>
      </c>
      <c r="BH134" s="147">
        <f t="shared" si="7"/>
        <v>0</v>
      </c>
      <c r="BI134" s="147">
        <f t="shared" si="8"/>
        <v>0</v>
      </c>
      <c r="BJ134" s="15" t="s">
        <v>85</v>
      </c>
      <c r="BK134" s="147">
        <f t="shared" si="9"/>
        <v>0</v>
      </c>
      <c r="BL134" s="15" t="s">
        <v>108</v>
      </c>
      <c r="BM134" s="146" t="s">
        <v>251</v>
      </c>
    </row>
    <row r="135" spans="2:65" s="1" customFormat="1" ht="16.5" customHeight="1">
      <c r="B135" s="134"/>
      <c r="C135" s="135" t="s">
        <v>222</v>
      </c>
      <c r="D135" s="135" t="s">
        <v>187</v>
      </c>
      <c r="E135" s="136" t="s">
        <v>1167</v>
      </c>
      <c r="F135" s="137" t="s">
        <v>1168</v>
      </c>
      <c r="G135" s="138" t="s">
        <v>734</v>
      </c>
      <c r="H135" s="139">
        <v>2</v>
      </c>
      <c r="I135" s="140"/>
      <c r="J135" s="141">
        <f t="shared" si="0"/>
        <v>0</v>
      </c>
      <c r="K135" s="137" t="s">
        <v>203</v>
      </c>
      <c r="L135" s="30"/>
      <c r="M135" s="142" t="s">
        <v>1</v>
      </c>
      <c r="N135" s="143" t="s">
        <v>42</v>
      </c>
      <c r="P135" s="144">
        <f t="shared" si="1"/>
        <v>0</v>
      </c>
      <c r="Q135" s="144">
        <v>0</v>
      </c>
      <c r="R135" s="144">
        <f t="shared" si="2"/>
        <v>0</v>
      </c>
      <c r="S135" s="144">
        <v>0</v>
      </c>
      <c r="T135" s="145">
        <f t="shared" si="3"/>
        <v>0</v>
      </c>
      <c r="AR135" s="146" t="s">
        <v>108</v>
      </c>
      <c r="AT135" s="146" t="s">
        <v>187</v>
      </c>
      <c r="AU135" s="146" t="s">
        <v>85</v>
      </c>
      <c r="AY135" s="15" t="s">
        <v>185</v>
      </c>
      <c r="BE135" s="147">
        <f t="shared" si="4"/>
        <v>0</v>
      </c>
      <c r="BF135" s="147">
        <f t="shared" si="5"/>
        <v>0</v>
      </c>
      <c r="BG135" s="147">
        <f t="shared" si="6"/>
        <v>0</v>
      </c>
      <c r="BH135" s="147">
        <f t="shared" si="7"/>
        <v>0</v>
      </c>
      <c r="BI135" s="147">
        <f t="shared" si="8"/>
        <v>0</v>
      </c>
      <c r="BJ135" s="15" t="s">
        <v>85</v>
      </c>
      <c r="BK135" s="147">
        <f t="shared" si="9"/>
        <v>0</v>
      </c>
      <c r="BL135" s="15" t="s">
        <v>108</v>
      </c>
      <c r="BM135" s="146" t="s">
        <v>261</v>
      </c>
    </row>
    <row r="136" spans="2:65" s="1" customFormat="1" ht="16.5" customHeight="1">
      <c r="B136" s="134"/>
      <c r="C136" s="135" t="s">
        <v>226</v>
      </c>
      <c r="D136" s="135" t="s">
        <v>187</v>
      </c>
      <c r="E136" s="136" t="s">
        <v>1169</v>
      </c>
      <c r="F136" s="137" t="s">
        <v>1170</v>
      </c>
      <c r="G136" s="138" t="s">
        <v>734</v>
      </c>
      <c r="H136" s="139">
        <v>3</v>
      </c>
      <c r="I136" s="140"/>
      <c r="J136" s="141">
        <f t="shared" si="0"/>
        <v>0</v>
      </c>
      <c r="K136" s="137" t="s">
        <v>203</v>
      </c>
      <c r="L136" s="30"/>
      <c r="M136" s="142" t="s">
        <v>1</v>
      </c>
      <c r="N136" s="143" t="s">
        <v>42</v>
      </c>
      <c r="P136" s="144">
        <f t="shared" si="1"/>
        <v>0</v>
      </c>
      <c r="Q136" s="144">
        <v>0</v>
      </c>
      <c r="R136" s="144">
        <f t="shared" si="2"/>
        <v>0</v>
      </c>
      <c r="S136" s="144">
        <v>0</v>
      </c>
      <c r="T136" s="145">
        <f t="shared" si="3"/>
        <v>0</v>
      </c>
      <c r="AR136" s="146" t="s">
        <v>108</v>
      </c>
      <c r="AT136" s="146" t="s">
        <v>187</v>
      </c>
      <c r="AU136" s="146" t="s">
        <v>85</v>
      </c>
      <c r="AY136" s="15" t="s">
        <v>185</v>
      </c>
      <c r="BE136" s="147">
        <f t="shared" si="4"/>
        <v>0</v>
      </c>
      <c r="BF136" s="147">
        <f t="shared" si="5"/>
        <v>0</v>
      </c>
      <c r="BG136" s="147">
        <f t="shared" si="6"/>
        <v>0</v>
      </c>
      <c r="BH136" s="147">
        <f t="shared" si="7"/>
        <v>0</v>
      </c>
      <c r="BI136" s="147">
        <f t="shared" si="8"/>
        <v>0</v>
      </c>
      <c r="BJ136" s="15" t="s">
        <v>85</v>
      </c>
      <c r="BK136" s="147">
        <f t="shared" si="9"/>
        <v>0</v>
      </c>
      <c r="BL136" s="15" t="s">
        <v>108</v>
      </c>
      <c r="BM136" s="146" t="s">
        <v>273</v>
      </c>
    </row>
    <row r="137" spans="2:65" s="1" customFormat="1" ht="21.75" customHeight="1">
      <c r="B137" s="134"/>
      <c r="C137" s="135" t="s">
        <v>230</v>
      </c>
      <c r="D137" s="135" t="s">
        <v>187</v>
      </c>
      <c r="E137" s="136" t="s">
        <v>1171</v>
      </c>
      <c r="F137" s="137" t="s">
        <v>1172</v>
      </c>
      <c r="G137" s="138" t="s">
        <v>734</v>
      </c>
      <c r="H137" s="139">
        <v>2</v>
      </c>
      <c r="I137" s="140"/>
      <c r="J137" s="141">
        <f t="shared" si="0"/>
        <v>0</v>
      </c>
      <c r="K137" s="137" t="s">
        <v>203</v>
      </c>
      <c r="L137" s="30"/>
      <c r="M137" s="142" t="s">
        <v>1</v>
      </c>
      <c r="N137" s="143" t="s">
        <v>42</v>
      </c>
      <c r="P137" s="144">
        <f t="shared" si="1"/>
        <v>0</v>
      </c>
      <c r="Q137" s="144">
        <v>0</v>
      </c>
      <c r="R137" s="144">
        <f t="shared" si="2"/>
        <v>0</v>
      </c>
      <c r="S137" s="144">
        <v>0</v>
      </c>
      <c r="T137" s="145">
        <f t="shared" si="3"/>
        <v>0</v>
      </c>
      <c r="AR137" s="146" t="s">
        <v>108</v>
      </c>
      <c r="AT137" s="146" t="s">
        <v>187</v>
      </c>
      <c r="AU137" s="146" t="s">
        <v>85</v>
      </c>
      <c r="AY137" s="15" t="s">
        <v>185</v>
      </c>
      <c r="BE137" s="147">
        <f t="shared" si="4"/>
        <v>0</v>
      </c>
      <c r="BF137" s="147">
        <f t="shared" si="5"/>
        <v>0</v>
      </c>
      <c r="BG137" s="147">
        <f t="shared" si="6"/>
        <v>0</v>
      </c>
      <c r="BH137" s="147">
        <f t="shared" si="7"/>
        <v>0</v>
      </c>
      <c r="BI137" s="147">
        <f t="shared" si="8"/>
        <v>0</v>
      </c>
      <c r="BJ137" s="15" t="s">
        <v>85</v>
      </c>
      <c r="BK137" s="147">
        <f t="shared" si="9"/>
        <v>0</v>
      </c>
      <c r="BL137" s="15" t="s">
        <v>108</v>
      </c>
      <c r="BM137" s="146" t="s">
        <v>282</v>
      </c>
    </row>
    <row r="138" spans="2:65" s="1" customFormat="1" ht="16.5" customHeight="1">
      <c r="B138" s="134"/>
      <c r="C138" s="135" t="s">
        <v>235</v>
      </c>
      <c r="D138" s="135" t="s">
        <v>187</v>
      </c>
      <c r="E138" s="136" t="s">
        <v>1173</v>
      </c>
      <c r="F138" s="137" t="s">
        <v>1174</v>
      </c>
      <c r="G138" s="138" t="s">
        <v>734</v>
      </c>
      <c r="H138" s="139">
        <v>1</v>
      </c>
      <c r="I138" s="140"/>
      <c r="J138" s="141">
        <f t="shared" si="0"/>
        <v>0</v>
      </c>
      <c r="K138" s="137" t="s">
        <v>203</v>
      </c>
      <c r="L138" s="30"/>
      <c r="M138" s="142" t="s">
        <v>1</v>
      </c>
      <c r="N138" s="143" t="s">
        <v>42</v>
      </c>
      <c r="P138" s="144">
        <f t="shared" si="1"/>
        <v>0</v>
      </c>
      <c r="Q138" s="144">
        <v>0</v>
      </c>
      <c r="R138" s="144">
        <f t="shared" si="2"/>
        <v>0</v>
      </c>
      <c r="S138" s="144">
        <v>0</v>
      </c>
      <c r="T138" s="145">
        <f t="shared" si="3"/>
        <v>0</v>
      </c>
      <c r="AR138" s="146" t="s">
        <v>108</v>
      </c>
      <c r="AT138" s="146" t="s">
        <v>187</v>
      </c>
      <c r="AU138" s="146" t="s">
        <v>85</v>
      </c>
      <c r="AY138" s="15" t="s">
        <v>185</v>
      </c>
      <c r="BE138" s="147">
        <f t="shared" si="4"/>
        <v>0</v>
      </c>
      <c r="BF138" s="147">
        <f t="shared" si="5"/>
        <v>0</v>
      </c>
      <c r="BG138" s="147">
        <f t="shared" si="6"/>
        <v>0</v>
      </c>
      <c r="BH138" s="147">
        <f t="shared" si="7"/>
        <v>0</v>
      </c>
      <c r="BI138" s="147">
        <f t="shared" si="8"/>
        <v>0</v>
      </c>
      <c r="BJ138" s="15" t="s">
        <v>85</v>
      </c>
      <c r="BK138" s="147">
        <f t="shared" si="9"/>
        <v>0</v>
      </c>
      <c r="BL138" s="15" t="s">
        <v>108</v>
      </c>
      <c r="BM138" s="146" t="s">
        <v>291</v>
      </c>
    </row>
    <row r="139" spans="2:65" s="1" customFormat="1" ht="19.5">
      <c r="B139" s="30"/>
      <c r="D139" s="149" t="s">
        <v>301</v>
      </c>
      <c r="F139" s="173" t="s">
        <v>1175</v>
      </c>
      <c r="I139" s="174"/>
      <c r="L139" s="30"/>
      <c r="M139" s="175"/>
      <c r="T139" s="54"/>
      <c r="AT139" s="15" t="s">
        <v>301</v>
      </c>
      <c r="AU139" s="15" t="s">
        <v>85</v>
      </c>
    </row>
    <row r="140" spans="2:65" s="1" customFormat="1" ht="16.5" customHeight="1">
      <c r="B140" s="134"/>
      <c r="C140" s="135" t="s">
        <v>8</v>
      </c>
      <c r="D140" s="135" t="s">
        <v>187</v>
      </c>
      <c r="E140" s="136" t="s">
        <v>1176</v>
      </c>
      <c r="F140" s="137" t="s">
        <v>1177</v>
      </c>
      <c r="G140" s="138" t="s">
        <v>734</v>
      </c>
      <c r="H140" s="139">
        <v>1</v>
      </c>
      <c r="I140" s="140"/>
      <c r="J140" s="141">
        <f>ROUND(I140*H140,2)</f>
        <v>0</v>
      </c>
      <c r="K140" s="137" t="s">
        <v>203</v>
      </c>
      <c r="L140" s="30"/>
      <c r="M140" s="142" t="s">
        <v>1</v>
      </c>
      <c r="N140" s="143" t="s">
        <v>42</v>
      </c>
      <c r="P140" s="144">
        <f>O140*H140</f>
        <v>0</v>
      </c>
      <c r="Q140" s="144">
        <v>0</v>
      </c>
      <c r="R140" s="144">
        <f>Q140*H140</f>
        <v>0</v>
      </c>
      <c r="S140" s="144">
        <v>0</v>
      </c>
      <c r="T140" s="145">
        <f>S140*H140</f>
        <v>0</v>
      </c>
      <c r="AR140" s="146" t="s">
        <v>108</v>
      </c>
      <c r="AT140" s="146" t="s">
        <v>187</v>
      </c>
      <c r="AU140" s="146" t="s">
        <v>85</v>
      </c>
      <c r="AY140" s="15" t="s">
        <v>185</v>
      </c>
      <c r="BE140" s="147">
        <f>IF(N140="základní",J140,0)</f>
        <v>0</v>
      </c>
      <c r="BF140" s="147">
        <f>IF(N140="snížená",J140,0)</f>
        <v>0</v>
      </c>
      <c r="BG140" s="147">
        <f>IF(N140="zákl. přenesená",J140,0)</f>
        <v>0</v>
      </c>
      <c r="BH140" s="147">
        <f>IF(N140="sníž. přenesená",J140,0)</f>
        <v>0</v>
      </c>
      <c r="BI140" s="147">
        <f>IF(N140="nulová",J140,0)</f>
        <v>0</v>
      </c>
      <c r="BJ140" s="15" t="s">
        <v>85</v>
      </c>
      <c r="BK140" s="147">
        <f>ROUND(I140*H140,2)</f>
        <v>0</v>
      </c>
      <c r="BL140" s="15" t="s">
        <v>108</v>
      </c>
      <c r="BM140" s="146" t="s">
        <v>303</v>
      </c>
    </row>
    <row r="141" spans="2:65" s="1" customFormat="1" ht="19.5">
      <c r="B141" s="30"/>
      <c r="D141" s="149" t="s">
        <v>301</v>
      </c>
      <c r="F141" s="173" t="s">
        <v>1178</v>
      </c>
      <c r="I141" s="174"/>
      <c r="L141" s="30"/>
      <c r="M141" s="175"/>
      <c r="T141" s="54"/>
      <c r="AT141" s="15" t="s">
        <v>301</v>
      </c>
      <c r="AU141" s="15" t="s">
        <v>85</v>
      </c>
    </row>
    <row r="142" spans="2:65" s="1" customFormat="1" ht="16.5" customHeight="1">
      <c r="B142" s="134"/>
      <c r="C142" s="135" t="s">
        <v>246</v>
      </c>
      <c r="D142" s="135" t="s">
        <v>187</v>
      </c>
      <c r="E142" s="136" t="s">
        <v>1179</v>
      </c>
      <c r="F142" s="137" t="s">
        <v>1180</v>
      </c>
      <c r="G142" s="138" t="s">
        <v>734</v>
      </c>
      <c r="H142" s="139">
        <v>2</v>
      </c>
      <c r="I142" s="140"/>
      <c r="J142" s="141">
        <f t="shared" ref="J142:J155" si="10">ROUND(I142*H142,2)</f>
        <v>0</v>
      </c>
      <c r="K142" s="137" t="s">
        <v>203</v>
      </c>
      <c r="L142" s="30"/>
      <c r="M142" s="142" t="s">
        <v>1</v>
      </c>
      <c r="N142" s="143" t="s">
        <v>42</v>
      </c>
      <c r="P142" s="144">
        <f t="shared" ref="P142:P155" si="11">O142*H142</f>
        <v>0</v>
      </c>
      <c r="Q142" s="144">
        <v>0</v>
      </c>
      <c r="R142" s="144">
        <f t="shared" ref="R142:R155" si="12">Q142*H142</f>
        <v>0</v>
      </c>
      <c r="S142" s="144">
        <v>0</v>
      </c>
      <c r="T142" s="145">
        <f t="shared" ref="T142:T155" si="13">S142*H142</f>
        <v>0</v>
      </c>
      <c r="AR142" s="146" t="s">
        <v>108</v>
      </c>
      <c r="AT142" s="146" t="s">
        <v>187</v>
      </c>
      <c r="AU142" s="146" t="s">
        <v>85</v>
      </c>
      <c r="AY142" s="15" t="s">
        <v>185</v>
      </c>
      <c r="BE142" s="147">
        <f t="shared" ref="BE142:BE155" si="14">IF(N142="základní",J142,0)</f>
        <v>0</v>
      </c>
      <c r="BF142" s="147">
        <f t="shared" ref="BF142:BF155" si="15">IF(N142="snížená",J142,0)</f>
        <v>0</v>
      </c>
      <c r="BG142" s="147">
        <f t="shared" ref="BG142:BG155" si="16">IF(N142="zákl. přenesená",J142,0)</f>
        <v>0</v>
      </c>
      <c r="BH142" s="147">
        <f t="shared" ref="BH142:BH155" si="17">IF(N142="sníž. přenesená",J142,0)</f>
        <v>0</v>
      </c>
      <c r="BI142" s="147">
        <f t="shared" ref="BI142:BI155" si="18">IF(N142="nulová",J142,0)</f>
        <v>0</v>
      </c>
      <c r="BJ142" s="15" t="s">
        <v>85</v>
      </c>
      <c r="BK142" s="147">
        <f t="shared" ref="BK142:BK155" si="19">ROUND(I142*H142,2)</f>
        <v>0</v>
      </c>
      <c r="BL142" s="15" t="s">
        <v>108</v>
      </c>
      <c r="BM142" s="146" t="s">
        <v>312</v>
      </c>
    </row>
    <row r="143" spans="2:65" s="1" customFormat="1" ht="16.5" customHeight="1">
      <c r="B143" s="134"/>
      <c r="C143" s="135" t="s">
        <v>251</v>
      </c>
      <c r="D143" s="135" t="s">
        <v>187</v>
      </c>
      <c r="E143" s="136" t="s">
        <v>1181</v>
      </c>
      <c r="F143" s="137" t="s">
        <v>1182</v>
      </c>
      <c r="G143" s="138" t="s">
        <v>734</v>
      </c>
      <c r="H143" s="139">
        <v>4</v>
      </c>
      <c r="I143" s="140"/>
      <c r="J143" s="141">
        <f t="shared" si="10"/>
        <v>0</v>
      </c>
      <c r="K143" s="137" t="s">
        <v>203</v>
      </c>
      <c r="L143" s="30"/>
      <c r="M143" s="142" t="s">
        <v>1</v>
      </c>
      <c r="N143" s="143" t="s">
        <v>42</v>
      </c>
      <c r="P143" s="144">
        <f t="shared" si="11"/>
        <v>0</v>
      </c>
      <c r="Q143" s="144">
        <v>0</v>
      </c>
      <c r="R143" s="144">
        <f t="shared" si="12"/>
        <v>0</v>
      </c>
      <c r="S143" s="144">
        <v>0</v>
      </c>
      <c r="T143" s="145">
        <f t="shared" si="13"/>
        <v>0</v>
      </c>
      <c r="AR143" s="146" t="s">
        <v>108</v>
      </c>
      <c r="AT143" s="146" t="s">
        <v>187</v>
      </c>
      <c r="AU143" s="146" t="s">
        <v>85</v>
      </c>
      <c r="AY143" s="15" t="s">
        <v>185</v>
      </c>
      <c r="BE143" s="147">
        <f t="shared" si="14"/>
        <v>0</v>
      </c>
      <c r="BF143" s="147">
        <f t="shared" si="15"/>
        <v>0</v>
      </c>
      <c r="BG143" s="147">
        <f t="shared" si="16"/>
        <v>0</v>
      </c>
      <c r="BH143" s="147">
        <f t="shared" si="17"/>
        <v>0</v>
      </c>
      <c r="BI143" s="147">
        <f t="shared" si="18"/>
        <v>0</v>
      </c>
      <c r="BJ143" s="15" t="s">
        <v>85</v>
      </c>
      <c r="BK143" s="147">
        <f t="shared" si="19"/>
        <v>0</v>
      </c>
      <c r="BL143" s="15" t="s">
        <v>108</v>
      </c>
      <c r="BM143" s="146" t="s">
        <v>320</v>
      </c>
    </row>
    <row r="144" spans="2:65" s="1" customFormat="1" ht="16.5" customHeight="1">
      <c r="B144" s="134"/>
      <c r="C144" s="135" t="s">
        <v>256</v>
      </c>
      <c r="D144" s="135" t="s">
        <v>187</v>
      </c>
      <c r="E144" s="136" t="s">
        <v>1183</v>
      </c>
      <c r="F144" s="137" t="s">
        <v>1184</v>
      </c>
      <c r="G144" s="138" t="s">
        <v>734</v>
      </c>
      <c r="H144" s="139">
        <v>4</v>
      </c>
      <c r="I144" s="140"/>
      <c r="J144" s="141">
        <f t="shared" si="10"/>
        <v>0</v>
      </c>
      <c r="K144" s="137" t="s">
        <v>203</v>
      </c>
      <c r="L144" s="30"/>
      <c r="M144" s="142" t="s">
        <v>1</v>
      </c>
      <c r="N144" s="143" t="s">
        <v>42</v>
      </c>
      <c r="P144" s="144">
        <f t="shared" si="11"/>
        <v>0</v>
      </c>
      <c r="Q144" s="144">
        <v>0</v>
      </c>
      <c r="R144" s="144">
        <f t="shared" si="12"/>
        <v>0</v>
      </c>
      <c r="S144" s="144">
        <v>0</v>
      </c>
      <c r="T144" s="145">
        <f t="shared" si="13"/>
        <v>0</v>
      </c>
      <c r="AR144" s="146" t="s">
        <v>108</v>
      </c>
      <c r="AT144" s="146" t="s">
        <v>187</v>
      </c>
      <c r="AU144" s="146" t="s">
        <v>85</v>
      </c>
      <c r="AY144" s="15" t="s">
        <v>185</v>
      </c>
      <c r="BE144" s="147">
        <f t="shared" si="14"/>
        <v>0</v>
      </c>
      <c r="BF144" s="147">
        <f t="shared" si="15"/>
        <v>0</v>
      </c>
      <c r="BG144" s="147">
        <f t="shared" si="16"/>
        <v>0</v>
      </c>
      <c r="BH144" s="147">
        <f t="shared" si="17"/>
        <v>0</v>
      </c>
      <c r="BI144" s="147">
        <f t="shared" si="18"/>
        <v>0</v>
      </c>
      <c r="BJ144" s="15" t="s">
        <v>85</v>
      </c>
      <c r="BK144" s="147">
        <f t="shared" si="19"/>
        <v>0</v>
      </c>
      <c r="BL144" s="15" t="s">
        <v>108</v>
      </c>
      <c r="BM144" s="146" t="s">
        <v>330</v>
      </c>
    </row>
    <row r="145" spans="2:65" s="1" customFormat="1" ht="16.5" customHeight="1">
      <c r="B145" s="134"/>
      <c r="C145" s="135" t="s">
        <v>261</v>
      </c>
      <c r="D145" s="135" t="s">
        <v>187</v>
      </c>
      <c r="E145" s="136" t="s">
        <v>1185</v>
      </c>
      <c r="F145" s="137" t="s">
        <v>1186</v>
      </c>
      <c r="G145" s="138" t="s">
        <v>734</v>
      </c>
      <c r="H145" s="139">
        <v>4</v>
      </c>
      <c r="I145" s="140"/>
      <c r="J145" s="141">
        <f t="shared" si="10"/>
        <v>0</v>
      </c>
      <c r="K145" s="137" t="s">
        <v>203</v>
      </c>
      <c r="L145" s="30"/>
      <c r="M145" s="142" t="s">
        <v>1</v>
      </c>
      <c r="N145" s="143" t="s">
        <v>42</v>
      </c>
      <c r="P145" s="144">
        <f t="shared" si="11"/>
        <v>0</v>
      </c>
      <c r="Q145" s="144">
        <v>0</v>
      </c>
      <c r="R145" s="144">
        <f t="shared" si="12"/>
        <v>0</v>
      </c>
      <c r="S145" s="144">
        <v>0</v>
      </c>
      <c r="T145" s="145">
        <f t="shared" si="13"/>
        <v>0</v>
      </c>
      <c r="AR145" s="146" t="s">
        <v>108</v>
      </c>
      <c r="AT145" s="146" t="s">
        <v>187</v>
      </c>
      <c r="AU145" s="146" t="s">
        <v>85</v>
      </c>
      <c r="AY145" s="15" t="s">
        <v>185</v>
      </c>
      <c r="BE145" s="147">
        <f t="shared" si="14"/>
        <v>0</v>
      </c>
      <c r="BF145" s="147">
        <f t="shared" si="15"/>
        <v>0</v>
      </c>
      <c r="BG145" s="147">
        <f t="shared" si="16"/>
        <v>0</v>
      </c>
      <c r="BH145" s="147">
        <f t="shared" si="17"/>
        <v>0</v>
      </c>
      <c r="BI145" s="147">
        <f t="shared" si="18"/>
        <v>0</v>
      </c>
      <c r="BJ145" s="15" t="s">
        <v>85</v>
      </c>
      <c r="BK145" s="147">
        <f t="shared" si="19"/>
        <v>0</v>
      </c>
      <c r="BL145" s="15" t="s">
        <v>108</v>
      </c>
      <c r="BM145" s="146" t="s">
        <v>340</v>
      </c>
    </row>
    <row r="146" spans="2:65" s="1" customFormat="1" ht="16.5" customHeight="1">
      <c r="B146" s="134"/>
      <c r="C146" s="135" t="s">
        <v>268</v>
      </c>
      <c r="D146" s="135" t="s">
        <v>187</v>
      </c>
      <c r="E146" s="136" t="s">
        <v>1187</v>
      </c>
      <c r="F146" s="137" t="s">
        <v>1188</v>
      </c>
      <c r="G146" s="138" t="s">
        <v>734</v>
      </c>
      <c r="H146" s="139">
        <v>2</v>
      </c>
      <c r="I146" s="140"/>
      <c r="J146" s="141">
        <f t="shared" si="10"/>
        <v>0</v>
      </c>
      <c r="K146" s="137" t="s">
        <v>203</v>
      </c>
      <c r="L146" s="30"/>
      <c r="M146" s="142" t="s">
        <v>1</v>
      </c>
      <c r="N146" s="143" t="s">
        <v>42</v>
      </c>
      <c r="P146" s="144">
        <f t="shared" si="11"/>
        <v>0</v>
      </c>
      <c r="Q146" s="144">
        <v>0</v>
      </c>
      <c r="R146" s="144">
        <f t="shared" si="12"/>
        <v>0</v>
      </c>
      <c r="S146" s="144">
        <v>0</v>
      </c>
      <c r="T146" s="145">
        <f t="shared" si="13"/>
        <v>0</v>
      </c>
      <c r="AR146" s="146" t="s">
        <v>108</v>
      </c>
      <c r="AT146" s="146" t="s">
        <v>187</v>
      </c>
      <c r="AU146" s="146" t="s">
        <v>85</v>
      </c>
      <c r="AY146" s="15" t="s">
        <v>185</v>
      </c>
      <c r="BE146" s="147">
        <f t="shared" si="14"/>
        <v>0</v>
      </c>
      <c r="BF146" s="147">
        <f t="shared" si="15"/>
        <v>0</v>
      </c>
      <c r="BG146" s="147">
        <f t="shared" si="16"/>
        <v>0</v>
      </c>
      <c r="BH146" s="147">
        <f t="shared" si="17"/>
        <v>0</v>
      </c>
      <c r="BI146" s="147">
        <f t="shared" si="18"/>
        <v>0</v>
      </c>
      <c r="BJ146" s="15" t="s">
        <v>85</v>
      </c>
      <c r="BK146" s="147">
        <f t="shared" si="19"/>
        <v>0</v>
      </c>
      <c r="BL146" s="15" t="s">
        <v>108</v>
      </c>
      <c r="BM146" s="146" t="s">
        <v>349</v>
      </c>
    </row>
    <row r="147" spans="2:65" s="1" customFormat="1" ht="16.5" customHeight="1">
      <c r="B147" s="134"/>
      <c r="C147" s="135" t="s">
        <v>273</v>
      </c>
      <c r="D147" s="135" t="s">
        <v>187</v>
      </c>
      <c r="E147" s="136" t="s">
        <v>1189</v>
      </c>
      <c r="F147" s="137" t="s">
        <v>1190</v>
      </c>
      <c r="G147" s="138" t="s">
        <v>734</v>
      </c>
      <c r="H147" s="139">
        <v>4</v>
      </c>
      <c r="I147" s="140"/>
      <c r="J147" s="141">
        <f t="shared" si="10"/>
        <v>0</v>
      </c>
      <c r="K147" s="137" t="s">
        <v>203</v>
      </c>
      <c r="L147" s="30"/>
      <c r="M147" s="142" t="s">
        <v>1</v>
      </c>
      <c r="N147" s="143" t="s">
        <v>42</v>
      </c>
      <c r="P147" s="144">
        <f t="shared" si="11"/>
        <v>0</v>
      </c>
      <c r="Q147" s="144">
        <v>0</v>
      </c>
      <c r="R147" s="144">
        <f t="shared" si="12"/>
        <v>0</v>
      </c>
      <c r="S147" s="144">
        <v>0</v>
      </c>
      <c r="T147" s="145">
        <f t="shared" si="13"/>
        <v>0</v>
      </c>
      <c r="AR147" s="146" t="s">
        <v>108</v>
      </c>
      <c r="AT147" s="146" t="s">
        <v>187</v>
      </c>
      <c r="AU147" s="146" t="s">
        <v>85</v>
      </c>
      <c r="AY147" s="15" t="s">
        <v>185</v>
      </c>
      <c r="BE147" s="147">
        <f t="shared" si="14"/>
        <v>0</v>
      </c>
      <c r="BF147" s="147">
        <f t="shared" si="15"/>
        <v>0</v>
      </c>
      <c r="BG147" s="147">
        <f t="shared" si="16"/>
        <v>0</v>
      </c>
      <c r="BH147" s="147">
        <f t="shared" si="17"/>
        <v>0</v>
      </c>
      <c r="BI147" s="147">
        <f t="shared" si="18"/>
        <v>0</v>
      </c>
      <c r="BJ147" s="15" t="s">
        <v>85</v>
      </c>
      <c r="BK147" s="147">
        <f t="shared" si="19"/>
        <v>0</v>
      </c>
      <c r="BL147" s="15" t="s">
        <v>108</v>
      </c>
      <c r="BM147" s="146" t="s">
        <v>358</v>
      </c>
    </row>
    <row r="148" spans="2:65" s="1" customFormat="1" ht="16.5" customHeight="1">
      <c r="B148" s="134"/>
      <c r="C148" s="135" t="s">
        <v>278</v>
      </c>
      <c r="D148" s="135" t="s">
        <v>187</v>
      </c>
      <c r="E148" s="136" t="s">
        <v>1191</v>
      </c>
      <c r="F148" s="137" t="s">
        <v>1192</v>
      </c>
      <c r="G148" s="138" t="s">
        <v>922</v>
      </c>
      <c r="H148" s="139">
        <v>90</v>
      </c>
      <c r="I148" s="140"/>
      <c r="J148" s="141">
        <f t="shared" si="10"/>
        <v>0</v>
      </c>
      <c r="K148" s="137" t="s">
        <v>203</v>
      </c>
      <c r="L148" s="30"/>
      <c r="M148" s="142" t="s">
        <v>1</v>
      </c>
      <c r="N148" s="143" t="s">
        <v>42</v>
      </c>
      <c r="P148" s="144">
        <f t="shared" si="11"/>
        <v>0</v>
      </c>
      <c r="Q148" s="144">
        <v>0</v>
      </c>
      <c r="R148" s="144">
        <f t="shared" si="12"/>
        <v>0</v>
      </c>
      <c r="S148" s="144">
        <v>0</v>
      </c>
      <c r="T148" s="145">
        <f t="shared" si="13"/>
        <v>0</v>
      </c>
      <c r="AR148" s="146" t="s">
        <v>108</v>
      </c>
      <c r="AT148" s="146" t="s">
        <v>187</v>
      </c>
      <c r="AU148" s="146" t="s">
        <v>85</v>
      </c>
      <c r="AY148" s="15" t="s">
        <v>185</v>
      </c>
      <c r="BE148" s="147">
        <f t="shared" si="14"/>
        <v>0</v>
      </c>
      <c r="BF148" s="147">
        <f t="shared" si="15"/>
        <v>0</v>
      </c>
      <c r="BG148" s="147">
        <f t="shared" si="16"/>
        <v>0</v>
      </c>
      <c r="BH148" s="147">
        <f t="shared" si="17"/>
        <v>0</v>
      </c>
      <c r="BI148" s="147">
        <f t="shared" si="18"/>
        <v>0</v>
      </c>
      <c r="BJ148" s="15" t="s">
        <v>85</v>
      </c>
      <c r="BK148" s="147">
        <f t="shared" si="19"/>
        <v>0</v>
      </c>
      <c r="BL148" s="15" t="s">
        <v>108</v>
      </c>
      <c r="BM148" s="146" t="s">
        <v>367</v>
      </c>
    </row>
    <row r="149" spans="2:65" s="1" customFormat="1" ht="16.5" customHeight="1">
      <c r="B149" s="134"/>
      <c r="C149" s="135" t="s">
        <v>282</v>
      </c>
      <c r="D149" s="135" t="s">
        <v>187</v>
      </c>
      <c r="E149" s="136" t="s">
        <v>1193</v>
      </c>
      <c r="F149" s="137" t="s">
        <v>1194</v>
      </c>
      <c r="G149" s="138" t="s">
        <v>922</v>
      </c>
      <c r="H149" s="139">
        <v>2</v>
      </c>
      <c r="I149" s="140"/>
      <c r="J149" s="141">
        <f t="shared" si="10"/>
        <v>0</v>
      </c>
      <c r="K149" s="137" t="s">
        <v>203</v>
      </c>
      <c r="L149" s="30"/>
      <c r="M149" s="142" t="s">
        <v>1</v>
      </c>
      <c r="N149" s="143" t="s">
        <v>42</v>
      </c>
      <c r="P149" s="144">
        <f t="shared" si="11"/>
        <v>0</v>
      </c>
      <c r="Q149" s="144">
        <v>0</v>
      </c>
      <c r="R149" s="144">
        <f t="shared" si="12"/>
        <v>0</v>
      </c>
      <c r="S149" s="144">
        <v>0</v>
      </c>
      <c r="T149" s="145">
        <f t="shared" si="13"/>
        <v>0</v>
      </c>
      <c r="AR149" s="146" t="s">
        <v>108</v>
      </c>
      <c r="AT149" s="146" t="s">
        <v>187</v>
      </c>
      <c r="AU149" s="146" t="s">
        <v>85</v>
      </c>
      <c r="AY149" s="15" t="s">
        <v>185</v>
      </c>
      <c r="BE149" s="147">
        <f t="shared" si="14"/>
        <v>0</v>
      </c>
      <c r="BF149" s="147">
        <f t="shared" si="15"/>
        <v>0</v>
      </c>
      <c r="BG149" s="147">
        <f t="shared" si="16"/>
        <v>0</v>
      </c>
      <c r="BH149" s="147">
        <f t="shared" si="17"/>
        <v>0</v>
      </c>
      <c r="BI149" s="147">
        <f t="shared" si="18"/>
        <v>0</v>
      </c>
      <c r="BJ149" s="15" t="s">
        <v>85</v>
      </c>
      <c r="BK149" s="147">
        <f t="shared" si="19"/>
        <v>0</v>
      </c>
      <c r="BL149" s="15" t="s">
        <v>108</v>
      </c>
      <c r="BM149" s="146" t="s">
        <v>375</v>
      </c>
    </row>
    <row r="150" spans="2:65" s="1" customFormat="1" ht="16.5" customHeight="1">
      <c r="B150" s="134"/>
      <c r="C150" s="135" t="s">
        <v>7</v>
      </c>
      <c r="D150" s="135" t="s">
        <v>187</v>
      </c>
      <c r="E150" s="136" t="s">
        <v>1195</v>
      </c>
      <c r="F150" s="137" t="s">
        <v>1196</v>
      </c>
      <c r="G150" s="138" t="s">
        <v>922</v>
      </c>
      <c r="H150" s="139">
        <v>5</v>
      </c>
      <c r="I150" s="140"/>
      <c r="J150" s="141">
        <f t="shared" si="10"/>
        <v>0</v>
      </c>
      <c r="K150" s="137" t="s">
        <v>203</v>
      </c>
      <c r="L150" s="30"/>
      <c r="M150" s="142" t="s">
        <v>1</v>
      </c>
      <c r="N150" s="143" t="s">
        <v>42</v>
      </c>
      <c r="P150" s="144">
        <f t="shared" si="11"/>
        <v>0</v>
      </c>
      <c r="Q150" s="144">
        <v>0</v>
      </c>
      <c r="R150" s="144">
        <f t="shared" si="12"/>
        <v>0</v>
      </c>
      <c r="S150" s="144">
        <v>0</v>
      </c>
      <c r="T150" s="145">
        <f t="shared" si="13"/>
        <v>0</v>
      </c>
      <c r="AR150" s="146" t="s">
        <v>108</v>
      </c>
      <c r="AT150" s="146" t="s">
        <v>187</v>
      </c>
      <c r="AU150" s="146" t="s">
        <v>85</v>
      </c>
      <c r="AY150" s="15" t="s">
        <v>185</v>
      </c>
      <c r="BE150" s="147">
        <f t="shared" si="14"/>
        <v>0</v>
      </c>
      <c r="BF150" s="147">
        <f t="shared" si="15"/>
        <v>0</v>
      </c>
      <c r="BG150" s="147">
        <f t="shared" si="16"/>
        <v>0</v>
      </c>
      <c r="BH150" s="147">
        <f t="shared" si="17"/>
        <v>0</v>
      </c>
      <c r="BI150" s="147">
        <f t="shared" si="18"/>
        <v>0</v>
      </c>
      <c r="BJ150" s="15" t="s">
        <v>85</v>
      </c>
      <c r="BK150" s="147">
        <f t="shared" si="19"/>
        <v>0</v>
      </c>
      <c r="BL150" s="15" t="s">
        <v>108</v>
      </c>
      <c r="BM150" s="146" t="s">
        <v>381</v>
      </c>
    </row>
    <row r="151" spans="2:65" s="1" customFormat="1" ht="16.5" customHeight="1">
      <c r="B151" s="134"/>
      <c r="C151" s="135" t="s">
        <v>291</v>
      </c>
      <c r="D151" s="135" t="s">
        <v>187</v>
      </c>
      <c r="E151" s="136" t="s">
        <v>1197</v>
      </c>
      <c r="F151" s="137" t="s">
        <v>1198</v>
      </c>
      <c r="G151" s="138" t="s">
        <v>202</v>
      </c>
      <c r="H151" s="139">
        <v>50</v>
      </c>
      <c r="I151" s="140"/>
      <c r="J151" s="141">
        <f t="shared" si="10"/>
        <v>0</v>
      </c>
      <c r="K151" s="137" t="s">
        <v>203</v>
      </c>
      <c r="L151" s="30"/>
      <c r="M151" s="142" t="s">
        <v>1</v>
      </c>
      <c r="N151" s="143" t="s">
        <v>42</v>
      </c>
      <c r="P151" s="144">
        <f t="shared" si="11"/>
        <v>0</v>
      </c>
      <c r="Q151" s="144">
        <v>0</v>
      </c>
      <c r="R151" s="144">
        <f t="shared" si="12"/>
        <v>0</v>
      </c>
      <c r="S151" s="144">
        <v>0</v>
      </c>
      <c r="T151" s="145">
        <f t="shared" si="13"/>
        <v>0</v>
      </c>
      <c r="AR151" s="146" t="s">
        <v>108</v>
      </c>
      <c r="AT151" s="146" t="s">
        <v>187</v>
      </c>
      <c r="AU151" s="146" t="s">
        <v>85</v>
      </c>
      <c r="AY151" s="15" t="s">
        <v>185</v>
      </c>
      <c r="BE151" s="147">
        <f t="shared" si="14"/>
        <v>0</v>
      </c>
      <c r="BF151" s="147">
        <f t="shared" si="15"/>
        <v>0</v>
      </c>
      <c r="BG151" s="147">
        <f t="shared" si="16"/>
        <v>0</v>
      </c>
      <c r="BH151" s="147">
        <f t="shared" si="17"/>
        <v>0</v>
      </c>
      <c r="BI151" s="147">
        <f t="shared" si="18"/>
        <v>0</v>
      </c>
      <c r="BJ151" s="15" t="s">
        <v>85</v>
      </c>
      <c r="BK151" s="147">
        <f t="shared" si="19"/>
        <v>0</v>
      </c>
      <c r="BL151" s="15" t="s">
        <v>108</v>
      </c>
      <c r="BM151" s="146" t="s">
        <v>390</v>
      </c>
    </row>
    <row r="152" spans="2:65" s="1" customFormat="1" ht="16.5" customHeight="1">
      <c r="B152" s="134"/>
      <c r="C152" s="135" t="s">
        <v>297</v>
      </c>
      <c r="D152" s="135" t="s">
        <v>187</v>
      </c>
      <c r="E152" s="136" t="s">
        <v>1199</v>
      </c>
      <c r="F152" s="137" t="s">
        <v>1200</v>
      </c>
      <c r="G152" s="138" t="s">
        <v>202</v>
      </c>
      <c r="H152" s="139">
        <v>26</v>
      </c>
      <c r="I152" s="140"/>
      <c r="J152" s="141">
        <f t="shared" si="10"/>
        <v>0</v>
      </c>
      <c r="K152" s="137" t="s">
        <v>203</v>
      </c>
      <c r="L152" s="30"/>
      <c r="M152" s="142" t="s">
        <v>1</v>
      </c>
      <c r="N152" s="143" t="s">
        <v>42</v>
      </c>
      <c r="P152" s="144">
        <f t="shared" si="11"/>
        <v>0</v>
      </c>
      <c r="Q152" s="144">
        <v>0</v>
      </c>
      <c r="R152" s="144">
        <f t="shared" si="12"/>
        <v>0</v>
      </c>
      <c r="S152" s="144">
        <v>0</v>
      </c>
      <c r="T152" s="145">
        <f t="shared" si="13"/>
        <v>0</v>
      </c>
      <c r="AR152" s="146" t="s">
        <v>108</v>
      </c>
      <c r="AT152" s="146" t="s">
        <v>187</v>
      </c>
      <c r="AU152" s="146" t="s">
        <v>85</v>
      </c>
      <c r="AY152" s="15" t="s">
        <v>185</v>
      </c>
      <c r="BE152" s="147">
        <f t="shared" si="14"/>
        <v>0</v>
      </c>
      <c r="BF152" s="147">
        <f t="shared" si="15"/>
        <v>0</v>
      </c>
      <c r="BG152" s="147">
        <f t="shared" si="16"/>
        <v>0</v>
      </c>
      <c r="BH152" s="147">
        <f t="shared" si="17"/>
        <v>0</v>
      </c>
      <c r="BI152" s="147">
        <f t="shared" si="18"/>
        <v>0</v>
      </c>
      <c r="BJ152" s="15" t="s">
        <v>85</v>
      </c>
      <c r="BK152" s="147">
        <f t="shared" si="19"/>
        <v>0</v>
      </c>
      <c r="BL152" s="15" t="s">
        <v>108</v>
      </c>
      <c r="BM152" s="146" t="s">
        <v>400</v>
      </c>
    </row>
    <row r="153" spans="2:65" s="1" customFormat="1" ht="16.5" customHeight="1">
      <c r="B153" s="134"/>
      <c r="C153" s="135" t="s">
        <v>303</v>
      </c>
      <c r="D153" s="135" t="s">
        <v>187</v>
      </c>
      <c r="E153" s="136" t="s">
        <v>1201</v>
      </c>
      <c r="F153" s="137" t="s">
        <v>1202</v>
      </c>
      <c r="G153" s="138" t="s">
        <v>202</v>
      </c>
      <c r="H153" s="139">
        <v>10</v>
      </c>
      <c r="I153" s="140"/>
      <c r="J153" s="141">
        <f t="shared" si="10"/>
        <v>0</v>
      </c>
      <c r="K153" s="137" t="s">
        <v>203</v>
      </c>
      <c r="L153" s="30"/>
      <c r="M153" s="142" t="s">
        <v>1</v>
      </c>
      <c r="N153" s="143" t="s">
        <v>42</v>
      </c>
      <c r="P153" s="144">
        <f t="shared" si="11"/>
        <v>0</v>
      </c>
      <c r="Q153" s="144">
        <v>0</v>
      </c>
      <c r="R153" s="144">
        <f t="shared" si="12"/>
        <v>0</v>
      </c>
      <c r="S153" s="144">
        <v>0</v>
      </c>
      <c r="T153" s="145">
        <f t="shared" si="13"/>
        <v>0</v>
      </c>
      <c r="AR153" s="146" t="s">
        <v>108</v>
      </c>
      <c r="AT153" s="146" t="s">
        <v>187</v>
      </c>
      <c r="AU153" s="146" t="s">
        <v>85</v>
      </c>
      <c r="AY153" s="15" t="s">
        <v>185</v>
      </c>
      <c r="BE153" s="147">
        <f t="shared" si="14"/>
        <v>0</v>
      </c>
      <c r="BF153" s="147">
        <f t="shared" si="15"/>
        <v>0</v>
      </c>
      <c r="BG153" s="147">
        <f t="shared" si="16"/>
        <v>0</v>
      </c>
      <c r="BH153" s="147">
        <f t="shared" si="17"/>
        <v>0</v>
      </c>
      <c r="BI153" s="147">
        <f t="shared" si="18"/>
        <v>0</v>
      </c>
      <c r="BJ153" s="15" t="s">
        <v>85</v>
      </c>
      <c r="BK153" s="147">
        <f t="shared" si="19"/>
        <v>0</v>
      </c>
      <c r="BL153" s="15" t="s">
        <v>108</v>
      </c>
      <c r="BM153" s="146" t="s">
        <v>410</v>
      </c>
    </row>
    <row r="154" spans="2:65" s="1" customFormat="1" ht="16.5" customHeight="1">
      <c r="B154" s="134"/>
      <c r="C154" s="135" t="s">
        <v>308</v>
      </c>
      <c r="D154" s="135" t="s">
        <v>187</v>
      </c>
      <c r="E154" s="136" t="s">
        <v>1203</v>
      </c>
      <c r="F154" s="137" t="s">
        <v>1204</v>
      </c>
      <c r="G154" s="138" t="s">
        <v>922</v>
      </c>
      <c r="H154" s="139">
        <v>23</v>
      </c>
      <c r="I154" s="140"/>
      <c r="J154" s="141">
        <f t="shared" si="10"/>
        <v>0</v>
      </c>
      <c r="K154" s="137" t="s">
        <v>203</v>
      </c>
      <c r="L154" s="30"/>
      <c r="M154" s="142" t="s">
        <v>1</v>
      </c>
      <c r="N154" s="143" t="s">
        <v>42</v>
      </c>
      <c r="P154" s="144">
        <f t="shared" si="11"/>
        <v>0</v>
      </c>
      <c r="Q154" s="144">
        <v>0</v>
      </c>
      <c r="R154" s="144">
        <f t="shared" si="12"/>
        <v>0</v>
      </c>
      <c r="S154" s="144">
        <v>0</v>
      </c>
      <c r="T154" s="145">
        <f t="shared" si="13"/>
        <v>0</v>
      </c>
      <c r="AR154" s="146" t="s">
        <v>108</v>
      </c>
      <c r="AT154" s="146" t="s">
        <v>187</v>
      </c>
      <c r="AU154" s="146" t="s">
        <v>85</v>
      </c>
      <c r="AY154" s="15" t="s">
        <v>185</v>
      </c>
      <c r="BE154" s="147">
        <f t="shared" si="14"/>
        <v>0</v>
      </c>
      <c r="BF154" s="147">
        <f t="shared" si="15"/>
        <v>0</v>
      </c>
      <c r="BG154" s="147">
        <f t="shared" si="16"/>
        <v>0</v>
      </c>
      <c r="BH154" s="147">
        <f t="shared" si="17"/>
        <v>0</v>
      </c>
      <c r="BI154" s="147">
        <f t="shared" si="18"/>
        <v>0</v>
      </c>
      <c r="BJ154" s="15" t="s">
        <v>85</v>
      </c>
      <c r="BK154" s="147">
        <f t="shared" si="19"/>
        <v>0</v>
      </c>
      <c r="BL154" s="15" t="s">
        <v>108</v>
      </c>
      <c r="BM154" s="146" t="s">
        <v>421</v>
      </c>
    </row>
    <row r="155" spans="2:65" s="1" customFormat="1" ht="16.5" customHeight="1">
      <c r="B155" s="134"/>
      <c r="C155" s="135" t="s">
        <v>312</v>
      </c>
      <c r="D155" s="135" t="s">
        <v>187</v>
      </c>
      <c r="E155" s="136" t="s">
        <v>1205</v>
      </c>
      <c r="F155" s="137" t="s">
        <v>1206</v>
      </c>
      <c r="G155" s="138" t="s">
        <v>775</v>
      </c>
      <c r="H155" s="139">
        <v>100</v>
      </c>
      <c r="I155" s="140"/>
      <c r="J155" s="141">
        <f t="shared" si="10"/>
        <v>0</v>
      </c>
      <c r="K155" s="137" t="s">
        <v>203</v>
      </c>
      <c r="L155" s="30"/>
      <c r="M155" s="180" t="s">
        <v>1</v>
      </c>
      <c r="N155" s="181" t="s">
        <v>42</v>
      </c>
      <c r="O155" s="178"/>
      <c r="P155" s="182">
        <f t="shared" si="11"/>
        <v>0</v>
      </c>
      <c r="Q155" s="182">
        <v>0</v>
      </c>
      <c r="R155" s="182">
        <f t="shared" si="12"/>
        <v>0</v>
      </c>
      <c r="S155" s="182">
        <v>0</v>
      </c>
      <c r="T155" s="183">
        <f t="shared" si="13"/>
        <v>0</v>
      </c>
      <c r="AR155" s="146" t="s">
        <v>108</v>
      </c>
      <c r="AT155" s="146" t="s">
        <v>187</v>
      </c>
      <c r="AU155" s="146" t="s">
        <v>85</v>
      </c>
      <c r="AY155" s="15" t="s">
        <v>185</v>
      </c>
      <c r="BE155" s="147">
        <f t="shared" si="14"/>
        <v>0</v>
      </c>
      <c r="BF155" s="147">
        <f t="shared" si="15"/>
        <v>0</v>
      </c>
      <c r="BG155" s="147">
        <f t="shared" si="16"/>
        <v>0</v>
      </c>
      <c r="BH155" s="147">
        <f t="shared" si="17"/>
        <v>0</v>
      </c>
      <c r="BI155" s="147">
        <f t="shared" si="18"/>
        <v>0</v>
      </c>
      <c r="BJ155" s="15" t="s">
        <v>85</v>
      </c>
      <c r="BK155" s="147">
        <f t="shared" si="19"/>
        <v>0</v>
      </c>
      <c r="BL155" s="15" t="s">
        <v>108</v>
      </c>
      <c r="BM155" s="146" t="s">
        <v>432</v>
      </c>
    </row>
    <row r="156" spans="2:65" s="1" customFormat="1" ht="6.95" customHeight="1">
      <c r="B156" s="42"/>
      <c r="C156" s="43"/>
      <c r="D156" s="43"/>
      <c r="E156" s="43"/>
      <c r="F156" s="43"/>
      <c r="G156" s="43"/>
      <c r="H156" s="43"/>
      <c r="I156" s="43"/>
      <c r="J156" s="43"/>
      <c r="K156" s="43"/>
      <c r="L156" s="30"/>
    </row>
  </sheetData>
  <autoFilter ref="C124:K155" xr:uid="{00000000-0009-0000-0000-000005000000}"/>
  <mergeCells count="15">
    <mergeCell ref="E111:H111"/>
    <mergeCell ref="E115:H115"/>
    <mergeCell ref="E113:H113"/>
    <mergeCell ref="E117:H11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4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107</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75">
      <c r="B8" s="18"/>
      <c r="D8" s="25" t="s">
        <v>136</v>
      </c>
      <c r="L8" s="18"/>
    </row>
    <row r="9" spans="2:46" ht="16.5" customHeight="1">
      <c r="B9" s="18"/>
      <c r="E9" s="233" t="s">
        <v>1090</v>
      </c>
      <c r="F9" s="201"/>
      <c r="G9" s="201"/>
      <c r="H9" s="201"/>
      <c r="L9" s="18"/>
    </row>
    <row r="10" spans="2:46" ht="12" customHeight="1">
      <c r="B10" s="18"/>
      <c r="D10" s="25" t="s">
        <v>1091</v>
      </c>
      <c r="L10" s="18"/>
    </row>
    <row r="11" spans="2:46" s="1" customFormat="1" ht="16.5" customHeight="1">
      <c r="B11" s="30"/>
      <c r="E11" s="231" t="s">
        <v>1130</v>
      </c>
      <c r="F11" s="235"/>
      <c r="G11" s="235"/>
      <c r="H11" s="235"/>
      <c r="L11" s="30"/>
    </row>
    <row r="12" spans="2:46" s="1" customFormat="1" ht="12" customHeight="1">
      <c r="B12" s="30"/>
      <c r="D12" s="25" t="s">
        <v>1131</v>
      </c>
      <c r="L12" s="30"/>
    </row>
    <row r="13" spans="2:46" s="1" customFormat="1" ht="16.5" customHeight="1">
      <c r="B13" s="30"/>
      <c r="E13" s="194" t="s">
        <v>1207</v>
      </c>
      <c r="F13" s="235"/>
      <c r="G13" s="235"/>
      <c r="H13" s="235"/>
      <c r="L13" s="30"/>
    </row>
    <row r="14" spans="2:46" s="1" customFormat="1" ht="11.25">
      <c r="B14" s="30"/>
      <c r="L14" s="30"/>
    </row>
    <row r="15" spans="2:46" s="1" customFormat="1" ht="12" customHeight="1">
      <c r="B15" s="30"/>
      <c r="D15" s="25" t="s">
        <v>18</v>
      </c>
      <c r="F15" s="23" t="s">
        <v>1</v>
      </c>
      <c r="I15" s="25" t="s">
        <v>19</v>
      </c>
      <c r="J15" s="23" t="s">
        <v>1</v>
      </c>
      <c r="L15" s="30"/>
    </row>
    <row r="16" spans="2:46" s="1" customFormat="1" ht="12" customHeight="1">
      <c r="B16" s="30"/>
      <c r="D16" s="25" t="s">
        <v>20</v>
      </c>
      <c r="F16" s="23" t="s">
        <v>34</v>
      </c>
      <c r="I16" s="25" t="s">
        <v>22</v>
      </c>
      <c r="J16" s="50" t="str">
        <f>'Rekapitulace stavby'!AN8</f>
        <v>27. 4. 2025</v>
      </c>
      <c r="L16" s="30"/>
    </row>
    <row r="17" spans="2:12" s="1" customFormat="1" ht="10.9" customHeight="1">
      <c r="B17" s="30"/>
      <c r="L17" s="30"/>
    </row>
    <row r="18" spans="2:12" s="1" customFormat="1" ht="12" customHeight="1">
      <c r="B18" s="30"/>
      <c r="D18" s="25" t="s">
        <v>24</v>
      </c>
      <c r="I18" s="25" t="s">
        <v>25</v>
      </c>
      <c r="J18" s="23" t="str">
        <f>IF('Rekapitulace stavby'!AN10="","",'Rekapitulace stavby'!AN10)</f>
        <v/>
      </c>
      <c r="L18" s="30"/>
    </row>
    <row r="19" spans="2:12" s="1" customFormat="1" ht="18" customHeight="1">
      <c r="B19" s="30"/>
      <c r="E19" s="23" t="str">
        <f>IF('Rekapitulace stavby'!E11="","",'Rekapitulace stavby'!E11)</f>
        <v>Ústav termomechaniky AV ČR, v.v.i.</v>
      </c>
      <c r="I19" s="25" t="s">
        <v>27</v>
      </c>
      <c r="J19" s="23" t="str">
        <f>IF('Rekapitulace stavby'!AN11="","",'Rekapitulace stavby'!AN11)</f>
        <v/>
      </c>
      <c r="L19" s="30"/>
    </row>
    <row r="20" spans="2:12" s="1" customFormat="1" ht="6.95" customHeight="1">
      <c r="B20" s="30"/>
      <c r="L20" s="30"/>
    </row>
    <row r="21" spans="2:12" s="1" customFormat="1" ht="12" customHeight="1">
      <c r="B21" s="30"/>
      <c r="D21" s="25" t="s">
        <v>28</v>
      </c>
      <c r="I21" s="25" t="s">
        <v>25</v>
      </c>
      <c r="J21" s="26" t="str">
        <f>'Rekapitulace stavby'!AN13</f>
        <v>Vyplň údaj</v>
      </c>
      <c r="L21" s="30"/>
    </row>
    <row r="22" spans="2:12" s="1" customFormat="1" ht="18" customHeight="1">
      <c r="B22" s="30"/>
      <c r="E22" s="236" t="str">
        <f>'Rekapitulace stavby'!E14</f>
        <v>Vyplň údaj</v>
      </c>
      <c r="F22" s="200"/>
      <c r="G22" s="200"/>
      <c r="H22" s="200"/>
      <c r="I22" s="25" t="s">
        <v>27</v>
      </c>
      <c r="J22" s="26" t="str">
        <f>'Rekapitulace stavby'!AN14</f>
        <v>Vyplň údaj</v>
      </c>
      <c r="L22" s="30"/>
    </row>
    <row r="23" spans="2:12" s="1" customFormat="1" ht="6.95" customHeight="1">
      <c r="B23" s="30"/>
      <c r="L23" s="30"/>
    </row>
    <row r="24" spans="2:12" s="1" customFormat="1" ht="12" customHeight="1">
      <c r="B24" s="30"/>
      <c r="D24" s="25" t="s">
        <v>30</v>
      </c>
      <c r="I24" s="25" t="s">
        <v>25</v>
      </c>
      <c r="J24" s="23" t="str">
        <f>IF('Rekapitulace stavby'!AN16="","",'Rekapitulace stavby'!AN16)</f>
        <v/>
      </c>
      <c r="L24" s="30"/>
    </row>
    <row r="25" spans="2:12" s="1" customFormat="1" ht="18" customHeight="1">
      <c r="B25" s="30"/>
      <c r="E25" s="23" t="str">
        <f>IF('Rekapitulace stavby'!E17="","",'Rekapitulace stavby'!E17)</f>
        <v>Kania a.s.</v>
      </c>
      <c r="I25" s="25" t="s">
        <v>27</v>
      </c>
      <c r="J25" s="23" t="str">
        <f>IF('Rekapitulace stavby'!AN17="","",'Rekapitulace stavby'!AN17)</f>
        <v/>
      </c>
      <c r="L25" s="30"/>
    </row>
    <row r="26" spans="2:12" s="1" customFormat="1" ht="6.95" customHeight="1">
      <c r="B26" s="30"/>
      <c r="L26" s="30"/>
    </row>
    <row r="27" spans="2:12" s="1" customFormat="1" ht="12" customHeight="1">
      <c r="B27" s="30"/>
      <c r="D27" s="25" t="s">
        <v>33</v>
      </c>
      <c r="I27" s="25" t="s">
        <v>25</v>
      </c>
      <c r="J27" s="23" t="str">
        <f>IF('Rekapitulace stavby'!AN19="","",'Rekapitulace stavby'!AN19)</f>
        <v/>
      </c>
      <c r="L27" s="30"/>
    </row>
    <row r="28" spans="2:12" s="1" customFormat="1" ht="18" customHeight="1">
      <c r="B28" s="30"/>
      <c r="E28" s="23" t="str">
        <f>IF('Rekapitulace stavby'!E20="","",'Rekapitulace stavby'!E20)</f>
        <v xml:space="preserve"> </v>
      </c>
      <c r="I28" s="25" t="s">
        <v>27</v>
      </c>
      <c r="J28" s="23" t="str">
        <f>IF('Rekapitulace stavby'!AN20="","",'Rekapitulace stavby'!AN20)</f>
        <v/>
      </c>
      <c r="L28" s="30"/>
    </row>
    <row r="29" spans="2:12" s="1" customFormat="1" ht="6.95" customHeight="1">
      <c r="B29" s="30"/>
      <c r="L29" s="30"/>
    </row>
    <row r="30" spans="2:12" s="1" customFormat="1" ht="12" customHeight="1">
      <c r="B30" s="30"/>
      <c r="D30" s="25" t="s">
        <v>35</v>
      </c>
      <c r="L30" s="30"/>
    </row>
    <row r="31" spans="2:12" s="7" customFormat="1" ht="16.5" customHeight="1">
      <c r="B31" s="92"/>
      <c r="E31" s="205" t="s">
        <v>1</v>
      </c>
      <c r="F31" s="205"/>
      <c r="G31" s="205"/>
      <c r="H31" s="205"/>
      <c r="L31" s="92"/>
    </row>
    <row r="32" spans="2:12" s="1" customFormat="1" ht="6.95" customHeight="1">
      <c r="B32" s="30"/>
      <c r="L32" s="30"/>
    </row>
    <row r="33" spans="2:12" s="1" customFormat="1" ht="6.95" customHeight="1">
      <c r="B33" s="30"/>
      <c r="D33" s="51"/>
      <c r="E33" s="51"/>
      <c r="F33" s="51"/>
      <c r="G33" s="51"/>
      <c r="H33" s="51"/>
      <c r="I33" s="51"/>
      <c r="J33" s="51"/>
      <c r="K33" s="51"/>
      <c r="L33" s="30"/>
    </row>
    <row r="34" spans="2:12" s="1" customFormat="1" ht="25.35" customHeight="1">
      <c r="B34" s="30"/>
      <c r="D34" s="93" t="s">
        <v>37</v>
      </c>
      <c r="J34" s="64">
        <f>ROUND(J125, 2)</f>
        <v>0</v>
      </c>
      <c r="L34" s="30"/>
    </row>
    <row r="35" spans="2:12" s="1" customFormat="1" ht="6.95" customHeight="1">
      <c r="B35" s="30"/>
      <c r="D35" s="51"/>
      <c r="E35" s="51"/>
      <c r="F35" s="51"/>
      <c r="G35" s="51"/>
      <c r="H35" s="51"/>
      <c r="I35" s="51"/>
      <c r="J35" s="51"/>
      <c r="K35" s="51"/>
      <c r="L35" s="30"/>
    </row>
    <row r="36" spans="2:12" s="1" customFormat="1" ht="14.45" customHeight="1">
      <c r="B36" s="30"/>
      <c r="F36" s="33" t="s">
        <v>39</v>
      </c>
      <c r="I36" s="33" t="s">
        <v>38</v>
      </c>
      <c r="J36" s="33" t="s">
        <v>40</v>
      </c>
      <c r="L36" s="30"/>
    </row>
    <row r="37" spans="2:12" s="1" customFormat="1" ht="14.45" customHeight="1">
      <c r="B37" s="30"/>
      <c r="D37" s="53" t="s">
        <v>41</v>
      </c>
      <c r="E37" s="25" t="s">
        <v>42</v>
      </c>
      <c r="F37" s="84">
        <f>ROUND((SUM(BE125:BE139)),  2)</f>
        <v>0</v>
      </c>
      <c r="I37" s="94">
        <v>0.21</v>
      </c>
      <c r="J37" s="84">
        <f>ROUND(((SUM(BE125:BE139))*I37),  2)</f>
        <v>0</v>
      </c>
      <c r="L37" s="30"/>
    </row>
    <row r="38" spans="2:12" s="1" customFormat="1" ht="14.45" customHeight="1">
      <c r="B38" s="30"/>
      <c r="E38" s="25" t="s">
        <v>43</v>
      </c>
      <c r="F38" s="84">
        <f>ROUND((SUM(BF125:BF139)),  2)</f>
        <v>0</v>
      </c>
      <c r="I38" s="94">
        <v>0.12</v>
      </c>
      <c r="J38" s="84">
        <f>ROUND(((SUM(BF125:BF139))*I38),  2)</f>
        <v>0</v>
      </c>
      <c r="L38" s="30"/>
    </row>
    <row r="39" spans="2:12" s="1" customFormat="1" ht="14.45" hidden="1" customHeight="1">
      <c r="B39" s="30"/>
      <c r="E39" s="25" t="s">
        <v>44</v>
      </c>
      <c r="F39" s="84">
        <f>ROUND((SUM(BG125:BG139)),  2)</f>
        <v>0</v>
      </c>
      <c r="I39" s="94">
        <v>0.21</v>
      </c>
      <c r="J39" s="84">
        <f>0</f>
        <v>0</v>
      </c>
      <c r="L39" s="30"/>
    </row>
    <row r="40" spans="2:12" s="1" customFormat="1" ht="14.45" hidden="1" customHeight="1">
      <c r="B40" s="30"/>
      <c r="E40" s="25" t="s">
        <v>45</v>
      </c>
      <c r="F40" s="84">
        <f>ROUND((SUM(BH125:BH139)),  2)</f>
        <v>0</v>
      </c>
      <c r="I40" s="94">
        <v>0.12</v>
      </c>
      <c r="J40" s="84">
        <f>0</f>
        <v>0</v>
      </c>
      <c r="L40" s="30"/>
    </row>
    <row r="41" spans="2:12" s="1" customFormat="1" ht="14.45" hidden="1" customHeight="1">
      <c r="B41" s="30"/>
      <c r="E41" s="25" t="s">
        <v>46</v>
      </c>
      <c r="F41" s="84">
        <f>ROUND((SUM(BI125:BI139)),  2)</f>
        <v>0</v>
      </c>
      <c r="I41" s="94">
        <v>0</v>
      </c>
      <c r="J41" s="84">
        <f>0</f>
        <v>0</v>
      </c>
      <c r="L41" s="30"/>
    </row>
    <row r="42" spans="2:12" s="1" customFormat="1" ht="6.95" customHeight="1">
      <c r="B42" s="30"/>
      <c r="L42" s="30"/>
    </row>
    <row r="43" spans="2:12" s="1" customFormat="1" ht="25.35" customHeight="1">
      <c r="B43" s="30"/>
      <c r="C43" s="95"/>
      <c r="D43" s="96" t="s">
        <v>47</v>
      </c>
      <c r="E43" s="55"/>
      <c r="F43" s="55"/>
      <c r="G43" s="97" t="s">
        <v>48</v>
      </c>
      <c r="H43" s="98" t="s">
        <v>49</v>
      </c>
      <c r="I43" s="55"/>
      <c r="J43" s="99">
        <f>SUM(J34:J41)</f>
        <v>0</v>
      </c>
      <c r="K43" s="100"/>
      <c r="L43" s="30"/>
    </row>
    <row r="44" spans="2:12" s="1" customFormat="1" ht="14.45" customHeight="1">
      <c r="B44" s="30"/>
      <c r="L44" s="30"/>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ht="16.5" customHeight="1">
      <c r="B87" s="18"/>
      <c r="E87" s="233" t="s">
        <v>1090</v>
      </c>
      <c r="F87" s="201"/>
      <c r="G87" s="201"/>
      <c r="H87" s="201"/>
      <c r="L87" s="18"/>
    </row>
    <row r="88" spans="2:12" ht="12" customHeight="1">
      <c r="B88" s="18"/>
      <c r="C88" s="25" t="s">
        <v>1091</v>
      </c>
      <c r="L88" s="18"/>
    </row>
    <row r="89" spans="2:12" s="1" customFormat="1" ht="16.5" customHeight="1">
      <c r="B89" s="30"/>
      <c r="E89" s="231" t="s">
        <v>1130</v>
      </c>
      <c r="F89" s="235"/>
      <c r="G89" s="235"/>
      <c r="H89" s="235"/>
      <c r="L89" s="30"/>
    </row>
    <row r="90" spans="2:12" s="1" customFormat="1" ht="12" customHeight="1">
      <c r="B90" s="30"/>
      <c r="C90" s="25" t="s">
        <v>1131</v>
      </c>
      <c r="L90" s="30"/>
    </row>
    <row r="91" spans="2:12" s="1" customFormat="1" ht="16.5" customHeight="1">
      <c r="B91" s="30"/>
      <c r="E91" s="194" t="str">
        <f>E13</f>
        <v>3 - Z.Č.2 - CHLAZENÍ m.č. 3.101</v>
      </c>
      <c r="F91" s="235"/>
      <c r="G91" s="235"/>
      <c r="H91" s="235"/>
      <c r="L91" s="30"/>
    </row>
    <row r="92" spans="2:12" s="1" customFormat="1" ht="6.95" customHeight="1">
      <c r="B92" s="30"/>
      <c r="L92" s="30"/>
    </row>
    <row r="93" spans="2:12" s="1" customFormat="1" ht="12" customHeight="1">
      <c r="B93" s="30"/>
      <c r="C93" s="25" t="s">
        <v>20</v>
      </c>
      <c r="F93" s="23" t="str">
        <f>F16</f>
        <v xml:space="preserve"> </v>
      </c>
      <c r="I93" s="25" t="s">
        <v>22</v>
      </c>
      <c r="J93" s="50" t="str">
        <f>IF(J16="","",J16)</f>
        <v>27. 4. 2025</v>
      </c>
      <c r="L93" s="30"/>
    </row>
    <row r="94" spans="2:12" s="1" customFormat="1" ht="6.95" customHeight="1">
      <c r="B94" s="30"/>
      <c r="L94" s="30"/>
    </row>
    <row r="95" spans="2:12" s="1" customFormat="1" ht="15.2" customHeight="1">
      <c r="B95" s="30"/>
      <c r="C95" s="25" t="s">
        <v>24</v>
      </c>
      <c r="F95" s="23" t="str">
        <f>E19</f>
        <v>Ústav termomechaniky AV ČR, v.v.i.</v>
      </c>
      <c r="I95" s="25" t="s">
        <v>30</v>
      </c>
      <c r="J95" s="28" t="str">
        <f>E25</f>
        <v>Kania a.s.</v>
      </c>
      <c r="L95" s="30"/>
    </row>
    <row r="96" spans="2:12" s="1" customFormat="1" ht="15.2" customHeight="1">
      <c r="B96" s="30"/>
      <c r="C96" s="25" t="s">
        <v>28</v>
      </c>
      <c r="F96" s="23" t="str">
        <f>IF(E22="","",E22)</f>
        <v>Vyplň údaj</v>
      </c>
      <c r="I96" s="25" t="s">
        <v>33</v>
      </c>
      <c r="J96" s="28" t="str">
        <f>E28</f>
        <v xml:space="preserve"> </v>
      </c>
      <c r="L96" s="30"/>
    </row>
    <row r="97" spans="2:47" s="1" customFormat="1" ht="10.35" customHeight="1">
      <c r="B97" s="30"/>
      <c r="L97" s="30"/>
    </row>
    <row r="98" spans="2:47" s="1" customFormat="1" ht="29.25" customHeight="1">
      <c r="B98" s="30"/>
      <c r="C98" s="103" t="s">
        <v>139</v>
      </c>
      <c r="D98" s="95"/>
      <c r="E98" s="95"/>
      <c r="F98" s="95"/>
      <c r="G98" s="95"/>
      <c r="H98" s="95"/>
      <c r="I98" s="95"/>
      <c r="J98" s="104" t="s">
        <v>140</v>
      </c>
      <c r="K98" s="95"/>
      <c r="L98" s="30"/>
    </row>
    <row r="99" spans="2:47" s="1" customFormat="1" ht="10.35" customHeight="1">
      <c r="B99" s="30"/>
      <c r="L99" s="30"/>
    </row>
    <row r="100" spans="2:47" s="1" customFormat="1" ht="22.9" customHeight="1">
      <c r="B100" s="30"/>
      <c r="C100" s="105" t="s">
        <v>141</v>
      </c>
      <c r="J100" s="64">
        <f>J125</f>
        <v>0</v>
      </c>
      <c r="L100" s="30"/>
      <c r="AU100" s="15" t="s">
        <v>142</v>
      </c>
    </row>
    <row r="101" spans="2:47" s="8" customFormat="1" ht="24.95" customHeight="1">
      <c r="B101" s="106"/>
      <c r="D101" s="107" t="s">
        <v>1208</v>
      </c>
      <c r="E101" s="108"/>
      <c r="F101" s="108"/>
      <c r="G101" s="108"/>
      <c r="H101" s="108"/>
      <c r="I101" s="108"/>
      <c r="J101" s="109">
        <f>J126</f>
        <v>0</v>
      </c>
      <c r="L101" s="106"/>
    </row>
    <row r="102" spans="2:47" s="1" customFormat="1" ht="21.75" customHeight="1">
      <c r="B102" s="30"/>
      <c r="L102" s="30"/>
    </row>
    <row r="103" spans="2:47" s="1" customFormat="1" ht="6.95" customHeight="1">
      <c r="B103" s="42"/>
      <c r="C103" s="43"/>
      <c r="D103" s="43"/>
      <c r="E103" s="43"/>
      <c r="F103" s="43"/>
      <c r="G103" s="43"/>
      <c r="H103" s="43"/>
      <c r="I103" s="43"/>
      <c r="J103" s="43"/>
      <c r="K103" s="43"/>
      <c r="L103" s="30"/>
    </row>
    <row r="107" spans="2:47" s="1" customFormat="1" ht="6.95" customHeight="1">
      <c r="B107" s="44"/>
      <c r="C107" s="45"/>
      <c r="D107" s="45"/>
      <c r="E107" s="45"/>
      <c r="F107" s="45"/>
      <c r="G107" s="45"/>
      <c r="H107" s="45"/>
      <c r="I107" s="45"/>
      <c r="J107" s="45"/>
      <c r="K107" s="45"/>
      <c r="L107" s="30"/>
    </row>
    <row r="108" spans="2:47" s="1" customFormat="1" ht="24.95" customHeight="1">
      <c r="B108" s="30"/>
      <c r="C108" s="19" t="s">
        <v>170</v>
      </c>
      <c r="L108" s="30"/>
    </row>
    <row r="109" spans="2:47" s="1" customFormat="1" ht="6.95" customHeight="1">
      <c r="B109" s="30"/>
      <c r="L109" s="30"/>
    </row>
    <row r="110" spans="2:47" s="1" customFormat="1" ht="12" customHeight="1">
      <c r="B110" s="30"/>
      <c r="C110" s="25" t="s">
        <v>16</v>
      </c>
      <c r="L110" s="30"/>
    </row>
    <row r="111" spans="2:47" s="1" customFormat="1" ht="16.5" customHeight="1">
      <c r="B111" s="30"/>
      <c r="E111" s="233" t="str">
        <f>E7</f>
        <v>STAVEBNÍ ÚPRAVY OPTICKÝCH LABORATOŘÍ V ÚSTAVU TERMOMECHANIKY AV ČR, v.v.i.</v>
      </c>
      <c r="F111" s="234"/>
      <c r="G111" s="234"/>
      <c r="H111" s="234"/>
      <c r="L111" s="30"/>
    </row>
    <row r="112" spans="2:47" ht="12" customHeight="1">
      <c r="B112" s="18"/>
      <c r="C112" s="25" t="s">
        <v>136</v>
      </c>
      <c r="L112" s="18"/>
    </row>
    <row r="113" spans="2:65" ht="16.5" customHeight="1">
      <c r="B113" s="18"/>
      <c r="E113" s="233" t="s">
        <v>1090</v>
      </c>
      <c r="F113" s="201"/>
      <c r="G113" s="201"/>
      <c r="H113" s="201"/>
      <c r="L113" s="18"/>
    </row>
    <row r="114" spans="2:65" ht="12" customHeight="1">
      <c r="B114" s="18"/>
      <c r="C114" s="25" t="s">
        <v>1091</v>
      </c>
      <c r="L114" s="18"/>
    </row>
    <row r="115" spans="2:65" s="1" customFormat="1" ht="16.5" customHeight="1">
      <c r="B115" s="30"/>
      <c r="E115" s="231" t="s">
        <v>1130</v>
      </c>
      <c r="F115" s="235"/>
      <c r="G115" s="235"/>
      <c r="H115" s="235"/>
      <c r="L115" s="30"/>
    </row>
    <row r="116" spans="2:65" s="1" customFormat="1" ht="12" customHeight="1">
      <c r="B116" s="30"/>
      <c r="C116" s="25" t="s">
        <v>1131</v>
      </c>
      <c r="L116" s="30"/>
    </row>
    <row r="117" spans="2:65" s="1" customFormat="1" ht="16.5" customHeight="1">
      <c r="B117" s="30"/>
      <c r="E117" s="194" t="str">
        <f>E13</f>
        <v>3 - Z.Č.2 - CHLAZENÍ m.č. 3.101</v>
      </c>
      <c r="F117" s="235"/>
      <c r="G117" s="235"/>
      <c r="H117" s="235"/>
      <c r="L117" s="30"/>
    </row>
    <row r="118" spans="2:65" s="1" customFormat="1" ht="6.95" customHeight="1">
      <c r="B118" s="30"/>
      <c r="L118" s="30"/>
    </row>
    <row r="119" spans="2:65" s="1" customFormat="1" ht="12" customHeight="1">
      <c r="B119" s="30"/>
      <c r="C119" s="25" t="s">
        <v>20</v>
      </c>
      <c r="F119" s="23" t="str">
        <f>F16</f>
        <v xml:space="preserve"> </v>
      </c>
      <c r="I119" s="25" t="s">
        <v>22</v>
      </c>
      <c r="J119" s="50" t="str">
        <f>IF(J16="","",J16)</f>
        <v>27. 4. 2025</v>
      </c>
      <c r="L119" s="30"/>
    </row>
    <row r="120" spans="2:65" s="1" customFormat="1" ht="6.95" customHeight="1">
      <c r="B120" s="30"/>
      <c r="L120" s="30"/>
    </row>
    <row r="121" spans="2:65" s="1" customFormat="1" ht="15.2" customHeight="1">
      <c r="B121" s="30"/>
      <c r="C121" s="25" t="s">
        <v>24</v>
      </c>
      <c r="F121" s="23" t="str">
        <f>E19</f>
        <v>Ústav termomechaniky AV ČR, v.v.i.</v>
      </c>
      <c r="I121" s="25" t="s">
        <v>30</v>
      </c>
      <c r="J121" s="28" t="str">
        <f>E25</f>
        <v>Kania a.s.</v>
      </c>
      <c r="L121" s="30"/>
    </row>
    <row r="122" spans="2:65" s="1" customFormat="1" ht="15.2" customHeight="1">
      <c r="B122" s="30"/>
      <c r="C122" s="25" t="s">
        <v>28</v>
      </c>
      <c r="F122" s="23" t="str">
        <f>IF(E22="","",E22)</f>
        <v>Vyplň údaj</v>
      </c>
      <c r="I122" s="25" t="s">
        <v>33</v>
      </c>
      <c r="J122" s="28" t="str">
        <f>E28</f>
        <v xml:space="preserve"> </v>
      </c>
      <c r="L122" s="30"/>
    </row>
    <row r="123" spans="2:65" s="1" customFormat="1" ht="10.35" customHeight="1">
      <c r="B123" s="30"/>
      <c r="L123" s="30"/>
    </row>
    <row r="124" spans="2:65" s="10" customFormat="1" ht="29.25" customHeight="1">
      <c r="B124" s="114"/>
      <c r="C124" s="115" t="s">
        <v>171</v>
      </c>
      <c r="D124" s="116" t="s">
        <v>62</v>
      </c>
      <c r="E124" s="116" t="s">
        <v>58</v>
      </c>
      <c r="F124" s="116" t="s">
        <v>59</v>
      </c>
      <c r="G124" s="116" t="s">
        <v>172</v>
      </c>
      <c r="H124" s="116" t="s">
        <v>173</v>
      </c>
      <c r="I124" s="116" t="s">
        <v>174</v>
      </c>
      <c r="J124" s="116" t="s">
        <v>140</v>
      </c>
      <c r="K124" s="117" t="s">
        <v>175</v>
      </c>
      <c r="L124" s="114"/>
      <c r="M124" s="57" t="s">
        <v>1</v>
      </c>
      <c r="N124" s="58" t="s">
        <v>41</v>
      </c>
      <c r="O124" s="58" t="s">
        <v>176</v>
      </c>
      <c r="P124" s="58" t="s">
        <v>177</v>
      </c>
      <c r="Q124" s="58" t="s">
        <v>178</v>
      </c>
      <c r="R124" s="58" t="s">
        <v>179</v>
      </c>
      <c r="S124" s="58" t="s">
        <v>180</v>
      </c>
      <c r="T124" s="59" t="s">
        <v>181</v>
      </c>
    </row>
    <row r="125" spans="2:65" s="1" customFormat="1" ht="22.9" customHeight="1">
      <c r="B125" s="30"/>
      <c r="C125" s="62" t="s">
        <v>182</v>
      </c>
      <c r="J125" s="118">
        <f>BK125</f>
        <v>0</v>
      </c>
      <c r="L125" s="30"/>
      <c r="M125" s="60"/>
      <c r="N125" s="51"/>
      <c r="O125" s="51"/>
      <c r="P125" s="119">
        <f>P126</f>
        <v>0</v>
      </c>
      <c r="Q125" s="51"/>
      <c r="R125" s="119">
        <f>R126</f>
        <v>0</v>
      </c>
      <c r="S125" s="51"/>
      <c r="T125" s="120">
        <f>T126</f>
        <v>0</v>
      </c>
      <c r="AT125" s="15" t="s">
        <v>76</v>
      </c>
      <c r="AU125" s="15" t="s">
        <v>142</v>
      </c>
      <c r="BK125" s="121">
        <f>BK126</f>
        <v>0</v>
      </c>
    </row>
    <row r="126" spans="2:65" s="11" customFormat="1" ht="25.9" customHeight="1">
      <c r="B126" s="122"/>
      <c r="D126" s="123" t="s">
        <v>76</v>
      </c>
      <c r="E126" s="124" t="s">
        <v>1151</v>
      </c>
      <c r="F126" s="124" t="s">
        <v>106</v>
      </c>
      <c r="I126" s="125"/>
      <c r="J126" s="126">
        <f>BK126</f>
        <v>0</v>
      </c>
      <c r="L126" s="122"/>
      <c r="M126" s="127"/>
      <c r="P126" s="128">
        <f>SUM(P127:P139)</f>
        <v>0</v>
      </c>
      <c r="R126" s="128">
        <f>SUM(R127:R139)</f>
        <v>0</v>
      </c>
      <c r="T126" s="129">
        <f>SUM(T127:T139)</f>
        <v>0</v>
      </c>
      <c r="AR126" s="123" t="s">
        <v>85</v>
      </c>
      <c r="AT126" s="130" t="s">
        <v>76</v>
      </c>
      <c r="AU126" s="130" t="s">
        <v>77</v>
      </c>
      <c r="AY126" s="123" t="s">
        <v>185</v>
      </c>
      <c r="BK126" s="131">
        <f>SUM(BK127:BK139)</f>
        <v>0</v>
      </c>
    </row>
    <row r="127" spans="2:65" s="1" customFormat="1" ht="24.2" customHeight="1">
      <c r="B127" s="134"/>
      <c r="C127" s="135" t="s">
        <v>85</v>
      </c>
      <c r="D127" s="135" t="s">
        <v>187</v>
      </c>
      <c r="E127" s="136" t="s">
        <v>1209</v>
      </c>
      <c r="F127" s="137" t="s">
        <v>1210</v>
      </c>
      <c r="G127" s="138" t="s">
        <v>734</v>
      </c>
      <c r="H127" s="139">
        <v>1</v>
      </c>
      <c r="I127" s="140"/>
      <c r="J127" s="141">
        <f>ROUND(I127*H127,2)</f>
        <v>0</v>
      </c>
      <c r="K127" s="137" t="s">
        <v>203</v>
      </c>
      <c r="L127" s="30"/>
      <c r="M127" s="142" t="s">
        <v>1</v>
      </c>
      <c r="N127" s="143" t="s">
        <v>42</v>
      </c>
      <c r="P127" s="144">
        <f>O127*H127</f>
        <v>0</v>
      </c>
      <c r="Q127" s="144">
        <v>0</v>
      </c>
      <c r="R127" s="144">
        <f>Q127*H127</f>
        <v>0</v>
      </c>
      <c r="S127" s="144">
        <v>0</v>
      </c>
      <c r="T127" s="145">
        <f>S127*H127</f>
        <v>0</v>
      </c>
      <c r="AR127" s="146" t="s">
        <v>108</v>
      </c>
      <c r="AT127" s="146" t="s">
        <v>187</v>
      </c>
      <c r="AU127" s="146" t="s">
        <v>85</v>
      </c>
      <c r="AY127" s="15" t="s">
        <v>185</v>
      </c>
      <c r="BE127" s="147">
        <f>IF(N127="základní",J127,0)</f>
        <v>0</v>
      </c>
      <c r="BF127" s="147">
        <f>IF(N127="snížená",J127,0)</f>
        <v>0</v>
      </c>
      <c r="BG127" s="147">
        <f>IF(N127="zákl. přenesená",J127,0)</f>
        <v>0</v>
      </c>
      <c r="BH127" s="147">
        <f>IF(N127="sníž. přenesená",J127,0)</f>
        <v>0</v>
      </c>
      <c r="BI127" s="147">
        <f>IF(N127="nulová",J127,0)</f>
        <v>0</v>
      </c>
      <c r="BJ127" s="15" t="s">
        <v>85</v>
      </c>
      <c r="BK127" s="147">
        <f>ROUND(I127*H127,2)</f>
        <v>0</v>
      </c>
      <c r="BL127" s="15" t="s">
        <v>108</v>
      </c>
      <c r="BM127" s="146" t="s">
        <v>87</v>
      </c>
    </row>
    <row r="128" spans="2:65" s="1" customFormat="1" ht="19.5">
      <c r="B128" s="30"/>
      <c r="D128" s="149" t="s">
        <v>301</v>
      </c>
      <c r="F128" s="173" t="s">
        <v>1211</v>
      </c>
      <c r="I128" s="174"/>
      <c r="L128" s="30"/>
      <c r="M128" s="175"/>
      <c r="T128" s="54"/>
      <c r="AT128" s="15" t="s">
        <v>301</v>
      </c>
      <c r="AU128" s="15" t="s">
        <v>85</v>
      </c>
    </row>
    <row r="129" spans="2:65" s="1" customFormat="1" ht="21.75" customHeight="1">
      <c r="B129" s="134"/>
      <c r="C129" s="135" t="s">
        <v>87</v>
      </c>
      <c r="D129" s="135" t="s">
        <v>187</v>
      </c>
      <c r="E129" s="136" t="s">
        <v>1212</v>
      </c>
      <c r="F129" s="137" t="s">
        <v>1213</v>
      </c>
      <c r="G129" s="138" t="s">
        <v>1</v>
      </c>
      <c r="H129" s="139">
        <v>0</v>
      </c>
      <c r="I129" s="140"/>
      <c r="J129" s="141">
        <f t="shared" ref="J129:J139" si="0">ROUND(I129*H129,2)</f>
        <v>0</v>
      </c>
      <c r="K129" s="137" t="s">
        <v>203</v>
      </c>
      <c r="L129" s="30"/>
      <c r="M129" s="142" t="s">
        <v>1</v>
      </c>
      <c r="N129" s="143" t="s">
        <v>42</v>
      </c>
      <c r="P129" s="144">
        <f t="shared" ref="P129:P139" si="1">O129*H129</f>
        <v>0</v>
      </c>
      <c r="Q129" s="144">
        <v>0</v>
      </c>
      <c r="R129" s="144">
        <f t="shared" ref="R129:R139" si="2">Q129*H129</f>
        <v>0</v>
      </c>
      <c r="S129" s="144">
        <v>0</v>
      </c>
      <c r="T129" s="145">
        <f t="shared" ref="T129:T139" si="3">S129*H129</f>
        <v>0</v>
      </c>
      <c r="AR129" s="146" t="s">
        <v>108</v>
      </c>
      <c r="AT129" s="146" t="s">
        <v>187</v>
      </c>
      <c r="AU129" s="146" t="s">
        <v>85</v>
      </c>
      <c r="AY129" s="15" t="s">
        <v>185</v>
      </c>
      <c r="BE129" s="147">
        <f t="shared" ref="BE129:BE139" si="4">IF(N129="základní",J129,0)</f>
        <v>0</v>
      </c>
      <c r="BF129" s="147">
        <f t="shared" ref="BF129:BF139" si="5">IF(N129="snížená",J129,0)</f>
        <v>0</v>
      </c>
      <c r="BG129" s="147">
        <f t="shared" ref="BG129:BG139" si="6">IF(N129="zákl. přenesená",J129,0)</f>
        <v>0</v>
      </c>
      <c r="BH129" s="147">
        <f t="shared" ref="BH129:BH139" si="7">IF(N129="sníž. přenesená",J129,0)</f>
        <v>0</v>
      </c>
      <c r="BI129" s="147">
        <f t="shared" ref="BI129:BI139" si="8">IF(N129="nulová",J129,0)</f>
        <v>0</v>
      </c>
      <c r="BJ129" s="15" t="s">
        <v>85</v>
      </c>
      <c r="BK129" s="147">
        <f t="shared" ref="BK129:BK139" si="9">ROUND(I129*H129,2)</f>
        <v>0</v>
      </c>
      <c r="BL129" s="15" t="s">
        <v>108</v>
      </c>
      <c r="BM129" s="146" t="s">
        <v>108</v>
      </c>
    </row>
    <row r="130" spans="2:65" s="1" customFormat="1" ht="16.5" customHeight="1">
      <c r="B130" s="134"/>
      <c r="C130" s="135" t="s">
        <v>102</v>
      </c>
      <c r="D130" s="135" t="s">
        <v>187</v>
      </c>
      <c r="E130" s="136" t="s">
        <v>1173</v>
      </c>
      <c r="F130" s="137" t="s">
        <v>1214</v>
      </c>
      <c r="G130" s="138" t="s">
        <v>734</v>
      </c>
      <c r="H130" s="139">
        <v>1</v>
      </c>
      <c r="I130" s="140"/>
      <c r="J130" s="141">
        <f t="shared" si="0"/>
        <v>0</v>
      </c>
      <c r="K130" s="137" t="s">
        <v>203</v>
      </c>
      <c r="L130" s="30"/>
      <c r="M130" s="142" t="s">
        <v>1</v>
      </c>
      <c r="N130" s="143" t="s">
        <v>42</v>
      </c>
      <c r="P130" s="144">
        <f t="shared" si="1"/>
        <v>0</v>
      </c>
      <c r="Q130" s="144">
        <v>0</v>
      </c>
      <c r="R130" s="144">
        <f t="shared" si="2"/>
        <v>0</v>
      </c>
      <c r="S130" s="144">
        <v>0</v>
      </c>
      <c r="T130" s="145">
        <f t="shared" si="3"/>
        <v>0</v>
      </c>
      <c r="AR130" s="146" t="s">
        <v>108</v>
      </c>
      <c r="AT130" s="146" t="s">
        <v>187</v>
      </c>
      <c r="AU130" s="146" t="s">
        <v>85</v>
      </c>
      <c r="AY130" s="15" t="s">
        <v>185</v>
      </c>
      <c r="BE130" s="147">
        <f t="shared" si="4"/>
        <v>0</v>
      </c>
      <c r="BF130" s="147">
        <f t="shared" si="5"/>
        <v>0</v>
      </c>
      <c r="BG130" s="147">
        <f t="shared" si="6"/>
        <v>0</v>
      </c>
      <c r="BH130" s="147">
        <f t="shared" si="7"/>
        <v>0</v>
      </c>
      <c r="BI130" s="147">
        <f t="shared" si="8"/>
        <v>0</v>
      </c>
      <c r="BJ130" s="15" t="s">
        <v>85</v>
      </c>
      <c r="BK130" s="147">
        <f t="shared" si="9"/>
        <v>0</v>
      </c>
      <c r="BL130" s="15" t="s">
        <v>108</v>
      </c>
      <c r="BM130" s="146" t="s">
        <v>114</v>
      </c>
    </row>
    <row r="131" spans="2:65" s="1" customFormat="1" ht="16.5" customHeight="1">
      <c r="B131" s="134"/>
      <c r="C131" s="135" t="s">
        <v>108</v>
      </c>
      <c r="D131" s="135" t="s">
        <v>187</v>
      </c>
      <c r="E131" s="136" t="s">
        <v>1176</v>
      </c>
      <c r="F131" s="137" t="s">
        <v>1215</v>
      </c>
      <c r="G131" s="138" t="s">
        <v>734</v>
      </c>
      <c r="H131" s="139">
        <v>1</v>
      </c>
      <c r="I131" s="140"/>
      <c r="J131" s="141">
        <f t="shared" si="0"/>
        <v>0</v>
      </c>
      <c r="K131" s="137" t="s">
        <v>203</v>
      </c>
      <c r="L131" s="30"/>
      <c r="M131" s="142" t="s">
        <v>1</v>
      </c>
      <c r="N131" s="143" t="s">
        <v>42</v>
      </c>
      <c r="P131" s="144">
        <f t="shared" si="1"/>
        <v>0</v>
      </c>
      <c r="Q131" s="144">
        <v>0</v>
      </c>
      <c r="R131" s="144">
        <f t="shared" si="2"/>
        <v>0</v>
      </c>
      <c r="S131" s="144">
        <v>0</v>
      </c>
      <c r="T131" s="145">
        <f t="shared" si="3"/>
        <v>0</v>
      </c>
      <c r="AR131" s="146" t="s">
        <v>108</v>
      </c>
      <c r="AT131" s="146" t="s">
        <v>187</v>
      </c>
      <c r="AU131" s="146" t="s">
        <v>85</v>
      </c>
      <c r="AY131" s="15" t="s">
        <v>185</v>
      </c>
      <c r="BE131" s="147">
        <f t="shared" si="4"/>
        <v>0</v>
      </c>
      <c r="BF131" s="147">
        <f t="shared" si="5"/>
        <v>0</v>
      </c>
      <c r="BG131" s="147">
        <f t="shared" si="6"/>
        <v>0</v>
      </c>
      <c r="BH131" s="147">
        <f t="shared" si="7"/>
        <v>0</v>
      </c>
      <c r="BI131" s="147">
        <f t="shared" si="8"/>
        <v>0</v>
      </c>
      <c r="BJ131" s="15" t="s">
        <v>85</v>
      </c>
      <c r="BK131" s="147">
        <f t="shared" si="9"/>
        <v>0</v>
      </c>
      <c r="BL131" s="15" t="s">
        <v>108</v>
      </c>
      <c r="BM131" s="146" t="s">
        <v>222</v>
      </c>
    </row>
    <row r="132" spans="2:65" s="1" customFormat="1" ht="16.5" customHeight="1">
      <c r="B132" s="134"/>
      <c r="C132" s="135" t="s">
        <v>111</v>
      </c>
      <c r="D132" s="135" t="s">
        <v>187</v>
      </c>
      <c r="E132" s="136" t="s">
        <v>1189</v>
      </c>
      <c r="F132" s="137" t="s">
        <v>1216</v>
      </c>
      <c r="G132" s="138" t="s">
        <v>922</v>
      </c>
      <c r="H132" s="139">
        <v>7</v>
      </c>
      <c r="I132" s="140"/>
      <c r="J132" s="141">
        <f t="shared" si="0"/>
        <v>0</v>
      </c>
      <c r="K132" s="137" t="s">
        <v>203</v>
      </c>
      <c r="L132" s="30"/>
      <c r="M132" s="142" t="s">
        <v>1</v>
      </c>
      <c r="N132" s="143" t="s">
        <v>42</v>
      </c>
      <c r="P132" s="144">
        <f t="shared" si="1"/>
        <v>0</v>
      </c>
      <c r="Q132" s="144">
        <v>0</v>
      </c>
      <c r="R132" s="144">
        <f t="shared" si="2"/>
        <v>0</v>
      </c>
      <c r="S132" s="144">
        <v>0</v>
      </c>
      <c r="T132" s="145">
        <f t="shared" si="3"/>
        <v>0</v>
      </c>
      <c r="AR132" s="146" t="s">
        <v>108</v>
      </c>
      <c r="AT132" s="146" t="s">
        <v>187</v>
      </c>
      <c r="AU132" s="146" t="s">
        <v>85</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230</v>
      </c>
    </row>
    <row r="133" spans="2:65" s="1" customFormat="1" ht="16.5" customHeight="1">
      <c r="B133" s="134"/>
      <c r="C133" s="135" t="s">
        <v>114</v>
      </c>
      <c r="D133" s="135" t="s">
        <v>187</v>
      </c>
      <c r="E133" s="136" t="s">
        <v>1191</v>
      </c>
      <c r="F133" s="137" t="s">
        <v>1217</v>
      </c>
      <c r="G133" s="138" t="s">
        <v>734</v>
      </c>
      <c r="H133" s="139">
        <v>1</v>
      </c>
      <c r="I133" s="140"/>
      <c r="J133" s="141">
        <f t="shared" si="0"/>
        <v>0</v>
      </c>
      <c r="K133" s="137" t="s">
        <v>203</v>
      </c>
      <c r="L133" s="30"/>
      <c r="M133" s="142" t="s">
        <v>1</v>
      </c>
      <c r="N133" s="143" t="s">
        <v>42</v>
      </c>
      <c r="P133" s="144">
        <f t="shared" si="1"/>
        <v>0</v>
      </c>
      <c r="Q133" s="144">
        <v>0</v>
      </c>
      <c r="R133" s="144">
        <f t="shared" si="2"/>
        <v>0</v>
      </c>
      <c r="S133" s="144">
        <v>0</v>
      </c>
      <c r="T133" s="145">
        <f t="shared" si="3"/>
        <v>0</v>
      </c>
      <c r="AR133" s="146" t="s">
        <v>108</v>
      </c>
      <c r="AT133" s="146" t="s">
        <v>187</v>
      </c>
      <c r="AU133" s="146" t="s">
        <v>85</v>
      </c>
      <c r="AY133" s="15" t="s">
        <v>185</v>
      </c>
      <c r="BE133" s="147">
        <f t="shared" si="4"/>
        <v>0</v>
      </c>
      <c r="BF133" s="147">
        <f t="shared" si="5"/>
        <v>0</v>
      </c>
      <c r="BG133" s="147">
        <f t="shared" si="6"/>
        <v>0</v>
      </c>
      <c r="BH133" s="147">
        <f t="shared" si="7"/>
        <v>0</v>
      </c>
      <c r="BI133" s="147">
        <f t="shared" si="8"/>
        <v>0</v>
      </c>
      <c r="BJ133" s="15" t="s">
        <v>85</v>
      </c>
      <c r="BK133" s="147">
        <f t="shared" si="9"/>
        <v>0</v>
      </c>
      <c r="BL133" s="15" t="s">
        <v>108</v>
      </c>
      <c r="BM133" s="146" t="s">
        <v>8</v>
      </c>
    </row>
    <row r="134" spans="2:65" s="1" customFormat="1" ht="16.5" customHeight="1">
      <c r="B134" s="134"/>
      <c r="C134" s="135" t="s">
        <v>217</v>
      </c>
      <c r="D134" s="135" t="s">
        <v>187</v>
      </c>
      <c r="E134" s="136" t="s">
        <v>1193</v>
      </c>
      <c r="F134" s="137" t="s">
        <v>1218</v>
      </c>
      <c r="G134" s="138" t="s">
        <v>734</v>
      </c>
      <c r="H134" s="139">
        <v>1</v>
      </c>
      <c r="I134" s="140"/>
      <c r="J134" s="141">
        <f t="shared" si="0"/>
        <v>0</v>
      </c>
      <c r="K134" s="137" t="s">
        <v>203</v>
      </c>
      <c r="L134" s="30"/>
      <c r="M134" s="142" t="s">
        <v>1</v>
      </c>
      <c r="N134" s="143" t="s">
        <v>42</v>
      </c>
      <c r="P134" s="144">
        <f t="shared" si="1"/>
        <v>0</v>
      </c>
      <c r="Q134" s="144">
        <v>0</v>
      </c>
      <c r="R134" s="144">
        <f t="shared" si="2"/>
        <v>0</v>
      </c>
      <c r="S134" s="144">
        <v>0</v>
      </c>
      <c r="T134" s="145">
        <f t="shared" si="3"/>
        <v>0</v>
      </c>
      <c r="AR134" s="146" t="s">
        <v>108</v>
      </c>
      <c r="AT134" s="146" t="s">
        <v>187</v>
      </c>
      <c r="AU134" s="146" t="s">
        <v>85</v>
      </c>
      <c r="AY134" s="15" t="s">
        <v>185</v>
      </c>
      <c r="BE134" s="147">
        <f t="shared" si="4"/>
        <v>0</v>
      </c>
      <c r="BF134" s="147">
        <f t="shared" si="5"/>
        <v>0</v>
      </c>
      <c r="BG134" s="147">
        <f t="shared" si="6"/>
        <v>0</v>
      </c>
      <c r="BH134" s="147">
        <f t="shared" si="7"/>
        <v>0</v>
      </c>
      <c r="BI134" s="147">
        <f t="shared" si="8"/>
        <v>0</v>
      </c>
      <c r="BJ134" s="15" t="s">
        <v>85</v>
      </c>
      <c r="BK134" s="147">
        <f t="shared" si="9"/>
        <v>0</v>
      </c>
      <c r="BL134" s="15" t="s">
        <v>108</v>
      </c>
      <c r="BM134" s="146" t="s">
        <v>251</v>
      </c>
    </row>
    <row r="135" spans="2:65" s="1" customFormat="1" ht="16.5" customHeight="1">
      <c r="B135" s="134"/>
      <c r="C135" s="135" t="s">
        <v>222</v>
      </c>
      <c r="D135" s="135" t="s">
        <v>187</v>
      </c>
      <c r="E135" s="136" t="s">
        <v>1195</v>
      </c>
      <c r="F135" s="137" t="s">
        <v>1219</v>
      </c>
      <c r="G135" s="138" t="s">
        <v>922</v>
      </c>
      <c r="H135" s="139">
        <v>30</v>
      </c>
      <c r="I135" s="140"/>
      <c r="J135" s="141">
        <f t="shared" si="0"/>
        <v>0</v>
      </c>
      <c r="K135" s="137" t="s">
        <v>203</v>
      </c>
      <c r="L135" s="30"/>
      <c r="M135" s="142" t="s">
        <v>1</v>
      </c>
      <c r="N135" s="143" t="s">
        <v>42</v>
      </c>
      <c r="P135" s="144">
        <f t="shared" si="1"/>
        <v>0</v>
      </c>
      <c r="Q135" s="144">
        <v>0</v>
      </c>
      <c r="R135" s="144">
        <f t="shared" si="2"/>
        <v>0</v>
      </c>
      <c r="S135" s="144">
        <v>0</v>
      </c>
      <c r="T135" s="145">
        <f t="shared" si="3"/>
        <v>0</v>
      </c>
      <c r="AR135" s="146" t="s">
        <v>108</v>
      </c>
      <c r="AT135" s="146" t="s">
        <v>187</v>
      </c>
      <c r="AU135" s="146" t="s">
        <v>85</v>
      </c>
      <c r="AY135" s="15" t="s">
        <v>185</v>
      </c>
      <c r="BE135" s="147">
        <f t="shared" si="4"/>
        <v>0</v>
      </c>
      <c r="BF135" s="147">
        <f t="shared" si="5"/>
        <v>0</v>
      </c>
      <c r="BG135" s="147">
        <f t="shared" si="6"/>
        <v>0</v>
      </c>
      <c r="BH135" s="147">
        <f t="shared" si="7"/>
        <v>0</v>
      </c>
      <c r="BI135" s="147">
        <f t="shared" si="8"/>
        <v>0</v>
      </c>
      <c r="BJ135" s="15" t="s">
        <v>85</v>
      </c>
      <c r="BK135" s="147">
        <f t="shared" si="9"/>
        <v>0</v>
      </c>
      <c r="BL135" s="15" t="s">
        <v>108</v>
      </c>
      <c r="BM135" s="146" t="s">
        <v>261</v>
      </c>
    </row>
    <row r="136" spans="2:65" s="1" customFormat="1" ht="16.5" customHeight="1">
      <c r="B136" s="134"/>
      <c r="C136" s="135" t="s">
        <v>226</v>
      </c>
      <c r="D136" s="135" t="s">
        <v>187</v>
      </c>
      <c r="E136" s="136" t="s">
        <v>1197</v>
      </c>
      <c r="F136" s="137" t="s">
        <v>1220</v>
      </c>
      <c r="G136" s="138" t="s">
        <v>922</v>
      </c>
      <c r="H136" s="139">
        <v>2</v>
      </c>
      <c r="I136" s="140"/>
      <c r="J136" s="141">
        <f t="shared" si="0"/>
        <v>0</v>
      </c>
      <c r="K136" s="137" t="s">
        <v>203</v>
      </c>
      <c r="L136" s="30"/>
      <c r="M136" s="142" t="s">
        <v>1</v>
      </c>
      <c r="N136" s="143" t="s">
        <v>42</v>
      </c>
      <c r="P136" s="144">
        <f t="shared" si="1"/>
        <v>0</v>
      </c>
      <c r="Q136" s="144">
        <v>0</v>
      </c>
      <c r="R136" s="144">
        <f t="shared" si="2"/>
        <v>0</v>
      </c>
      <c r="S136" s="144">
        <v>0</v>
      </c>
      <c r="T136" s="145">
        <f t="shared" si="3"/>
        <v>0</v>
      </c>
      <c r="AR136" s="146" t="s">
        <v>108</v>
      </c>
      <c r="AT136" s="146" t="s">
        <v>187</v>
      </c>
      <c r="AU136" s="146" t="s">
        <v>85</v>
      </c>
      <c r="AY136" s="15" t="s">
        <v>185</v>
      </c>
      <c r="BE136" s="147">
        <f t="shared" si="4"/>
        <v>0</v>
      </c>
      <c r="BF136" s="147">
        <f t="shared" si="5"/>
        <v>0</v>
      </c>
      <c r="BG136" s="147">
        <f t="shared" si="6"/>
        <v>0</v>
      </c>
      <c r="BH136" s="147">
        <f t="shared" si="7"/>
        <v>0</v>
      </c>
      <c r="BI136" s="147">
        <f t="shared" si="8"/>
        <v>0</v>
      </c>
      <c r="BJ136" s="15" t="s">
        <v>85</v>
      </c>
      <c r="BK136" s="147">
        <f t="shared" si="9"/>
        <v>0</v>
      </c>
      <c r="BL136" s="15" t="s">
        <v>108</v>
      </c>
      <c r="BM136" s="146" t="s">
        <v>273</v>
      </c>
    </row>
    <row r="137" spans="2:65" s="1" customFormat="1" ht="16.5" customHeight="1">
      <c r="B137" s="134"/>
      <c r="C137" s="135" t="s">
        <v>230</v>
      </c>
      <c r="D137" s="135" t="s">
        <v>187</v>
      </c>
      <c r="E137" s="136" t="s">
        <v>1199</v>
      </c>
      <c r="F137" s="137" t="s">
        <v>1221</v>
      </c>
      <c r="G137" s="138" t="s">
        <v>922</v>
      </c>
      <c r="H137" s="139">
        <v>4</v>
      </c>
      <c r="I137" s="140"/>
      <c r="J137" s="141">
        <f t="shared" si="0"/>
        <v>0</v>
      </c>
      <c r="K137" s="137" t="s">
        <v>203</v>
      </c>
      <c r="L137" s="30"/>
      <c r="M137" s="142" t="s">
        <v>1</v>
      </c>
      <c r="N137" s="143" t="s">
        <v>42</v>
      </c>
      <c r="P137" s="144">
        <f t="shared" si="1"/>
        <v>0</v>
      </c>
      <c r="Q137" s="144">
        <v>0</v>
      </c>
      <c r="R137" s="144">
        <f t="shared" si="2"/>
        <v>0</v>
      </c>
      <c r="S137" s="144">
        <v>0</v>
      </c>
      <c r="T137" s="145">
        <f t="shared" si="3"/>
        <v>0</v>
      </c>
      <c r="AR137" s="146" t="s">
        <v>108</v>
      </c>
      <c r="AT137" s="146" t="s">
        <v>187</v>
      </c>
      <c r="AU137" s="146" t="s">
        <v>85</v>
      </c>
      <c r="AY137" s="15" t="s">
        <v>185</v>
      </c>
      <c r="BE137" s="147">
        <f t="shared" si="4"/>
        <v>0</v>
      </c>
      <c r="BF137" s="147">
        <f t="shared" si="5"/>
        <v>0</v>
      </c>
      <c r="BG137" s="147">
        <f t="shared" si="6"/>
        <v>0</v>
      </c>
      <c r="BH137" s="147">
        <f t="shared" si="7"/>
        <v>0</v>
      </c>
      <c r="BI137" s="147">
        <f t="shared" si="8"/>
        <v>0</v>
      </c>
      <c r="BJ137" s="15" t="s">
        <v>85</v>
      </c>
      <c r="BK137" s="147">
        <f t="shared" si="9"/>
        <v>0</v>
      </c>
      <c r="BL137" s="15" t="s">
        <v>108</v>
      </c>
      <c r="BM137" s="146" t="s">
        <v>282</v>
      </c>
    </row>
    <row r="138" spans="2:65" s="1" customFormat="1" ht="16.5" customHeight="1">
      <c r="B138" s="134"/>
      <c r="C138" s="135" t="s">
        <v>235</v>
      </c>
      <c r="D138" s="135" t="s">
        <v>187</v>
      </c>
      <c r="E138" s="136" t="s">
        <v>1201</v>
      </c>
      <c r="F138" s="137" t="s">
        <v>1222</v>
      </c>
      <c r="G138" s="138" t="s">
        <v>734</v>
      </c>
      <c r="H138" s="139">
        <v>1</v>
      </c>
      <c r="I138" s="140"/>
      <c r="J138" s="141">
        <f t="shared" si="0"/>
        <v>0</v>
      </c>
      <c r="K138" s="137" t="s">
        <v>203</v>
      </c>
      <c r="L138" s="30"/>
      <c r="M138" s="142" t="s">
        <v>1</v>
      </c>
      <c r="N138" s="143" t="s">
        <v>42</v>
      </c>
      <c r="P138" s="144">
        <f t="shared" si="1"/>
        <v>0</v>
      </c>
      <c r="Q138" s="144">
        <v>0</v>
      </c>
      <c r="R138" s="144">
        <f t="shared" si="2"/>
        <v>0</v>
      </c>
      <c r="S138" s="144">
        <v>0</v>
      </c>
      <c r="T138" s="145">
        <f t="shared" si="3"/>
        <v>0</v>
      </c>
      <c r="AR138" s="146" t="s">
        <v>108</v>
      </c>
      <c r="AT138" s="146" t="s">
        <v>187</v>
      </c>
      <c r="AU138" s="146" t="s">
        <v>85</v>
      </c>
      <c r="AY138" s="15" t="s">
        <v>185</v>
      </c>
      <c r="BE138" s="147">
        <f t="shared" si="4"/>
        <v>0</v>
      </c>
      <c r="BF138" s="147">
        <f t="shared" si="5"/>
        <v>0</v>
      </c>
      <c r="BG138" s="147">
        <f t="shared" si="6"/>
        <v>0</v>
      </c>
      <c r="BH138" s="147">
        <f t="shared" si="7"/>
        <v>0</v>
      </c>
      <c r="BI138" s="147">
        <f t="shared" si="8"/>
        <v>0</v>
      </c>
      <c r="BJ138" s="15" t="s">
        <v>85</v>
      </c>
      <c r="BK138" s="147">
        <f t="shared" si="9"/>
        <v>0</v>
      </c>
      <c r="BL138" s="15" t="s">
        <v>108</v>
      </c>
      <c r="BM138" s="146" t="s">
        <v>291</v>
      </c>
    </row>
    <row r="139" spans="2:65" s="1" customFormat="1" ht="16.5" customHeight="1">
      <c r="B139" s="134"/>
      <c r="C139" s="135" t="s">
        <v>8</v>
      </c>
      <c r="D139" s="135" t="s">
        <v>187</v>
      </c>
      <c r="E139" s="136" t="s">
        <v>1203</v>
      </c>
      <c r="F139" s="137" t="s">
        <v>1206</v>
      </c>
      <c r="G139" s="138" t="s">
        <v>775</v>
      </c>
      <c r="H139" s="139">
        <v>20</v>
      </c>
      <c r="I139" s="140"/>
      <c r="J139" s="141">
        <f t="shared" si="0"/>
        <v>0</v>
      </c>
      <c r="K139" s="137" t="s">
        <v>203</v>
      </c>
      <c r="L139" s="30"/>
      <c r="M139" s="180" t="s">
        <v>1</v>
      </c>
      <c r="N139" s="181" t="s">
        <v>42</v>
      </c>
      <c r="O139" s="178"/>
      <c r="P139" s="182">
        <f t="shared" si="1"/>
        <v>0</v>
      </c>
      <c r="Q139" s="182">
        <v>0</v>
      </c>
      <c r="R139" s="182">
        <f t="shared" si="2"/>
        <v>0</v>
      </c>
      <c r="S139" s="182">
        <v>0</v>
      </c>
      <c r="T139" s="183">
        <f t="shared" si="3"/>
        <v>0</v>
      </c>
      <c r="AR139" s="146" t="s">
        <v>108</v>
      </c>
      <c r="AT139" s="146" t="s">
        <v>187</v>
      </c>
      <c r="AU139" s="146" t="s">
        <v>85</v>
      </c>
      <c r="AY139" s="15" t="s">
        <v>185</v>
      </c>
      <c r="BE139" s="147">
        <f t="shared" si="4"/>
        <v>0</v>
      </c>
      <c r="BF139" s="147">
        <f t="shared" si="5"/>
        <v>0</v>
      </c>
      <c r="BG139" s="147">
        <f t="shared" si="6"/>
        <v>0</v>
      </c>
      <c r="BH139" s="147">
        <f t="shared" si="7"/>
        <v>0</v>
      </c>
      <c r="BI139" s="147">
        <f t="shared" si="8"/>
        <v>0</v>
      </c>
      <c r="BJ139" s="15" t="s">
        <v>85</v>
      </c>
      <c r="BK139" s="147">
        <f t="shared" si="9"/>
        <v>0</v>
      </c>
      <c r="BL139" s="15" t="s">
        <v>108</v>
      </c>
      <c r="BM139" s="146" t="s">
        <v>303</v>
      </c>
    </row>
    <row r="140" spans="2:65" s="1" customFormat="1" ht="6.95" customHeight="1">
      <c r="B140" s="42"/>
      <c r="C140" s="43"/>
      <c r="D140" s="43"/>
      <c r="E140" s="43"/>
      <c r="F140" s="43"/>
      <c r="G140" s="43"/>
      <c r="H140" s="43"/>
      <c r="I140" s="43"/>
      <c r="J140" s="43"/>
      <c r="K140" s="43"/>
      <c r="L140" s="30"/>
    </row>
  </sheetData>
  <autoFilter ref="C124:K139" xr:uid="{00000000-0009-0000-0000-000006000000}"/>
  <mergeCells count="15">
    <mergeCell ref="E111:H111"/>
    <mergeCell ref="E115:H115"/>
    <mergeCell ref="E113:H113"/>
    <mergeCell ref="E117:H11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4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110</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75">
      <c r="B8" s="18"/>
      <c r="D8" s="25" t="s">
        <v>136</v>
      </c>
      <c r="L8" s="18"/>
    </row>
    <row r="9" spans="2:46" ht="16.5" customHeight="1">
      <c r="B9" s="18"/>
      <c r="E9" s="233" t="s">
        <v>1090</v>
      </c>
      <c r="F9" s="201"/>
      <c r="G9" s="201"/>
      <c r="H9" s="201"/>
      <c r="L9" s="18"/>
    </row>
    <row r="10" spans="2:46" ht="12" customHeight="1">
      <c r="B10" s="18"/>
      <c r="D10" s="25" t="s">
        <v>1091</v>
      </c>
      <c r="L10" s="18"/>
    </row>
    <row r="11" spans="2:46" s="1" customFormat="1" ht="16.5" customHeight="1">
      <c r="B11" s="30"/>
      <c r="E11" s="231" t="s">
        <v>1130</v>
      </c>
      <c r="F11" s="235"/>
      <c r="G11" s="235"/>
      <c r="H11" s="235"/>
      <c r="L11" s="30"/>
    </row>
    <row r="12" spans="2:46" s="1" customFormat="1" ht="12" customHeight="1">
      <c r="B12" s="30"/>
      <c r="D12" s="25" t="s">
        <v>1131</v>
      </c>
      <c r="L12" s="30"/>
    </row>
    <row r="13" spans="2:46" s="1" customFormat="1" ht="16.5" customHeight="1">
      <c r="B13" s="30"/>
      <c r="E13" s="194" t="s">
        <v>1223</v>
      </c>
      <c r="F13" s="235"/>
      <c r="G13" s="235"/>
      <c r="H13" s="235"/>
      <c r="L13" s="30"/>
    </row>
    <row r="14" spans="2:46" s="1" customFormat="1" ht="11.25">
      <c r="B14" s="30"/>
      <c r="L14" s="30"/>
    </row>
    <row r="15" spans="2:46" s="1" customFormat="1" ht="12" customHeight="1">
      <c r="B15" s="30"/>
      <c r="D15" s="25" t="s">
        <v>18</v>
      </c>
      <c r="F15" s="23" t="s">
        <v>1</v>
      </c>
      <c r="I15" s="25" t="s">
        <v>19</v>
      </c>
      <c r="J15" s="23" t="s">
        <v>1</v>
      </c>
      <c r="L15" s="30"/>
    </row>
    <row r="16" spans="2:46" s="1" customFormat="1" ht="12" customHeight="1">
      <c r="B16" s="30"/>
      <c r="D16" s="25" t="s">
        <v>20</v>
      </c>
      <c r="F16" s="23" t="s">
        <v>34</v>
      </c>
      <c r="I16" s="25" t="s">
        <v>22</v>
      </c>
      <c r="J16" s="50" t="str">
        <f>'Rekapitulace stavby'!AN8</f>
        <v>27. 4. 2025</v>
      </c>
      <c r="L16" s="30"/>
    </row>
    <row r="17" spans="2:12" s="1" customFormat="1" ht="10.9" customHeight="1">
      <c r="B17" s="30"/>
      <c r="L17" s="30"/>
    </row>
    <row r="18" spans="2:12" s="1" customFormat="1" ht="12" customHeight="1">
      <c r="B18" s="30"/>
      <c r="D18" s="25" t="s">
        <v>24</v>
      </c>
      <c r="I18" s="25" t="s">
        <v>25</v>
      </c>
      <c r="J18" s="23" t="str">
        <f>IF('Rekapitulace stavby'!AN10="","",'Rekapitulace stavby'!AN10)</f>
        <v/>
      </c>
      <c r="L18" s="30"/>
    </row>
    <row r="19" spans="2:12" s="1" customFormat="1" ht="18" customHeight="1">
      <c r="B19" s="30"/>
      <c r="E19" s="23" t="str">
        <f>IF('Rekapitulace stavby'!E11="","",'Rekapitulace stavby'!E11)</f>
        <v>Ústav termomechaniky AV ČR, v.v.i.</v>
      </c>
      <c r="I19" s="25" t="s">
        <v>27</v>
      </c>
      <c r="J19" s="23" t="str">
        <f>IF('Rekapitulace stavby'!AN11="","",'Rekapitulace stavby'!AN11)</f>
        <v/>
      </c>
      <c r="L19" s="30"/>
    </row>
    <row r="20" spans="2:12" s="1" customFormat="1" ht="6.95" customHeight="1">
      <c r="B20" s="30"/>
      <c r="L20" s="30"/>
    </row>
    <row r="21" spans="2:12" s="1" customFormat="1" ht="12" customHeight="1">
      <c r="B21" s="30"/>
      <c r="D21" s="25" t="s">
        <v>28</v>
      </c>
      <c r="I21" s="25" t="s">
        <v>25</v>
      </c>
      <c r="J21" s="26" t="str">
        <f>'Rekapitulace stavby'!AN13</f>
        <v>Vyplň údaj</v>
      </c>
      <c r="L21" s="30"/>
    </row>
    <row r="22" spans="2:12" s="1" customFormat="1" ht="18" customHeight="1">
      <c r="B22" s="30"/>
      <c r="E22" s="236" t="str">
        <f>'Rekapitulace stavby'!E14</f>
        <v>Vyplň údaj</v>
      </c>
      <c r="F22" s="200"/>
      <c r="G22" s="200"/>
      <c r="H22" s="200"/>
      <c r="I22" s="25" t="s">
        <v>27</v>
      </c>
      <c r="J22" s="26" t="str">
        <f>'Rekapitulace stavby'!AN14</f>
        <v>Vyplň údaj</v>
      </c>
      <c r="L22" s="30"/>
    </row>
    <row r="23" spans="2:12" s="1" customFormat="1" ht="6.95" customHeight="1">
      <c r="B23" s="30"/>
      <c r="L23" s="30"/>
    </row>
    <row r="24" spans="2:12" s="1" customFormat="1" ht="12" customHeight="1">
      <c r="B24" s="30"/>
      <c r="D24" s="25" t="s">
        <v>30</v>
      </c>
      <c r="I24" s="25" t="s">
        <v>25</v>
      </c>
      <c r="J24" s="23" t="str">
        <f>IF('Rekapitulace stavby'!AN16="","",'Rekapitulace stavby'!AN16)</f>
        <v/>
      </c>
      <c r="L24" s="30"/>
    </row>
    <row r="25" spans="2:12" s="1" customFormat="1" ht="18" customHeight="1">
      <c r="B25" s="30"/>
      <c r="E25" s="23" t="str">
        <f>IF('Rekapitulace stavby'!E17="","",'Rekapitulace stavby'!E17)</f>
        <v>Kania a.s.</v>
      </c>
      <c r="I25" s="25" t="s">
        <v>27</v>
      </c>
      <c r="J25" s="23" t="str">
        <f>IF('Rekapitulace stavby'!AN17="","",'Rekapitulace stavby'!AN17)</f>
        <v/>
      </c>
      <c r="L25" s="30"/>
    </row>
    <row r="26" spans="2:12" s="1" customFormat="1" ht="6.95" customHeight="1">
      <c r="B26" s="30"/>
      <c r="L26" s="30"/>
    </row>
    <row r="27" spans="2:12" s="1" customFormat="1" ht="12" customHeight="1">
      <c r="B27" s="30"/>
      <c r="D27" s="25" t="s">
        <v>33</v>
      </c>
      <c r="I27" s="25" t="s">
        <v>25</v>
      </c>
      <c r="J27" s="23" t="str">
        <f>IF('Rekapitulace stavby'!AN19="","",'Rekapitulace stavby'!AN19)</f>
        <v/>
      </c>
      <c r="L27" s="30"/>
    </row>
    <row r="28" spans="2:12" s="1" customFormat="1" ht="18" customHeight="1">
      <c r="B28" s="30"/>
      <c r="E28" s="23" t="str">
        <f>IF('Rekapitulace stavby'!E20="","",'Rekapitulace stavby'!E20)</f>
        <v xml:space="preserve"> </v>
      </c>
      <c r="I28" s="25" t="s">
        <v>27</v>
      </c>
      <c r="J28" s="23" t="str">
        <f>IF('Rekapitulace stavby'!AN20="","",'Rekapitulace stavby'!AN20)</f>
        <v/>
      </c>
      <c r="L28" s="30"/>
    </row>
    <row r="29" spans="2:12" s="1" customFormat="1" ht="6.95" customHeight="1">
      <c r="B29" s="30"/>
      <c r="L29" s="30"/>
    </row>
    <row r="30" spans="2:12" s="1" customFormat="1" ht="12" customHeight="1">
      <c r="B30" s="30"/>
      <c r="D30" s="25" t="s">
        <v>35</v>
      </c>
      <c r="L30" s="30"/>
    </row>
    <row r="31" spans="2:12" s="7" customFormat="1" ht="16.5" customHeight="1">
      <c r="B31" s="92"/>
      <c r="E31" s="205" t="s">
        <v>1</v>
      </c>
      <c r="F31" s="205"/>
      <c r="G31" s="205"/>
      <c r="H31" s="205"/>
      <c r="L31" s="92"/>
    </row>
    <row r="32" spans="2:12" s="1" customFormat="1" ht="6.95" customHeight="1">
      <c r="B32" s="30"/>
      <c r="L32" s="30"/>
    </row>
    <row r="33" spans="2:12" s="1" customFormat="1" ht="6.95" customHeight="1">
      <c r="B33" s="30"/>
      <c r="D33" s="51"/>
      <c r="E33" s="51"/>
      <c r="F33" s="51"/>
      <c r="G33" s="51"/>
      <c r="H33" s="51"/>
      <c r="I33" s="51"/>
      <c r="J33" s="51"/>
      <c r="K33" s="51"/>
      <c r="L33" s="30"/>
    </row>
    <row r="34" spans="2:12" s="1" customFormat="1" ht="25.35" customHeight="1">
      <c r="B34" s="30"/>
      <c r="D34" s="93" t="s">
        <v>37</v>
      </c>
      <c r="J34" s="64">
        <f>ROUND(J125, 2)</f>
        <v>0</v>
      </c>
      <c r="L34" s="30"/>
    </row>
    <row r="35" spans="2:12" s="1" customFormat="1" ht="6.95" customHeight="1">
      <c r="B35" s="30"/>
      <c r="D35" s="51"/>
      <c r="E35" s="51"/>
      <c r="F35" s="51"/>
      <c r="G35" s="51"/>
      <c r="H35" s="51"/>
      <c r="I35" s="51"/>
      <c r="J35" s="51"/>
      <c r="K35" s="51"/>
      <c r="L35" s="30"/>
    </row>
    <row r="36" spans="2:12" s="1" customFormat="1" ht="14.45" customHeight="1">
      <c r="B36" s="30"/>
      <c r="F36" s="33" t="s">
        <v>39</v>
      </c>
      <c r="I36" s="33" t="s">
        <v>38</v>
      </c>
      <c r="J36" s="33" t="s">
        <v>40</v>
      </c>
      <c r="L36" s="30"/>
    </row>
    <row r="37" spans="2:12" s="1" customFormat="1" ht="14.45" customHeight="1">
      <c r="B37" s="30"/>
      <c r="D37" s="53" t="s">
        <v>41</v>
      </c>
      <c r="E37" s="25" t="s">
        <v>42</v>
      </c>
      <c r="F37" s="84">
        <f>ROUND((SUM(BE125:BE139)),  2)</f>
        <v>0</v>
      </c>
      <c r="I37" s="94">
        <v>0.21</v>
      </c>
      <c r="J37" s="84">
        <f>ROUND(((SUM(BE125:BE139))*I37),  2)</f>
        <v>0</v>
      </c>
      <c r="L37" s="30"/>
    </row>
    <row r="38" spans="2:12" s="1" customFormat="1" ht="14.45" customHeight="1">
      <c r="B38" s="30"/>
      <c r="E38" s="25" t="s">
        <v>43</v>
      </c>
      <c r="F38" s="84">
        <f>ROUND((SUM(BF125:BF139)),  2)</f>
        <v>0</v>
      </c>
      <c r="I38" s="94">
        <v>0.12</v>
      </c>
      <c r="J38" s="84">
        <f>ROUND(((SUM(BF125:BF139))*I38),  2)</f>
        <v>0</v>
      </c>
      <c r="L38" s="30"/>
    </row>
    <row r="39" spans="2:12" s="1" customFormat="1" ht="14.45" hidden="1" customHeight="1">
      <c r="B39" s="30"/>
      <c r="E39" s="25" t="s">
        <v>44</v>
      </c>
      <c r="F39" s="84">
        <f>ROUND((SUM(BG125:BG139)),  2)</f>
        <v>0</v>
      </c>
      <c r="I39" s="94">
        <v>0.21</v>
      </c>
      <c r="J39" s="84">
        <f>0</f>
        <v>0</v>
      </c>
      <c r="L39" s="30"/>
    </row>
    <row r="40" spans="2:12" s="1" customFormat="1" ht="14.45" hidden="1" customHeight="1">
      <c r="B40" s="30"/>
      <c r="E40" s="25" t="s">
        <v>45</v>
      </c>
      <c r="F40" s="84">
        <f>ROUND((SUM(BH125:BH139)),  2)</f>
        <v>0</v>
      </c>
      <c r="I40" s="94">
        <v>0.12</v>
      </c>
      <c r="J40" s="84">
        <f>0</f>
        <v>0</v>
      </c>
      <c r="L40" s="30"/>
    </row>
    <row r="41" spans="2:12" s="1" customFormat="1" ht="14.45" hidden="1" customHeight="1">
      <c r="B41" s="30"/>
      <c r="E41" s="25" t="s">
        <v>46</v>
      </c>
      <c r="F41" s="84">
        <f>ROUND((SUM(BI125:BI139)),  2)</f>
        <v>0</v>
      </c>
      <c r="I41" s="94">
        <v>0</v>
      </c>
      <c r="J41" s="84">
        <f>0</f>
        <v>0</v>
      </c>
      <c r="L41" s="30"/>
    </row>
    <row r="42" spans="2:12" s="1" customFormat="1" ht="6.95" customHeight="1">
      <c r="B42" s="30"/>
      <c r="L42" s="30"/>
    </row>
    <row r="43" spans="2:12" s="1" customFormat="1" ht="25.35" customHeight="1">
      <c r="B43" s="30"/>
      <c r="C43" s="95"/>
      <c r="D43" s="96" t="s">
        <v>47</v>
      </c>
      <c r="E43" s="55"/>
      <c r="F43" s="55"/>
      <c r="G43" s="97" t="s">
        <v>48</v>
      </c>
      <c r="H43" s="98" t="s">
        <v>49</v>
      </c>
      <c r="I43" s="55"/>
      <c r="J43" s="99">
        <f>SUM(J34:J41)</f>
        <v>0</v>
      </c>
      <c r="K43" s="100"/>
      <c r="L43" s="30"/>
    </row>
    <row r="44" spans="2:12" s="1" customFormat="1" ht="14.45" customHeight="1">
      <c r="B44" s="30"/>
      <c r="L44" s="30"/>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ht="16.5" customHeight="1">
      <c r="B87" s="18"/>
      <c r="E87" s="233" t="s">
        <v>1090</v>
      </c>
      <c r="F87" s="201"/>
      <c r="G87" s="201"/>
      <c r="H87" s="201"/>
      <c r="L87" s="18"/>
    </row>
    <row r="88" spans="2:12" ht="12" customHeight="1">
      <c r="B88" s="18"/>
      <c r="C88" s="25" t="s">
        <v>1091</v>
      </c>
      <c r="L88" s="18"/>
    </row>
    <row r="89" spans="2:12" s="1" customFormat="1" ht="16.5" customHeight="1">
      <c r="B89" s="30"/>
      <c r="E89" s="231" t="s">
        <v>1130</v>
      </c>
      <c r="F89" s="235"/>
      <c r="G89" s="235"/>
      <c r="H89" s="235"/>
      <c r="L89" s="30"/>
    </row>
    <row r="90" spans="2:12" s="1" customFormat="1" ht="12" customHeight="1">
      <c r="B90" s="30"/>
      <c r="C90" s="25" t="s">
        <v>1131</v>
      </c>
      <c r="L90" s="30"/>
    </row>
    <row r="91" spans="2:12" s="1" customFormat="1" ht="16.5" customHeight="1">
      <c r="B91" s="30"/>
      <c r="E91" s="194" t="str">
        <f>E13</f>
        <v>4 - Z.Č.3 - CHLAZENÍ m.č. 3.101a</v>
      </c>
      <c r="F91" s="235"/>
      <c r="G91" s="235"/>
      <c r="H91" s="235"/>
      <c r="L91" s="30"/>
    </row>
    <row r="92" spans="2:12" s="1" customFormat="1" ht="6.95" customHeight="1">
      <c r="B92" s="30"/>
      <c r="L92" s="30"/>
    </row>
    <row r="93" spans="2:12" s="1" customFormat="1" ht="12" customHeight="1">
      <c r="B93" s="30"/>
      <c r="C93" s="25" t="s">
        <v>20</v>
      </c>
      <c r="F93" s="23" t="str">
        <f>F16</f>
        <v xml:space="preserve"> </v>
      </c>
      <c r="I93" s="25" t="s">
        <v>22</v>
      </c>
      <c r="J93" s="50" t="str">
        <f>IF(J16="","",J16)</f>
        <v>27. 4. 2025</v>
      </c>
      <c r="L93" s="30"/>
    </row>
    <row r="94" spans="2:12" s="1" customFormat="1" ht="6.95" customHeight="1">
      <c r="B94" s="30"/>
      <c r="L94" s="30"/>
    </row>
    <row r="95" spans="2:12" s="1" customFormat="1" ht="15.2" customHeight="1">
      <c r="B95" s="30"/>
      <c r="C95" s="25" t="s">
        <v>24</v>
      </c>
      <c r="F95" s="23" t="str">
        <f>E19</f>
        <v>Ústav termomechaniky AV ČR, v.v.i.</v>
      </c>
      <c r="I95" s="25" t="s">
        <v>30</v>
      </c>
      <c r="J95" s="28" t="str">
        <f>E25</f>
        <v>Kania a.s.</v>
      </c>
      <c r="L95" s="30"/>
    </row>
    <row r="96" spans="2:12" s="1" customFormat="1" ht="15.2" customHeight="1">
      <c r="B96" s="30"/>
      <c r="C96" s="25" t="s">
        <v>28</v>
      </c>
      <c r="F96" s="23" t="str">
        <f>IF(E22="","",E22)</f>
        <v>Vyplň údaj</v>
      </c>
      <c r="I96" s="25" t="s">
        <v>33</v>
      </c>
      <c r="J96" s="28" t="str">
        <f>E28</f>
        <v xml:space="preserve"> </v>
      </c>
      <c r="L96" s="30"/>
    </row>
    <row r="97" spans="2:47" s="1" customFormat="1" ht="10.35" customHeight="1">
      <c r="B97" s="30"/>
      <c r="L97" s="30"/>
    </row>
    <row r="98" spans="2:47" s="1" customFormat="1" ht="29.25" customHeight="1">
      <c r="B98" s="30"/>
      <c r="C98" s="103" t="s">
        <v>139</v>
      </c>
      <c r="D98" s="95"/>
      <c r="E98" s="95"/>
      <c r="F98" s="95"/>
      <c r="G98" s="95"/>
      <c r="H98" s="95"/>
      <c r="I98" s="95"/>
      <c r="J98" s="104" t="s">
        <v>140</v>
      </c>
      <c r="K98" s="95"/>
      <c r="L98" s="30"/>
    </row>
    <row r="99" spans="2:47" s="1" customFormat="1" ht="10.35" customHeight="1">
      <c r="B99" s="30"/>
      <c r="L99" s="30"/>
    </row>
    <row r="100" spans="2:47" s="1" customFormat="1" ht="22.9" customHeight="1">
      <c r="B100" s="30"/>
      <c r="C100" s="105" t="s">
        <v>141</v>
      </c>
      <c r="J100" s="64">
        <f>J125</f>
        <v>0</v>
      </c>
      <c r="L100" s="30"/>
      <c r="AU100" s="15" t="s">
        <v>142</v>
      </c>
    </row>
    <row r="101" spans="2:47" s="8" customFormat="1" ht="24.95" customHeight="1">
      <c r="B101" s="106"/>
      <c r="D101" s="107" t="s">
        <v>1224</v>
      </c>
      <c r="E101" s="108"/>
      <c r="F101" s="108"/>
      <c r="G101" s="108"/>
      <c r="H101" s="108"/>
      <c r="I101" s="108"/>
      <c r="J101" s="109">
        <f>J126</f>
        <v>0</v>
      </c>
      <c r="L101" s="106"/>
    </row>
    <row r="102" spans="2:47" s="1" customFormat="1" ht="21.75" customHeight="1">
      <c r="B102" s="30"/>
      <c r="L102" s="30"/>
    </row>
    <row r="103" spans="2:47" s="1" customFormat="1" ht="6.95" customHeight="1">
      <c r="B103" s="42"/>
      <c r="C103" s="43"/>
      <c r="D103" s="43"/>
      <c r="E103" s="43"/>
      <c r="F103" s="43"/>
      <c r="G103" s="43"/>
      <c r="H103" s="43"/>
      <c r="I103" s="43"/>
      <c r="J103" s="43"/>
      <c r="K103" s="43"/>
      <c r="L103" s="30"/>
    </row>
    <row r="107" spans="2:47" s="1" customFormat="1" ht="6.95" customHeight="1">
      <c r="B107" s="44"/>
      <c r="C107" s="45"/>
      <c r="D107" s="45"/>
      <c r="E107" s="45"/>
      <c r="F107" s="45"/>
      <c r="G107" s="45"/>
      <c r="H107" s="45"/>
      <c r="I107" s="45"/>
      <c r="J107" s="45"/>
      <c r="K107" s="45"/>
      <c r="L107" s="30"/>
    </row>
    <row r="108" spans="2:47" s="1" customFormat="1" ht="24.95" customHeight="1">
      <c r="B108" s="30"/>
      <c r="C108" s="19" t="s">
        <v>170</v>
      </c>
      <c r="L108" s="30"/>
    </row>
    <row r="109" spans="2:47" s="1" customFormat="1" ht="6.95" customHeight="1">
      <c r="B109" s="30"/>
      <c r="L109" s="30"/>
    </row>
    <row r="110" spans="2:47" s="1" customFormat="1" ht="12" customHeight="1">
      <c r="B110" s="30"/>
      <c r="C110" s="25" t="s">
        <v>16</v>
      </c>
      <c r="L110" s="30"/>
    </row>
    <row r="111" spans="2:47" s="1" customFormat="1" ht="16.5" customHeight="1">
      <c r="B111" s="30"/>
      <c r="E111" s="233" t="str">
        <f>E7</f>
        <v>STAVEBNÍ ÚPRAVY OPTICKÝCH LABORATOŘÍ V ÚSTAVU TERMOMECHANIKY AV ČR, v.v.i.</v>
      </c>
      <c r="F111" s="234"/>
      <c r="G111" s="234"/>
      <c r="H111" s="234"/>
      <c r="L111" s="30"/>
    </row>
    <row r="112" spans="2:47" ht="12" customHeight="1">
      <c r="B112" s="18"/>
      <c r="C112" s="25" t="s">
        <v>136</v>
      </c>
      <c r="L112" s="18"/>
    </row>
    <row r="113" spans="2:65" ht="16.5" customHeight="1">
      <c r="B113" s="18"/>
      <c r="E113" s="233" t="s">
        <v>1090</v>
      </c>
      <c r="F113" s="201"/>
      <c r="G113" s="201"/>
      <c r="H113" s="201"/>
      <c r="L113" s="18"/>
    </row>
    <row r="114" spans="2:65" ht="12" customHeight="1">
      <c r="B114" s="18"/>
      <c r="C114" s="25" t="s">
        <v>1091</v>
      </c>
      <c r="L114" s="18"/>
    </row>
    <row r="115" spans="2:65" s="1" customFormat="1" ht="16.5" customHeight="1">
      <c r="B115" s="30"/>
      <c r="E115" s="231" t="s">
        <v>1130</v>
      </c>
      <c r="F115" s="235"/>
      <c r="G115" s="235"/>
      <c r="H115" s="235"/>
      <c r="L115" s="30"/>
    </row>
    <row r="116" spans="2:65" s="1" customFormat="1" ht="12" customHeight="1">
      <c r="B116" s="30"/>
      <c r="C116" s="25" t="s">
        <v>1131</v>
      </c>
      <c r="L116" s="30"/>
    </row>
    <row r="117" spans="2:65" s="1" customFormat="1" ht="16.5" customHeight="1">
      <c r="B117" s="30"/>
      <c r="E117" s="194" t="str">
        <f>E13</f>
        <v>4 - Z.Č.3 - CHLAZENÍ m.č. 3.101a</v>
      </c>
      <c r="F117" s="235"/>
      <c r="G117" s="235"/>
      <c r="H117" s="235"/>
      <c r="L117" s="30"/>
    </row>
    <row r="118" spans="2:65" s="1" customFormat="1" ht="6.95" customHeight="1">
      <c r="B118" s="30"/>
      <c r="L118" s="30"/>
    </row>
    <row r="119" spans="2:65" s="1" customFormat="1" ht="12" customHeight="1">
      <c r="B119" s="30"/>
      <c r="C119" s="25" t="s">
        <v>20</v>
      </c>
      <c r="F119" s="23" t="str">
        <f>F16</f>
        <v xml:space="preserve"> </v>
      </c>
      <c r="I119" s="25" t="s">
        <v>22</v>
      </c>
      <c r="J119" s="50" t="str">
        <f>IF(J16="","",J16)</f>
        <v>27. 4. 2025</v>
      </c>
      <c r="L119" s="30"/>
    </row>
    <row r="120" spans="2:65" s="1" customFormat="1" ht="6.95" customHeight="1">
      <c r="B120" s="30"/>
      <c r="L120" s="30"/>
    </row>
    <row r="121" spans="2:65" s="1" customFormat="1" ht="15.2" customHeight="1">
      <c r="B121" s="30"/>
      <c r="C121" s="25" t="s">
        <v>24</v>
      </c>
      <c r="F121" s="23" t="str">
        <f>E19</f>
        <v>Ústav termomechaniky AV ČR, v.v.i.</v>
      </c>
      <c r="I121" s="25" t="s">
        <v>30</v>
      </c>
      <c r="J121" s="28" t="str">
        <f>E25</f>
        <v>Kania a.s.</v>
      </c>
      <c r="L121" s="30"/>
    </row>
    <row r="122" spans="2:65" s="1" customFormat="1" ht="15.2" customHeight="1">
      <c r="B122" s="30"/>
      <c r="C122" s="25" t="s">
        <v>28</v>
      </c>
      <c r="F122" s="23" t="str">
        <f>IF(E22="","",E22)</f>
        <v>Vyplň údaj</v>
      </c>
      <c r="I122" s="25" t="s">
        <v>33</v>
      </c>
      <c r="J122" s="28" t="str">
        <f>E28</f>
        <v xml:space="preserve"> </v>
      </c>
      <c r="L122" s="30"/>
    </row>
    <row r="123" spans="2:65" s="1" customFormat="1" ht="10.35" customHeight="1">
      <c r="B123" s="30"/>
      <c r="L123" s="30"/>
    </row>
    <row r="124" spans="2:65" s="10" customFormat="1" ht="29.25" customHeight="1">
      <c r="B124" s="114"/>
      <c r="C124" s="115" t="s">
        <v>171</v>
      </c>
      <c r="D124" s="116" t="s">
        <v>62</v>
      </c>
      <c r="E124" s="116" t="s">
        <v>58</v>
      </c>
      <c r="F124" s="116" t="s">
        <v>59</v>
      </c>
      <c r="G124" s="116" t="s">
        <v>172</v>
      </c>
      <c r="H124" s="116" t="s">
        <v>173</v>
      </c>
      <c r="I124" s="116" t="s">
        <v>174</v>
      </c>
      <c r="J124" s="116" t="s">
        <v>140</v>
      </c>
      <c r="K124" s="117" t="s">
        <v>175</v>
      </c>
      <c r="L124" s="114"/>
      <c r="M124" s="57" t="s">
        <v>1</v>
      </c>
      <c r="N124" s="58" t="s">
        <v>41</v>
      </c>
      <c r="O124" s="58" t="s">
        <v>176</v>
      </c>
      <c r="P124" s="58" t="s">
        <v>177</v>
      </c>
      <c r="Q124" s="58" t="s">
        <v>178</v>
      </c>
      <c r="R124" s="58" t="s">
        <v>179</v>
      </c>
      <c r="S124" s="58" t="s">
        <v>180</v>
      </c>
      <c r="T124" s="59" t="s">
        <v>181</v>
      </c>
    </row>
    <row r="125" spans="2:65" s="1" customFormat="1" ht="22.9" customHeight="1">
      <c r="B125" s="30"/>
      <c r="C125" s="62" t="s">
        <v>182</v>
      </c>
      <c r="J125" s="118">
        <f>BK125</f>
        <v>0</v>
      </c>
      <c r="L125" s="30"/>
      <c r="M125" s="60"/>
      <c r="N125" s="51"/>
      <c r="O125" s="51"/>
      <c r="P125" s="119">
        <f>P126</f>
        <v>0</v>
      </c>
      <c r="Q125" s="51"/>
      <c r="R125" s="119">
        <f>R126</f>
        <v>0</v>
      </c>
      <c r="S125" s="51"/>
      <c r="T125" s="120">
        <f>T126</f>
        <v>0</v>
      </c>
      <c r="AT125" s="15" t="s">
        <v>76</v>
      </c>
      <c r="AU125" s="15" t="s">
        <v>142</v>
      </c>
      <c r="BK125" s="121">
        <f>BK126</f>
        <v>0</v>
      </c>
    </row>
    <row r="126" spans="2:65" s="11" customFormat="1" ht="25.9" customHeight="1">
      <c r="B126" s="122"/>
      <c r="D126" s="123" t="s">
        <v>76</v>
      </c>
      <c r="E126" s="124" t="s">
        <v>1151</v>
      </c>
      <c r="F126" s="124" t="s">
        <v>109</v>
      </c>
      <c r="I126" s="125"/>
      <c r="J126" s="126">
        <f>BK126</f>
        <v>0</v>
      </c>
      <c r="L126" s="122"/>
      <c r="M126" s="127"/>
      <c r="P126" s="128">
        <f>SUM(P127:P139)</f>
        <v>0</v>
      </c>
      <c r="R126" s="128">
        <f>SUM(R127:R139)</f>
        <v>0</v>
      </c>
      <c r="T126" s="129">
        <f>SUM(T127:T139)</f>
        <v>0</v>
      </c>
      <c r="AR126" s="123" t="s">
        <v>85</v>
      </c>
      <c r="AT126" s="130" t="s">
        <v>76</v>
      </c>
      <c r="AU126" s="130" t="s">
        <v>77</v>
      </c>
      <c r="AY126" s="123" t="s">
        <v>185</v>
      </c>
      <c r="BK126" s="131">
        <f>SUM(BK127:BK139)</f>
        <v>0</v>
      </c>
    </row>
    <row r="127" spans="2:65" s="1" customFormat="1" ht="24.2" customHeight="1">
      <c r="B127" s="134"/>
      <c r="C127" s="135" t="s">
        <v>85</v>
      </c>
      <c r="D127" s="135" t="s">
        <v>187</v>
      </c>
      <c r="E127" s="136" t="s">
        <v>1225</v>
      </c>
      <c r="F127" s="137" t="s">
        <v>1226</v>
      </c>
      <c r="G127" s="138" t="s">
        <v>734</v>
      </c>
      <c r="H127" s="139">
        <v>1</v>
      </c>
      <c r="I127" s="140"/>
      <c r="J127" s="141">
        <f>ROUND(I127*H127,2)</f>
        <v>0</v>
      </c>
      <c r="K127" s="137" t="s">
        <v>203</v>
      </c>
      <c r="L127" s="30"/>
      <c r="M127" s="142" t="s">
        <v>1</v>
      </c>
      <c r="N127" s="143" t="s">
        <v>42</v>
      </c>
      <c r="P127" s="144">
        <f>O127*H127</f>
        <v>0</v>
      </c>
      <c r="Q127" s="144">
        <v>0</v>
      </c>
      <c r="R127" s="144">
        <f>Q127*H127</f>
        <v>0</v>
      </c>
      <c r="S127" s="144">
        <v>0</v>
      </c>
      <c r="T127" s="145">
        <f>S127*H127</f>
        <v>0</v>
      </c>
      <c r="AR127" s="146" t="s">
        <v>108</v>
      </c>
      <c r="AT127" s="146" t="s">
        <v>187</v>
      </c>
      <c r="AU127" s="146" t="s">
        <v>85</v>
      </c>
      <c r="AY127" s="15" t="s">
        <v>185</v>
      </c>
      <c r="BE127" s="147">
        <f>IF(N127="základní",J127,0)</f>
        <v>0</v>
      </c>
      <c r="BF127" s="147">
        <f>IF(N127="snížená",J127,0)</f>
        <v>0</v>
      </c>
      <c r="BG127" s="147">
        <f>IF(N127="zákl. přenesená",J127,0)</f>
        <v>0</v>
      </c>
      <c r="BH127" s="147">
        <f>IF(N127="sníž. přenesená",J127,0)</f>
        <v>0</v>
      </c>
      <c r="BI127" s="147">
        <f>IF(N127="nulová",J127,0)</f>
        <v>0</v>
      </c>
      <c r="BJ127" s="15" t="s">
        <v>85</v>
      </c>
      <c r="BK127" s="147">
        <f>ROUND(I127*H127,2)</f>
        <v>0</v>
      </c>
      <c r="BL127" s="15" t="s">
        <v>108</v>
      </c>
      <c r="BM127" s="146" t="s">
        <v>87</v>
      </c>
    </row>
    <row r="128" spans="2:65" s="1" customFormat="1" ht="19.5">
      <c r="B128" s="30"/>
      <c r="D128" s="149" t="s">
        <v>301</v>
      </c>
      <c r="F128" s="173" t="s">
        <v>1211</v>
      </c>
      <c r="I128" s="174"/>
      <c r="L128" s="30"/>
      <c r="M128" s="175"/>
      <c r="T128" s="54"/>
      <c r="AT128" s="15" t="s">
        <v>301</v>
      </c>
      <c r="AU128" s="15" t="s">
        <v>85</v>
      </c>
    </row>
    <row r="129" spans="2:65" s="1" customFormat="1" ht="16.5" customHeight="1">
      <c r="B129" s="134"/>
      <c r="C129" s="135" t="s">
        <v>87</v>
      </c>
      <c r="D129" s="135" t="s">
        <v>187</v>
      </c>
      <c r="E129" s="136" t="s">
        <v>1227</v>
      </c>
      <c r="F129" s="137" t="s">
        <v>1228</v>
      </c>
      <c r="G129" s="138" t="s">
        <v>1</v>
      </c>
      <c r="H129" s="139">
        <v>0</v>
      </c>
      <c r="I129" s="140"/>
      <c r="J129" s="141">
        <f>ROUND(I129*H129,2)</f>
        <v>0</v>
      </c>
      <c r="K129" s="137" t="s">
        <v>203</v>
      </c>
      <c r="L129" s="30"/>
      <c r="M129" s="142" t="s">
        <v>1</v>
      </c>
      <c r="N129" s="143" t="s">
        <v>42</v>
      </c>
      <c r="P129" s="144">
        <f>O129*H129</f>
        <v>0</v>
      </c>
      <c r="Q129" s="144">
        <v>0</v>
      </c>
      <c r="R129" s="144">
        <f>Q129*H129</f>
        <v>0</v>
      </c>
      <c r="S129" s="144">
        <v>0</v>
      </c>
      <c r="T129" s="145">
        <f>S129*H129</f>
        <v>0</v>
      </c>
      <c r="AR129" s="146" t="s">
        <v>108</v>
      </c>
      <c r="AT129" s="146" t="s">
        <v>187</v>
      </c>
      <c r="AU129" s="146" t="s">
        <v>85</v>
      </c>
      <c r="AY129" s="15" t="s">
        <v>185</v>
      </c>
      <c r="BE129" s="147">
        <f>IF(N129="základní",J129,0)</f>
        <v>0</v>
      </c>
      <c r="BF129" s="147">
        <f>IF(N129="snížená",J129,0)</f>
        <v>0</v>
      </c>
      <c r="BG129" s="147">
        <f>IF(N129="zákl. přenesená",J129,0)</f>
        <v>0</v>
      </c>
      <c r="BH129" s="147">
        <f>IF(N129="sníž. přenesená",J129,0)</f>
        <v>0</v>
      </c>
      <c r="BI129" s="147">
        <f>IF(N129="nulová",J129,0)</f>
        <v>0</v>
      </c>
      <c r="BJ129" s="15" t="s">
        <v>85</v>
      </c>
      <c r="BK129" s="147">
        <f>ROUND(I129*H129,2)</f>
        <v>0</v>
      </c>
      <c r="BL129" s="15" t="s">
        <v>108</v>
      </c>
      <c r="BM129" s="146" t="s">
        <v>108</v>
      </c>
    </row>
    <row r="130" spans="2:65" s="1" customFormat="1" ht="19.5">
      <c r="B130" s="30"/>
      <c r="D130" s="149" t="s">
        <v>301</v>
      </c>
      <c r="F130" s="173" t="s">
        <v>1229</v>
      </c>
      <c r="I130" s="174"/>
      <c r="L130" s="30"/>
      <c r="M130" s="175"/>
      <c r="T130" s="54"/>
      <c r="AT130" s="15" t="s">
        <v>301</v>
      </c>
      <c r="AU130" s="15" t="s">
        <v>85</v>
      </c>
    </row>
    <row r="131" spans="2:65" s="1" customFormat="1" ht="16.5" customHeight="1">
      <c r="B131" s="134"/>
      <c r="C131" s="135" t="s">
        <v>102</v>
      </c>
      <c r="D131" s="135" t="s">
        <v>187</v>
      </c>
      <c r="E131" s="136" t="s">
        <v>1173</v>
      </c>
      <c r="F131" s="137" t="s">
        <v>1230</v>
      </c>
      <c r="G131" s="138" t="s">
        <v>734</v>
      </c>
      <c r="H131" s="139">
        <v>1</v>
      </c>
      <c r="I131" s="140"/>
      <c r="J131" s="141">
        <f t="shared" ref="J131:J139" si="0">ROUND(I131*H131,2)</f>
        <v>0</v>
      </c>
      <c r="K131" s="137" t="s">
        <v>203</v>
      </c>
      <c r="L131" s="30"/>
      <c r="M131" s="142" t="s">
        <v>1</v>
      </c>
      <c r="N131" s="143" t="s">
        <v>42</v>
      </c>
      <c r="P131" s="144">
        <f t="shared" ref="P131:P139" si="1">O131*H131</f>
        <v>0</v>
      </c>
      <c r="Q131" s="144">
        <v>0</v>
      </c>
      <c r="R131" s="144">
        <f t="shared" ref="R131:R139" si="2">Q131*H131</f>
        <v>0</v>
      </c>
      <c r="S131" s="144">
        <v>0</v>
      </c>
      <c r="T131" s="145">
        <f t="shared" ref="T131:T139" si="3">S131*H131</f>
        <v>0</v>
      </c>
      <c r="AR131" s="146" t="s">
        <v>108</v>
      </c>
      <c r="AT131" s="146" t="s">
        <v>187</v>
      </c>
      <c r="AU131" s="146" t="s">
        <v>85</v>
      </c>
      <c r="AY131" s="15" t="s">
        <v>185</v>
      </c>
      <c r="BE131" s="147">
        <f t="shared" ref="BE131:BE139" si="4">IF(N131="základní",J131,0)</f>
        <v>0</v>
      </c>
      <c r="BF131" s="147">
        <f t="shared" ref="BF131:BF139" si="5">IF(N131="snížená",J131,0)</f>
        <v>0</v>
      </c>
      <c r="BG131" s="147">
        <f t="shared" ref="BG131:BG139" si="6">IF(N131="zákl. přenesená",J131,0)</f>
        <v>0</v>
      </c>
      <c r="BH131" s="147">
        <f t="shared" ref="BH131:BH139" si="7">IF(N131="sníž. přenesená",J131,0)</f>
        <v>0</v>
      </c>
      <c r="BI131" s="147">
        <f t="shared" ref="BI131:BI139" si="8">IF(N131="nulová",J131,0)</f>
        <v>0</v>
      </c>
      <c r="BJ131" s="15" t="s">
        <v>85</v>
      </c>
      <c r="BK131" s="147">
        <f t="shared" ref="BK131:BK139" si="9">ROUND(I131*H131,2)</f>
        <v>0</v>
      </c>
      <c r="BL131" s="15" t="s">
        <v>108</v>
      </c>
      <c r="BM131" s="146" t="s">
        <v>114</v>
      </c>
    </row>
    <row r="132" spans="2:65" s="1" customFormat="1" ht="16.5" customHeight="1">
      <c r="B132" s="134"/>
      <c r="C132" s="135" t="s">
        <v>108</v>
      </c>
      <c r="D132" s="135" t="s">
        <v>187</v>
      </c>
      <c r="E132" s="136" t="s">
        <v>1176</v>
      </c>
      <c r="F132" s="137" t="s">
        <v>1214</v>
      </c>
      <c r="G132" s="138" t="s">
        <v>734</v>
      </c>
      <c r="H132" s="139">
        <v>1</v>
      </c>
      <c r="I132" s="140"/>
      <c r="J132" s="141">
        <f t="shared" si="0"/>
        <v>0</v>
      </c>
      <c r="K132" s="137" t="s">
        <v>203</v>
      </c>
      <c r="L132" s="30"/>
      <c r="M132" s="142" t="s">
        <v>1</v>
      </c>
      <c r="N132" s="143" t="s">
        <v>42</v>
      </c>
      <c r="P132" s="144">
        <f t="shared" si="1"/>
        <v>0</v>
      </c>
      <c r="Q132" s="144">
        <v>0</v>
      </c>
      <c r="R132" s="144">
        <f t="shared" si="2"/>
        <v>0</v>
      </c>
      <c r="S132" s="144">
        <v>0</v>
      </c>
      <c r="T132" s="145">
        <f t="shared" si="3"/>
        <v>0</v>
      </c>
      <c r="AR132" s="146" t="s">
        <v>108</v>
      </c>
      <c r="AT132" s="146" t="s">
        <v>187</v>
      </c>
      <c r="AU132" s="146" t="s">
        <v>85</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222</v>
      </c>
    </row>
    <row r="133" spans="2:65" s="1" customFormat="1" ht="16.5" customHeight="1">
      <c r="B133" s="134"/>
      <c r="C133" s="135" t="s">
        <v>111</v>
      </c>
      <c r="D133" s="135" t="s">
        <v>187</v>
      </c>
      <c r="E133" s="136" t="s">
        <v>1189</v>
      </c>
      <c r="F133" s="137" t="s">
        <v>1231</v>
      </c>
      <c r="G133" s="138" t="s">
        <v>734</v>
      </c>
      <c r="H133" s="139">
        <v>1</v>
      </c>
      <c r="I133" s="140"/>
      <c r="J133" s="141">
        <f t="shared" si="0"/>
        <v>0</v>
      </c>
      <c r="K133" s="137" t="s">
        <v>203</v>
      </c>
      <c r="L133" s="30"/>
      <c r="M133" s="142" t="s">
        <v>1</v>
      </c>
      <c r="N133" s="143" t="s">
        <v>42</v>
      </c>
      <c r="P133" s="144">
        <f t="shared" si="1"/>
        <v>0</v>
      </c>
      <c r="Q133" s="144">
        <v>0</v>
      </c>
      <c r="R133" s="144">
        <f t="shared" si="2"/>
        <v>0</v>
      </c>
      <c r="S133" s="144">
        <v>0</v>
      </c>
      <c r="T133" s="145">
        <f t="shared" si="3"/>
        <v>0</v>
      </c>
      <c r="AR133" s="146" t="s">
        <v>108</v>
      </c>
      <c r="AT133" s="146" t="s">
        <v>187</v>
      </c>
      <c r="AU133" s="146" t="s">
        <v>85</v>
      </c>
      <c r="AY133" s="15" t="s">
        <v>185</v>
      </c>
      <c r="BE133" s="147">
        <f t="shared" si="4"/>
        <v>0</v>
      </c>
      <c r="BF133" s="147">
        <f t="shared" si="5"/>
        <v>0</v>
      </c>
      <c r="BG133" s="147">
        <f t="shared" si="6"/>
        <v>0</v>
      </c>
      <c r="BH133" s="147">
        <f t="shared" si="7"/>
        <v>0</v>
      </c>
      <c r="BI133" s="147">
        <f t="shared" si="8"/>
        <v>0</v>
      </c>
      <c r="BJ133" s="15" t="s">
        <v>85</v>
      </c>
      <c r="BK133" s="147">
        <f t="shared" si="9"/>
        <v>0</v>
      </c>
      <c r="BL133" s="15" t="s">
        <v>108</v>
      </c>
      <c r="BM133" s="146" t="s">
        <v>230</v>
      </c>
    </row>
    <row r="134" spans="2:65" s="1" customFormat="1" ht="16.5" customHeight="1">
      <c r="B134" s="134"/>
      <c r="C134" s="135" t="s">
        <v>114</v>
      </c>
      <c r="D134" s="135" t="s">
        <v>187</v>
      </c>
      <c r="E134" s="136" t="s">
        <v>1191</v>
      </c>
      <c r="F134" s="137" t="s">
        <v>1216</v>
      </c>
      <c r="G134" s="138" t="s">
        <v>922</v>
      </c>
      <c r="H134" s="139">
        <v>14</v>
      </c>
      <c r="I134" s="140"/>
      <c r="J134" s="141">
        <f t="shared" si="0"/>
        <v>0</v>
      </c>
      <c r="K134" s="137" t="s">
        <v>203</v>
      </c>
      <c r="L134" s="30"/>
      <c r="M134" s="142" t="s">
        <v>1</v>
      </c>
      <c r="N134" s="143" t="s">
        <v>42</v>
      </c>
      <c r="P134" s="144">
        <f t="shared" si="1"/>
        <v>0</v>
      </c>
      <c r="Q134" s="144">
        <v>0</v>
      </c>
      <c r="R134" s="144">
        <f t="shared" si="2"/>
        <v>0</v>
      </c>
      <c r="S134" s="144">
        <v>0</v>
      </c>
      <c r="T134" s="145">
        <f t="shared" si="3"/>
        <v>0</v>
      </c>
      <c r="AR134" s="146" t="s">
        <v>108</v>
      </c>
      <c r="AT134" s="146" t="s">
        <v>187</v>
      </c>
      <c r="AU134" s="146" t="s">
        <v>85</v>
      </c>
      <c r="AY134" s="15" t="s">
        <v>185</v>
      </c>
      <c r="BE134" s="147">
        <f t="shared" si="4"/>
        <v>0</v>
      </c>
      <c r="BF134" s="147">
        <f t="shared" si="5"/>
        <v>0</v>
      </c>
      <c r="BG134" s="147">
        <f t="shared" si="6"/>
        <v>0</v>
      </c>
      <c r="BH134" s="147">
        <f t="shared" si="7"/>
        <v>0</v>
      </c>
      <c r="BI134" s="147">
        <f t="shared" si="8"/>
        <v>0</v>
      </c>
      <c r="BJ134" s="15" t="s">
        <v>85</v>
      </c>
      <c r="BK134" s="147">
        <f t="shared" si="9"/>
        <v>0</v>
      </c>
      <c r="BL134" s="15" t="s">
        <v>108</v>
      </c>
      <c r="BM134" s="146" t="s">
        <v>8</v>
      </c>
    </row>
    <row r="135" spans="2:65" s="1" customFormat="1" ht="16.5" customHeight="1">
      <c r="B135" s="134"/>
      <c r="C135" s="135" t="s">
        <v>217</v>
      </c>
      <c r="D135" s="135" t="s">
        <v>187</v>
      </c>
      <c r="E135" s="136" t="s">
        <v>1193</v>
      </c>
      <c r="F135" s="137" t="s">
        <v>1217</v>
      </c>
      <c r="G135" s="138" t="s">
        <v>734</v>
      </c>
      <c r="H135" s="139">
        <v>1</v>
      </c>
      <c r="I135" s="140"/>
      <c r="J135" s="141">
        <f t="shared" si="0"/>
        <v>0</v>
      </c>
      <c r="K135" s="137" t="s">
        <v>203</v>
      </c>
      <c r="L135" s="30"/>
      <c r="M135" s="142" t="s">
        <v>1</v>
      </c>
      <c r="N135" s="143" t="s">
        <v>42</v>
      </c>
      <c r="P135" s="144">
        <f t="shared" si="1"/>
        <v>0</v>
      </c>
      <c r="Q135" s="144">
        <v>0</v>
      </c>
      <c r="R135" s="144">
        <f t="shared" si="2"/>
        <v>0</v>
      </c>
      <c r="S135" s="144">
        <v>0</v>
      </c>
      <c r="T135" s="145">
        <f t="shared" si="3"/>
        <v>0</v>
      </c>
      <c r="AR135" s="146" t="s">
        <v>108</v>
      </c>
      <c r="AT135" s="146" t="s">
        <v>187</v>
      </c>
      <c r="AU135" s="146" t="s">
        <v>85</v>
      </c>
      <c r="AY135" s="15" t="s">
        <v>185</v>
      </c>
      <c r="BE135" s="147">
        <f t="shared" si="4"/>
        <v>0</v>
      </c>
      <c r="BF135" s="147">
        <f t="shared" si="5"/>
        <v>0</v>
      </c>
      <c r="BG135" s="147">
        <f t="shared" si="6"/>
        <v>0</v>
      </c>
      <c r="BH135" s="147">
        <f t="shared" si="7"/>
        <v>0</v>
      </c>
      <c r="BI135" s="147">
        <f t="shared" si="8"/>
        <v>0</v>
      </c>
      <c r="BJ135" s="15" t="s">
        <v>85</v>
      </c>
      <c r="BK135" s="147">
        <f t="shared" si="9"/>
        <v>0</v>
      </c>
      <c r="BL135" s="15" t="s">
        <v>108</v>
      </c>
      <c r="BM135" s="146" t="s">
        <v>251</v>
      </c>
    </row>
    <row r="136" spans="2:65" s="1" customFormat="1" ht="16.5" customHeight="1">
      <c r="B136" s="134"/>
      <c r="C136" s="135" t="s">
        <v>222</v>
      </c>
      <c r="D136" s="135" t="s">
        <v>187</v>
      </c>
      <c r="E136" s="136" t="s">
        <v>1195</v>
      </c>
      <c r="F136" s="137" t="s">
        <v>1218</v>
      </c>
      <c r="G136" s="138" t="s">
        <v>734</v>
      </c>
      <c r="H136" s="139">
        <v>1</v>
      </c>
      <c r="I136" s="140"/>
      <c r="J136" s="141">
        <f t="shared" si="0"/>
        <v>0</v>
      </c>
      <c r="K136" s="137" t="s">
        <v>203</v>
      </c>
      <c r="L136" s="30"/>
      <c r="M136" s="142" t="s">
        <v>1</v>
      </c>
      <c r="N136" s="143" t="s">
        <v>42</v>
      </c>
      <c r="P136" s="144">
        <f t="shared" si="1"/>
        <v>0</v>
      </c>
      <c r="Q136" s="144">
        <v>0</v>
      </c>
      <c r="R136" s="144">
        <f t="shared" si="2"/>
        <v>0</v>
      </c>
      <c r="S136" s="144">
        <v>0</v>
      </c>
      <c r="T136" s="145">
        <f t="shared" si="3"/>
        <v>0</v>
      </c>
      <c r="AR136" s="146" t="s">
        <v>108</v>
      </c>
      <c r="AT136" s="146" t="s">
        <v>187</v>
      </c>
      <c r="AU136" s="146" t="s">
        <v>85</v>
      </c>
      <c r="AY136" s="15" t="s">
        <v>185</v>
      </c>
      <c r="BE136" s="147">
        <f t="shared" si="4"/>
        <v>0</v>
      </c>
      <c r="BF136" s="147">
        <f t="shared" si="5"/>
        <v>0</v>
      </c>
      <c r="BG136" s="147">
        <f t="shared" si="6"/>
        <v>0</v>
      </c>
      <c r="BH136" s="147">
        <f t="shared" si="7"/>
        <v>0</v>
      </c>
      <c r="BI136" s="147">
        <f t="shared" si="8"/>
        <v>0</v>
      </c>
      <c r="BJ136" s="15" t="s">
        <v>85</v>
      </c>
      <c r="BK136" s="147">
        <f t="shared" si="9"/>
        <v>0</v>
      </c>
      <c r="BL136" s="15" t="s">
        <v>108</v>
      </c>
      <c r="BM136" s="146" t="s">
        <v>261</v>
      </c>
    </row>
    <row r="137" spans="2:65" s="1" customFormat="1" ht="16.5" customHeight="1">
      <c r="B137" s="134"/>
      <c r="C137" s="135" t="s">
        <v>226</v>
      </c>
      <c r="D137" s="135" t="s">
        <v>187</v>
      </c>
      <c r="E137" s="136" t="s">
        <v>1197</v>
      </c>
      <c r="F137" s="137" t="s">
        <v>1219</v>
      </c>
      <c r="G137" s="138" t="s">
        <v>922</v>
      </c>
      <c r="H137" s="139">
        <v>20</v>
      </c>
      <c r="I137" s="140"/>
      <c r="J137" s="141">
        <f t="shared" si="0"/>
        <v>0</v>
      </c>
      <c r="K137" s="137" t="s">
        <v>203</v>
      </c>
      <c r="L137" s="30"/>
      <c r="M137" s="142" t="s">
        <v>1</v>
      </c>
      <c r="N137" s="143" t="s">
        <v>42</v>
      </c>
      <c r="P137" s="144">
        <f t="shared" si="1"/>
        <v>0</v>
      </c>
      <c r="Q137" s="144">
        <v>0</v>
      </c>
      <c r="R137" s="144">
        <f t="shared" si="2"/>
        <v>0</v>
      </c>
      <c r="S137" s="144">
        <v>0</v>
      </c>
      <c r="T137" s="145">
        <f t="shared" si="3"/>
        <v>0</v>
      </c>
      <c r="AR137" s="146" t="s">
        <v>108</v>
      </c>
      <c r="AT137" s="146" t="s">
        <v>187</v>
      </c>
      <c r="AU137" s="146" t="s">
        <v>85</v>
      </c>
      <c r="AY137" s="15" t="s">
        <v>185</v>
      </c>
      <c r="BE137" s="147">
        <f t="shared" si="4"/>
        <v>0</v>
      </c>
      <c r="BF137" s="147">
        <f t="shared" si="5"/>
        <v>0</v>
      </c>
      <c r="BG137" s="147">
        <f t="shared" si="6"/>
        <v>0</v>
      </c>
      <c r="BH137" s="147">
        <f t="shared" si="7"/>
        <v>0</v>
      </c>
      <c r="BI137" s="147">
        <f t="shared" si="8"/>
        <v>0</v>
      </c>
      <c r="BJ137" s="15" t="s">
        <v>85</v>
      </c>
      <c r="BK137" s="147">
        <f t="shared" si="9"/>
        <v>0</v>
      </c>
      <c r="BL137" s="15" t="s">
        <v>108</v>
      </c>
      <c r="BM137" s="146" t="s">
        <v>273</v>
      </c>
    </row>
    <row r="138" spans="2:65" s="1" customFormat="1" ht="16.5" customHeight="1">
      <c r="B138" s="134"/>
      <c r="C138" s="135" t="s">
        <v>230</v>
      </c>
      <c r="D138" s="135" t="s">
        <v>187</v>
      </c>
      <c r="E138" s="136" t="s">
        <v>1199</v>
      </c>
      <c r="F138" s="137" t="s">
        <v>1232</v>
      </c>
      <c r="G138" s="138" t="s">
        <v>734</v>
      </c>
      <c r="H138" s="139">
        <v>1</v>
      </c>
      <c r="I138" s="140"/>
      <c r="J138" s="141">
        <f t="shared" si="0"/>
        <v>0</v>
      </c>
      <c r="K138" s="137" t="s">
        <v>203</v>
      </c>
      <c r="L138" s="30"/>
      <c r="M138" s="142" t="s">
        <v>1</v>
      </c>
      <c r="N138" s="143" t="s">
        <v>42</v>
      </c>
      <c r="P138" s="144">
        <f t="shared" si="1"/>
        <v>0</v>
      </c>
      <c r="Q138" s="144">
        <v>0</v>
      </c>
      <c r="R138" s="144">
        <f t="shared" si="2"/>
        <v>0</v>
      </c>
      <c r="S138" s="144">
        <v>0</v>
      </c>
      <c r="T138" s="145">
        <f t="shared" si="3"/>
        <v>0</v>
      </c>
      <c r="AR138" s="146" t="s">
        <v>108</v>
      </c>
      <c r="AT138" s="146" t="s">
        <v>187</v>
      </c>
      <c r="AU138" s="146" t="s">
        <v>85</v>
      </c>
      <c r="AY138" s="15" t="s">
        <v>185</v>
      </c>
      <c r="BE138" s="147">
        <f t="shared" si="4"/>
        <v>0</v>
      </c>
      <c r="BF138" s="147">
        <f t="shared" si="5"/>
        <v>0</v>
      </c>
      <c r="BG138" s="147">
        <f t="shared" si="6"/>
        <v>0</v>
      </c>
      <c r="BH138" s="147">
        <f t="shared" si="7"/>
        <v>0</v>
      </c>
      <c r="BI138" s="147">
        <f t="shared" si="8"/>
        <v>0</v>
      </c>
      <c r="BJ138" s="15" t="s">
        <v>85</v>
      </c>
      <c r="BK138" s="147">
        <f t="shared" si="9"/>
        <v>0</v>
      </c>
      <c r="BL138" s="15" t="s">
        <v>108</v>
      </c>
      <c r="BM138" s="146" t="s">
        <v>282</v>
      </c>
    </row>
    <row r="139" spans="2:65" s="1" customFormat="1" ht="16.5" customHeight="1">
      <c r="B139" s="134"/>
      <c r="C139" s="135" t="s">
        <v>235</v>
      </c>
      <c r="D139" s="135" t="s">
        <v>187</v>
      </c>
      <c r="E139" s="136" t="s">
        <v>1201</v>
      </c>
      <c r="F139" s="137" t="s">
        <v>1206</v>
      </c>
      <c r="G139" s="138" t="s">
        <v>775</v>
      </c>
      <c r="H139" s="139">
        <v>12</v>
      </c>
      <c r="I139" s="140"/>
      <c r="J139" s="141">
        <f t="shared" si="0"/>
        <v>0</v>
      </c>
      <c r="K139" s="137" t="s">
        <v>203</v>
      </c>
      <c r="L139" s="30"/>
      <c r="M139" s="180" t="s">
        <v>1</v>
      </c>
      <c r="N139" s="181" t="s">
        <v>42</v>
      </c>
      <c r="O139" s="178"/>
      <c r="P139" s="182">
        <f t="shared" si="1"/>
        <v>0</v>
      </c>
      <c r="Q139" s="182">
        <v>0</v>
      </c>
      <c r="R139" s="182">
        <f t="shared" si="2"/>
        <v>0</v>
      </c>
      <c r="S139" s="182">
        <v>0</v>
      </c>
      <c r="T139" s="183">
        <f t="shared" si="3"/>
        <v>0</v>
      </c>
      <c r="AR139" s="146" t="s">
        <v>108</v>
      </c>
      <c r="AT139" s="146" t="s">
        <v>187</v>
      </c>
      <c r="AU139" s="146" t="s">
        <v>85</v>
      </c>
      <c r="AY139" s="15" t="s">
        <v>185</v>
      </c>
      <c r="BE139" s="147">
        <f t="shared" si="4"/>
        <v>0</v>
      </c>
      <c r="BF139" s="147">
        <f t="shared" si="5"/>
        <v>0</v>
      </c>
      <c r="BG139" s="147">
        <f t="shared" si="6"/>
        <v>0</v>
      </c>
      <c r="BH139" s="147">
        <f t="shared" si="7"/>
        <v>0</v>
      </c>
      <c r="BI139" s="147">
        <f t="shared" si="8"/>
        <v>0</v>
      </c>
      <c r="BJ139" s="15" t="s">
        <v>85</v>
      </c>
      <c r="BK139" s="147">
        <f t="shared" si="9"/>
        <v>0</v>
      </c>
      <c r="BL139" s="15" t="s">
        <v>108</v>
      </c>
      <c r="BM139" s="146" t="s">
        <v>291</v>
      </c>
    </row>
    <row r="140" spans="2:65" s="1" customFormat="1" ht="6.95" customHeight="1">
      <c r="B140" s="42"/>
      <c r="C140" s="43"/>
      <c r="D140" s="43"/>
      <c r="E140" s="43"/>
      <c r="F140" s="43"/>
      <c r="G140" s="43"/>
      <c r="H140" s="43"/>
      <c r="I140" s="43"/>
      <c r="J140" s="43"/>
      <c r="K140" s="43"/>
      <c r="L140" s="30"/>
    </row>
  </sheetData>
  <autoFilter ref="C124:K139" xr:uid="{00000000-0009-0000-0000-000007000000}"/>
  <mergeCells count="15">
    <mergeCell ref="E111:H111"/>
    <mergeCell ref="E115:H115"/>
    <mergeCell ref="E113:H113"/>
    <mergeCell ref="E117:H11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BM14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100.83203125" customWidth="1"/>
    <col min="7" max="7" width="7.5" customWidth="1"/>
    <col min="8" max="8" width="14" customWidth="1"/>
    <col min="9" max="9" width="15.83203125" customWidth="1"/>
    <col min="10" max="11" width="22.33203125"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216" t="s">
        <v>5</v>
      </c>
      <c r="M2" s="201"/>
      <c r="N2" s="201"/>
      <c r="O2" s="201"/>
      <c r="P2" s="201"/>
      <c r="Q2" s="201"/>
      <c r="R2" s="201"/>
      <c r="S2" s="201"/>
      <c r="T2" s="201"/>
      <c r="U2" s="201"/>
      <c r="V2" s="201"/>
      <c r="AT2" s="15" t="s">
        <v>113</v>
      </c>
    </row>
    <row r="3" spans="2:46" ht="6.95" customHeight="1">
      <c r="B3" s="16"/>
      <c r="C3" s="17"/>
      <c r="D3" s="17"/>
      <c r="E3" s="17"/>
      <c r="F3" s="17"/>
      <c r="G3" s="17"/>
      <c r="H3" s="17"/>
      <c r="I3" s="17"/>
      <c r="J3" s="17"/>
      <c r="K3" s="17"/>
      <c r="L3" s="18"/>
      <c r="AT3" s="15" t="s">
        <v>87</v>
      </c>
    </row>
    <row r="4" spans="2:46" ht="24.95" customHeight="1">
      <c r="B4" s="18"/>
      <c r="D4" s="19" t="s">
        <v>135</v>
      </c>
      <c r="L4" s="18"/>
      <c r="M4" s="91" t="s">
        <v>10</v>
      </c>
      <c r="AT4" s="15" t="s">
        <v>3</v>
      </c>
    </row>
    <row r="5" spans="2:46" ht="6.95" customHeight="1">
      <c r="B5" s="18"/>
      <c r="L5" s="18"/>
    </row>
    <row r="6" spans="2:46" ht="12" customHeight="1">
      <c r="B6" s="18"/>
      <c r="D6" s="25" t="s">
        <v>16</v>
      </c>
      <c r="L6" s="18"/>
    </row>
    <row r="7" spans="2:46" ht="16.5" customHeight="1">
      <c r="B7" s="18"/>
      <c r="E7" s="233" t="str">
        <f>'Rekapitulace stavby'!K6</f>
        <v>STAVEBNÍ ÚPRAVY OPTICKÝCH LABORATOŘÍ V ÚSTAVU TERMOMECHANIKY AV ČR, v.v.i.</v>
      </c>
      <c r="F7" s="234"/>
      <c r="G7" s="234"/>
      <c r="H7" s="234"/>
      <c r="L7" s="18"/>
    </row>
    <row r="8" spans="2:46" ht="12.75">
      <c r="B8" s="18"/>
      <c r="D8" s="25" t="s">
        <v>136</v>
      </c>
      <c r="L8" s="18"/>
    </row>
    <row r="9" spans="2:46" ht="16.5" customHeight="1">
      <c r="B9" s="18"/>
      <c r="E9" s="233" t="s">
        <v>1090</v>
      </c>
      <c r="F9" s="201"/>
      <c r="G9" s="201"/>
      <c r="H9" s="201"/>
      <c r="L9" s="18"/>
    </row>
    <row r="10" spans="2:46" ht="12" customHeight="1">
      <c r="B10" s="18"/>
      <c r="D10" s="25" t="s">
        <v>1091</v>
      </c>
      <c r="L10" s="18"/>
    </row>
    <row r="11" spans="2:46" s="1" customFormat="1" ht="16.5" customHeight="1">
      <c r="B11" s="30"/>
      <c r="E11" s="231" t="s">
        <v>1130</v>
      </c>
      <c r="F11" s="235"/>
      <c r="G11" s="235"/>
      <c r="H11" s="235"/>
      <c r="L11" s="30"/>
    </row>
    <row r="12" spans="2:46" s="1" customFormat="1" ht="12" customHeight="1">
      <c r="B12" s="30"/>
      <c r="D12" s="25" t="s">
        <v>1131</v>
      </c>
      <c r="L12" s="30"/>
    </row>
    <row r="13" spans="2:46" s="1" customFormat="1" ht="16.5" customHeight="1">
      <c r="B13" s="30"/>
      <c r="E13" s="194" t="s">
        <v>1233</v>
      </c>
      <c r="F13" s="235"/>
      <c r="G13" s="235"/>
      <c r="H13" s="235"/>
      <c r="L13" s="30"/>
    </row>
    <row r="14" spans="2:46" s="1" customFormat="1" ht="11.25">
      <c r="B14" s="30"/>
      <c r="L14" s="30"/>
    </row>
    <row r="15" spans="2:46" s="1" customFormat="1" ht="12" customHeight="1">
      <c r="B15" s="30"/>
      <c r="D15" s="25" t="s">
        <v>18</v>
      </c>
      <c r="F15" s="23" t="s">
        <v>1</v>
      </c>
      <c r="I15" s="25" t="s">
        <v>19</v>
      </c>
      <c r="J15" s="23" t="s">
        <v>1</v>
      </c>
      <c r="L15" s="30"/>
    </row>
    <row r="16" spans="2:46" s="1" customFormat="1" ht="12" customHeight="1">
      <c r="B16" s="30"/>
      <c r="D16" s="25" t="s">
        <v>20</v>
      </c>
      <c r="F16" s="23" t="s">
        <v>34</v>
      </c>
      <c r="I16" s="25" t="s">
        <v>22</v>
      </c>
      <c r="J16" s="50" t="str">
        <f>'Rekapitulace stavby'!AN8</f>
        <v>27. 4. 2025</v>
      </c>
      <c r="L16" s="30"/>
    </row>
    <row r="17" spans="2:12" s="1" customFormat="1" ht="10.9" customHeight="1">
      <c r="B17" s="30"/>
      <c r="L17" s="30"/>
    </row>
    <row r="18" spans="2:12" s="1" customFormat="1" ht="12" customHeight="1">
      <c r="B18" s="30"/>
      <c r="D18" s="25" t="s">
        <v>24</v>
      </c>
      <c r="I18" s="25" t="s">
        <v>25</v>
      </c>
      <c r="J18" s="23" t="str">
        <f>IF('Rekapitulace stavby'!AN10="","",'Rekapitulace stavby'!AN10)</f>
        <v/>
      </c>
      <c r="L18" s="30"/>
    </row>
    <row r="19" spans="2:12" s="1" customFormat="1" ht="18" customHeight="1">
      <c r="B19" s="30"/>
      <c r="E19" s="23" t="str">
        <f>IF('Rekapitulace stavby'!E11="","",'Rekapitulace stavby'!E11)</f>
        <v>Ústav termomechaniky AV ČR, v.v.i.</v>
      </c>
      <c r="I19" s="25" t="s">
        <v>27</v>
      </c>
      <c r="J19" s="23" t="str">
        <f>IF('Rekapitulace stavby'!AN11="","",'Rekapitulace stavby'!AN11)</f>
        <v/>
      </c>
      <c r="L19" s="30"/>
    </row>
    <row r="20" spans="2:12" s="1" customFormat="1" ht="6.95" customHeight="1">
      <c r="B20" s="30"/>
      <c r="L20" s="30"/>
    </row>
    <row r="21" spans="2:12" s="1" customFormat="1" ht="12" customHeight="1">
      <c r="B21" s="30"/>
      <c r="D21" s="25" t="s">
        <v>28</v>
      </c>
      <c r="I21" s="25" t="s">
        <v>25</v>
      </c>
      <c r="J21" s="26" t="str">
        <f>'Rekapitulace stavby'!AN13</f>
        <v>Vyplň údaj</v>
      </c>
      <c r="L21" s="30"/>
    </row>
    <row r="22" spans="2:12" s="1" customFormat="1" ht="18" customHeight="1">
      <c r="B22" s="30"/>
      <c r="E22" s="236" t="str">
        <f>'Rekapitulace stavby'!E14</f>
        <v>Vyplň údaj</v>
      </c>
      <c r="F22" s="200"/>
      <c r="G22" s="200"/>
      <c r="H22" s="200"/>
      <c r="I22" s="25" t="s">
        <v>27</v>
      </c>
      <c r="J22" s="26" t="str">
        <f>'Rekapitulace stavby'!AN14</f>
        <v>Vyplň údaj</v>
      </c>
      <c r="L22" s="30"/>
    </row>
    <row r="23" spans="2:12" s="1" customFormat="1" ht="6.95" customHeight="1">
      <c r="B23" s="30"/>
      <c r="L23" s="30"/>
    </row>
    <row r="24" spans="2:12" s="1" customFormat="1" ht="12" customHeight="1">
      <c r="B24" s="30"/>
      <c r="D24" s="25" t="s">
        <v>30</v>
      </c>
      <c r="I24" s="25" t="s">
        <v>25</v>
      </c>
      <c r="J24" s="23" t="str">
        <f>IF('Rekapitulace stavby'!AN16="","",'Rekapitulace stavby'!AN16)</f>
        <v/>
      </c>
      <c r="L24" s="30"/>
    </row>
    <row r="25" spans="2:12" s="1" customFormat="1" ht="18" customHeight="1">
      <c r="B25" s="30"/>
      <c r="E25" s="23" t="str">
        <f>IF('Rekapitulace stavby'!E17="","",'Rekapitulace stavby'!E17)</f>
        <v>Kania a.s.</v>
      </c>
      <c r="I25" s="25" t="s">
        <v>27</v>
      </c>
      <c r="J25" s="23" t="str">
        <f>IF('Rekapitulace stavby'!AN17="","",'Rekapitulace stavby'!AN17)</f>
        <v/>
      </c>
      <c r="L25" s="30"/>
    </row>
    <row r="26" spans="2:12" s="1" customFormat="1" ht="6.95" customHeight="1">
      <c r="B26" s="30"/>
      <c r="L26" s="30"/>
    </row>
    <row r="27" spans="2:12" s="1" customFormat="1" ht="12" customHeight="1">
      <c r="B27" s="30"/>
      <c r="D27" s="25" t="s">
        <v>33</v>
      </c>
      <c r="I27" s="25" t="s">
        <v>25</v>
      </c>
      <c r="J27" s="23" t="str">
        <f>IF('Rekapitulace stavby'!AN19="","",'Rekapitulace stavby'!AN19)</f>
        <v/>
      </c>
      <c r="L27" s="30"/>
    </row>
    <row r="28" spans="2:12" s="1" customFormat="1" ht="18" customHeight="1">
      <c r="B28" s="30"/>
      <c r="E28" s="23" t="str">
        <f>IF('Rekapitulace stavby'!E20="","",'Rekapitulace stavby'!E20)</f>
        <v xml:space="preserve"> </v>
      </c>
      <c r="I28" s="25" t="s">
        <v>27</v>
      </c>
      <c r="J28" s="23" t="str">
        <f>IF('Rekapitulace stavby'!AN20="","",'Rekapitulace stavby'!AN20)</f>
        <v/>
      </c>
      <c r="L28" s="30"/>
    </row>
    <row r="29" spans="2:12" s="1" customFormat="1" ht="6.95" customHeight="1">
      <c r="B29" s="30"/>
      <c r="L29" s="30"/>
    </row>
    <row r="30" spans="2:12" s="1" customFormat="1" ht="12" customHeight="1">
      <c r="B30" s="30"/>
      <c r="D30" s="25" t="s">
        <v>35</v>
      </c>
      <c r="L30" s="30"/>
    </row>
    <row r="31" spans="2:12" s="7" customFormat="1" ht="16.5" customHeight="1">
      <c r="B31" s="92"/>
      <c r="E31" s="205" t="s">
        <v>1</v>
      </c>
      <c r="F31" s="205"/>
      <c r="G31" s="205"/>
      <c r="H31" s="205"/>
      <c r="L31" s="92"/>
    </row>
    <row r="32" spans="2:12" s="1" customFormat="1" ht="6.95" customHeight="1">
      <c r="B32" s="30"/>
      <c r="L32" s="30"/>
    </row>
    <row r="33" spans="2:12" s="1" customFormat="1" ht="6.95" customHeight="1">
      <c r="B33" s="30"/>
      <c r="D33" s="51"/>
      <c r="E33" s="51"/>
      <c r="F33" s="51"/>
      <c r="G33" s="51"/>
      <c r="H33" s="51"/>
      <c r="I33" s="51"/>
      <c r="J33" s="51"/>
      <c r="K33" s="51"/>
      <c r="L33" s="30"/>
    </row>
    <row r="34" spans="2:12" s="1" customFormat="1" ht="25.35" customHeight="1">
      <c r="B34" s="30"/>
      <c r="D34" s="93" t="s">
        <v>37</v>
      </c>
      <c r="J34" s="64">
        <f>ROUND(J125, 2)</f>
        <v>0</v>
      </c>
      <c r="L34" s="30"/>
    </row>
    <row r="35" spans="2:12" s="1" customFormat="1" ht="6.95" customHeight="1">
      <c r="B35" s="30"/>
      <c r="D35" s="51"/>
      <c r="E35" s="51"/>
      <c r="F35" s="51"/>
      <c r="G35" s="51"/>
      <c r="H35" s="51"/>
      <c r="I35" s="51"/>
      <c r="J35" s="51"/>
      <c r="K35" s="51"/>
      <c r="L35" s="30"/>
    </row>
    <row r="36" spans="2:12" s="1" customFormat="1" ht="14.45" customHeight="1">
      <c r="B36" s="30"/>
      <c r="F36" s="33" t="s">
        <v>39</v>
      </c>
      <c r="I36" s="33" t="s">
        <v>38</v>
      </c>
      <c r="J36" s="33" t="s">
        <v>40</v>
      </c>
      <c r="L36" s="30"/>
    </row>
    <row r="37" spans="2:12" s="1" customFormat="1" ht="14.45" customHeight="1">
      <c r="B37" s="30"/>
      <c r="D37" s="53" t="s">
        <v>41</v>
      </c>
      <c r="E37" s="25" t="s">
        <v>42</v>
      </c>
      <c r="F37" s="84">
        <f>ROUND((SUM(BE125:BE139)),  2)</f>
        <v>0</v>
      </c>
      <c r="I37" s="94">
        <v>0.21</v>
      </c>
      <c r="J37" s="84">
        <f>ROUND(((SUM(BE125:BE139))*I37),  2)</f>
        <v>0</v>
      </c>
      <c r="L37" s="30"/>
    </row>
    <row r="38" spans="2:12" s="1" customFormat="1" ht="14.45" customHeight="1">
      <c r="B38" s="30"/>
      <c r="E38" s="25" t="s">
        <v>43</v>
      </c>
      <c r="F38" s="84">
        <f>ROUND((SUM(BF125:BF139)),  2)</f>
        <v>0</v>
      </c>
      <c r="I38" s="94">
        <v>0.12</v>
      </c>
      <c r="J38" s="84">
        <f>ROUND(((SUM(BF125:BF139))*I38),  2)</f>
        <v>0</v>
      </c>
      <c r="L38" s="30"/>
    </row>
    <row r="39" spans="2:12" s="1" customFormat="1" ht="14.45" hidden="1" customHeight="1">
      <c r="B39" s="30"/>
      <c r="E39" s="25" t="s">
        <v>44</v>
      </c>
      <c r="F39" s="84">
        <f>ROUND((SUM(BG125:BG139)),  2)</f>
        <v>0</v>
      </c>
      <c r="I39" s="94">
        <v>0.21</v>
      </c>
      <c r="J39" s="84">
        <f>0</f>
        <v>0</v>
      </c>
      <c r="L39" s="30"/>
    </row>
    <row r="40" spans="2:12" s="1" customFormat="1" ht="14.45" hidden="1" customHeight="1">
      <c r="B40" s="30"/>
      <c r="E40" s="25" t="s">
        <v>45</v>
      </c>
      <c r="F40" s="84">
        <f>ROUND((SUM(BH125:BH139)),  2)</f>
        <v>0</v>
      </c>
      <c r="I40" s="94">
        <v>0.12</v>
      </c>
      <c r="J40" s="84">
        <f>0</f>
        <v>0</v>
      </c>
      <c r="L40" s="30"/>
    </row>
    <row r="41" spans="2:12" s="1" customFormat="1" ht="14.45" hidden="1" customHeight="1">
      <c r="B41" s="30"/>
      <c r="E41" s="25" t="s">
        <v>46</v>
      </c>
      <c r="F41" s="84">
        <f>ROUND((SUM(BI125:BI139)),  2)</f>
        <v>0</v>
      </c>
      <c r="I41" s="94">
        <v>0</v>
      </c>
      <c r="J41" s="84">
        <f>0</f>
        <v>0</v>
      </c>
      <c r="L41" s="30"/>
    </row>
    <row r="42" spans="2:12" s="1" customFormat="1" ht="6.95" customHeight="1">
      <c r="B42" s="30"/>
      <c r="L42" s="30"/>
    </row>
    <row r="43" spans="2:12" s="1" customFormat="1" ht="25.35" customHeight="1">
      <c r="B43" s="30"/>
      <c r="C43" s="95"/>
      <c r="D43" s="96" t="s">
        <v>47</v>
      </c>
      <c r="E43" s="55"/>
      <c r="F43" s="55"/>
      <c r="G43" s="97" t="s">
        <v>48</v>
      </c>
      <c r="H43" s="98" t="s">
        <v>49</v>
      </c>
      <c r="I43" s="55"/>
      <c r="J43" s="99">
        <f>SUM(J34:J41)</f>
        <v>0</v>
      </c>
      <c r="K43" s="100"/>
      <c r="L43" s="30"/>
    </row>
    <row r="44" spans="2:12" s="1" customFormat="1" ht="14.45" customHeight="1">
      <c r="B44" s="30"/>
      <c r="L44" s="30"/>
    </row>
    <row r="45" spans="2:12" ht="14.45" customHeight="1">
      <c r="B45" s="18"/>
      <c r="L45" s="18"/>
    </row>
    <row r="46" spans="2:12" ht="14.45" customHeight="1">
      <c r="B46" s="18"/>
      <c r="L46" s="18"/>
    </row>
    <row r="47" spans="2:12" ht="14.45" customHeight="1">
      <c r="B47" s="18"/>
      <c r="L47" s="18"/>
    </row>
    <row r="48" spans="2:12" ht="14.45" customHeight="1">
      <c r="B48" s="18"/>
      <c r="L48" s="18"/>
    </row>
    <row r="49" spans="2:12" ht="14.45" customHeight="1">
      <c r="B49" s="18"/>
      <c r="L49" s="18"/>
    </row>
    <row r="50" spans="2:12" s="1" customFormat="1" ht="14.45" customHeight="1">
      <c r="B50" s="30"/>
      <c r="D50" s="39" t="s">
        <v>50</v>
      </c>
      <c r="E50" s="40"/>
      <c r="F50" s="40"/>
      <c r="G50" s="39" t="s">
        <v>51</v>
      </c>
      <c r="H50" s="40"/>
      <c r="I50" s="40"/>
      <c r="J50" s="40"/>
      <c r="K50" s="40"/>
      <c r="L50" s="30"/>
    </row>
    <row r="51" spans="2:12" ht="11.25">
      <c r="B51" s="18"/>
      <c r="L51" s="18"/>
    </row>
    <row r="52" spans="2:12" ht="11.25">
      <c r="B52" s="18"/>
      <c r="L52" s="18"/>
    </row>
    <row r="53" spans="2:12" ht="11.25">
      <c r="B53" s="18"/>
      <c r="L53" s="18"/>
    </row>
    <row r="54" spans="2:12" ht="11.25">
      <c r="B54" s="18"/>
      <c r="L54" s="18"/>
    </row>
    <row r="55" spans="2:12" ht="11.25">
      <c r="B55" s="18"/>
      <c r="L55" s="18"/>
    </row>
    <row r="56" spans="2:12" ht="11.25">
      <c r="B56" s="18"/>
      <c r="L56" s="18"/>
    </row>
    <row r="57" spans="2:12" ht="11.25">
      <c r="B57" s="18"/>
      <c r="L57" s="18"/>
    </row>
    <row r="58" spans="2:12" ht="11.25">
      <c r="B58" s="18"/>
      <c r="L58" s="18"/>
    </row>
    <row r="59" spans="2:12" ht="11.25">
      <c r="B59" s="18"/>
      <c r="L59" s="18"/>
    </row>
    <row r="60" spans="2:12" ht="11.25">
      <c r="B60" s="18"/>
      <c r="L60" s="18"/>
    </row>
    <row r="61" spans="2:12" s="1" customFormat="1" ht="12.75">
      <c r="B61" s="30"/>
      <c r="D61" s="41" t="s">
        <v>52</v>
      </c>
      <c r="E61" s="32"/>
      <c r="F61" s="101" t="s">
        <v>53</v>
      </c>
      <c r="G61" s="41" t="s">
        <v>52</v>
      </c>
      <c r="H61" s="32"/>
      <c r="I61" s="32"/>
      <c r="J61" s="102" t="s">
        <v>53</v>
      </c>
      <c r="K61" s="32"/>
      <c r="L61" s="30"/>
    </row>
    <row r="62" spans="2:12" ht="11.25">
      <c r="B62" s="18"/>
      <c r="L62" s="18"/>
    </row>
    <row r="63" spans="2:12" ht="11.25">
      <c r="B63" s="18"/>
      <c r="L63" s="18"/>
    </row>
    <row r="64" spans="2:12" ht="11.25">
      <c r="B64" s="18"/>
      <c r="L64" s="18"/>
    </row>
    <row r="65" spans="2:12" s="1" customFormat="1" ht="12.75">
      <c r="B65" s="30"/>
      <c r="D65" s="39" t="s">
        <v>54</v>
      </c>
      <c r="E65" s="40"/>
      <c r="F65" s="40"/>
      <c r="G65" s="39" t="s">
        <v>55</v>
      </c>
      <c r="H65" s="40"/>
      <c r="I65" s="40"/>
      <c r="J65" s="40"/>
      <c r="K65" s="40"/>
      <c r="L65" s="30"/>
    </row>
    <row r="66" spans="2:12" ht="11.25">
      <c r="B66" s="18"/>
      <c r="L66" s="18"/>
    </row>
    <row r="67" spans="2:12" ht="11.25">
      <c r="B67" s="18"/>
      <c r="L67" s="18"/>
    </row>
    <row r="68" spans="2:12" ht="11.25">
      <c r="B68" s="18"/>
      <c r="L68" s="18"/>
    </row>
    <row r="69" spans="2:12" ht="11.25">
      <c r="B69" s="18"/>
      <c r="L69" s="18"/>
    </row>
    <row r="70" spans="2:12" ht="11.25">
      <c r="B70" s="18"/>
      <c r="L70" s="18"/>
    </row>
    <row r="71" spans="2:12" ht="11.25">
      <c r="B71" s="18"/>
      <c r="L71" s="18"/>
    </row>
    <row r="72" spans="2:12" ht="11.25">
      <c r="B72" s="18"/>
      <c r="L72" s="18"/>
    </row>
    <row r="73" spans="2:12" ht="11.25">
      <c r="B73" s="18"/>
      <c r="L73" s="18"/>
    </row>
    <row r="74" spans="2:12" ht="11.25">
      <c r="B74" s="18"/>
      <c r="L74" s="18"/>
    </row>
    <row r="75" spans="2:12" ht="11.25">
      <c r="B75" s="18"/>
      <c r="L75" s="18"/>
    </row>
    <row r="76" spans="2:12" s="1" customFormat="1" ht="12.75">
      <c r="B76" s="30"/>
      <c r="D76" s="41" t="s">
        <v>52</v>
      </c>
      <c r="E76" s="32"/>
      <c r="F76" s="101" t="s">
        <v>53</v>
      </c>
      <c r="G76" s="41" t="s">
        <v>52</v>
      </c>
      <c r="H76" s="32"/>
      <c r="I76" s="32"/>
      <c r="J76" s="102" t="s">
        <v>53</v>
      </c>
      <c r="K76" s="32"/>
      <c r="L76" s="30"/>
    </row>
    <row r="77" spans="2:12" s="1" customFormat="1" ht="14.45" customHeight="1">
      <c r="B77" s="42"/>
      <c r="C77" s="43"/>
      <c r="D77" s="43"/>
      <c r="E77" s="43"/>
      <c r="F77" s="43"/>
      <c r="G77" s="43"/>
      <c r="H77" s="43"/>
      <c r="I77" s="43"/>
      <c r="J77" s="43"/>
      <c r="K77" s="43"/>
      <c r="L77" s="30"/>
    </row>
    <row r="81" spans="2:12" s="1" customFormat="1" ht="6.95" customHeight="1">
      <c r="B81" s="44"/>
      <c r="C81" s="45"/>
      <c r="D81" s="45"/>
      <c r="E81" s="45"/>
      <c r="F81" s="45"/>
      <c r="G81" s="45"/>
      <c r="H81" s="45"/>
      <c r="I81" s="45"/>
      <c r="J81" s="45"/>
      <c r="K81" s="45"/>
      <c r="L81" s="30"/>
    </row>
    <row r="82" spans="2:12" s="1" customFormat="1" ht="24.95" customHeight="1">
      <c r="B82" s="30"/>
      <c r="C82" s="19" t="s">
        <v>138</v>
      </c>
      <c r="L82" s="30"/>
    </row>
    <row r="83" spans="2:12" s="1" customFormat="1" ht="6.95" customHeight="1">
      <c r="B83" s="30"/>
      <c r="L83" s="30"/>
    </row>
    <row r="84" spans="2:12" s="1" customFormat="1" ht="12" customHeight="1">
      <c r="B84" s="30"/>
      <c r="C84" s="25" t="s">
        <v>16</v>
      </c>
      <c r="L84" s="30"/>
    </row>
    <row r="85" spans="2:12" s="1" customFormat="1" ht="16.5" customHeight="1">
      <c r="B85" s="30"/>
      <c r="E85" s="233" t="str">
        <f>E7</f>
        <v>STAVEBNÍ ÚPRAVY OPTICKÝCH LABORATOŘÍ V ÚSTAVU TERMOMECHANIKY AV ČR, v.v.i.</v>
      </c>
      <c r="F85" s="234"/>
      <c r="G85" s="234"/>
      <c r="H85" s="234"/>
      <c r="L85" s="30"/>
    </row>
    <row r="86" spans="2:12" ht="12" customHeight="1">
      <c r="B86" s="18"/>
      <c r="C86" s="25" t="s">
        <v>136</v>
      </c>
      <c r="L86" s="18"/>
    </row>
    <row r="87" spans="2:12" ht="16.5" customHeight="1">
      <c r="B87" s="18"/>
      <c r="E87" s="233" t="s">
        <v>1090</v>
      </c>
      <c r="F87" s="201"/>
      <c r="G87" s="201"/>
      <c r="H87" s="201"/>
      <c r="L87" s="18"/>
    </row>
    <row r="88" spans="2:12" ht="12" customHeight="1">
      <c r="B88" s="18"/>
      <c r="C88" s="25" t="s">
        <v>1091</v>
      </c>
      <c r="L88" s="18"/>
    </row>
    <row r="89" spans="2:12" s="1" customFormat="1" ht="16.5" customHeight="1">
      <c r="B89" s="30"/>
      <c r="E89" s="231" t="s">
        <v>1130</v>
      </c>
      <c r="F89" s="235"/>
      <c r="G89" s="235"/>
      <c r="H89" s="235"/>
      <c r="L89" s="30"/>
    </row>
    <row r="90" spans="2:12" s="1" customFormat="1" ht="12" customHeight="1">
      <c r="B90" s="30"/>
      <c r="C90" s="25" t="s">
        <v>1131</v>
      </c>
      <c r="L90" s="30"/>
    </row>
    <row r="91" spans="2:12" s="1" customFormat="1" ht="16.5" customHeight="1">
      <c r="B91" s="30"/>
      <c r="E91" s="194" t="str">
        <f>E13</f>
        <v>5 - Z.Č.4 - CHLAZENÍ m.č. 3.102</v>
      </c>
      <c r="F91" s="235"/>
      <c r="G91" s="235"/>
      <c r="H91" s="235"/>
      <c r="L91" s="30"/>
    </row>
    <row r="92" spans="2:12" s="1" customFormat="1" ht="6.95" customHeight="1">
      <c r="B92" s="30"/>
      <c r="L92" s="30"/>
    </row>
    <row r="93" spans="2:12" s="1" customFormat="1" ht="12" customHeight="1">
      <c r="B93" s="30"/>
      <c r="C93" s="25" t="s">
        <v>20</v>
      </c>
      <c r="F93" s="23" t="str">
        <f>F16</f>
        <v xml:space="preserve"> </v>
      </c>
      <c r="I93" s="25" t="s">
        <v>22</v>
      </c>
      <c r="J93" s="50" t="str">
        <f>IF(J16="","",J16)</f>
        <v>27. 4. 2025</v>
      </c>
      <c r="L93" s="30"/>
    </row>
    <row r="94" spans="2:12" s="1" customFormat="1" ht="6.95" customHeight="1">
      <c r="B94" s="30"/>
      <c r="L94" s="30"/>
    </row>
    <row r="95" spans="2:12" s="1" customFormat="1" ht="15.2" customHeight="1">
      <c r="B95" s="30"/>
      <c r="C95" s="25" t="s">
        <v>24</v>
      </c>
      <c r="F95" s="23" t="str">
        <f>E19</f>
        <v>Ústav termomechaniky AV ČR, v.v.i.</v>
      </c>
      <c r="I95" s="25" t="s">
        <v>30</v>
      </c>
      <c r="J95" s="28" t="str">
        <f>E25</f>
        <v>Kania a.s.</v>
      </c>
      <c r="L95" s="30"/>
    </row>
    <row r="96" spans="2:12" s="1" customFormat="1" ht="15.2" customHeight="1">
      <c r="B96" s="30"/>
      <c r="C96" s="25" t="s">
        <v>28</v>
      </c>
      <c r="F96" s="23" t="str">
        <f>IF(E22="","",E22)</f>
        <v>Vyplň údaj</v>
      </c>
      <c r="I96" s="25" t="s">
        <v>33</v>
      </c>
      <c r="J96" s="28" t="str">
        <f>E28</f>
        <v xml:space="preserve"> </v>
      </c>
      <c r="L96" s="30"/>
    </row>
    <row r="97" spans="2:47" s="1" customFormat="1" ht="10.35" customHeight="1">
      <c r="B97" s="30"/>
      <c r="L97" s="30"/>
    </row>
    <row r="98" spans="2:47" s="1" customFormat="1" ht="29.25" customHeight="1">
      <c r="B98" s="30"/>
      <c r="C98" s="103" t="s">
        <v>139</v>
      </c>
      <c r="D98" s="95"/>
      <c r="E98" s="95"/>
      <c r="F98" s="95"/>
      <c r="G98" s="95"/>
      <c r="H98" s="95"/>
      <c r="I98" s="95"/>
      <c r="J98" s="104" t="s">
        <v>140</v>
      </c>
      <c r="K98" s="95"/>
      <c r="L98" s="30"/>
    </row>
    <row r="99" spans="2:47" s="1" customFormat="1" ht="10.35" customHeight="1">
      <c r="B99" s="30"/>
      <c r="L99" s="30"/>
    </row>
    <row r="100" spans="2:47" s="1" customFormat="1" ht="22.9" customHeight="1">
      <c r="B100" s="30"/>
      <c r="C100" s="105" t="s">
        <v>141</v>
      </c>
      <c r="J100" s="64">
        <f>J125</f>
        <v>0</v>
      </c>
      <c r="L100" s="30"/>
      <c r="AU100" s="15" t="s">
        <v>142</v>
      </c>
    </row>
    <row r="101" spans="2:47" s="8" customFormat="1" ht="24.95" customHeight="1">
      <c r="B101" s="106"/>
      <c r="D101" s="107" t="s">
        <v>1234</v>
      </c>
      <c r="E101" s="108"/>
      <c r="F101" s="108"/>
      <c r="G101" s="108"/>
      <c r="H101" s="108"/>
      <c r="I101" s="108"/>
      <c r="J101" s="109">
        <f>J126</f>
        <v>0</v>
      </c>
      <c r="L101" s="106"/>
    </row>
    <row r="102" spans="2:47" s="1" customFormat="1" ht="21.75" customHeight="1">
      <c r="B102" s="30"/>
      <c r="L102" s="30"/>
    </row>
    <row r="103" spans="2:47" s="1" customFormat="1" ht="6.95" customHeight="1">
      <c r="B103" s="42"/>
      <c r="C103" s="43"/>
      <c r="D103" s="43"/>
      <c r="E103" s="43"/>
      <c r="F103" s="43"/>
      <c r="G103" s="43"/>
      <c r="H103" s="43"/>
      <c r="I103" s="43"/>
      <c r="J103" s="43"/>
      <c r="K103" s="43"/>
      <c r="L103" s="30"/>
    </row>
    <row r="107" spans="2:47" s="1" customFormat="1" ht="6.95" customHeight="1">
      <c r="B107" s="44"/>
      <c r="C107" s="45"/>
      <c r="D107" s="45"/>
      <c r="E107" s="45"/>
      <c r="F107" s="45"/>
      <c r="G107" s="45"/>
      <c r="H107" s="45"/>
      <c r="I107" s="45"/>
      <c r="J107" s="45"/>
      <c r="K107" s="45"/>
      <c r="L107" s="30"/>
    </row>
    <row r="108" spans="2:47" s="1" customFormat="1" ht="24.95" customHeight="1">
      <c r="B108" s="30"/>
      <c r="C108" s="19" t="s">
        <v>170</v>
      </c>
      <c r="L108" s="30"/>
    </row>
    <row r="109" spans="2:47" s="1" customFormat="1" ht="6.95" customHeight="1">
      <c r="B109" s="30"/>
      <c r="L109" s="30"/>
    </row>
    <row r="110" spans="2:47" s="1" customFormat="1" ht="12" customHeight="1">
      <c r="B110" s="30"/>
      <c r="C110" s="25" t="s">
        <v>16</v>
      </c>
      <c r="L110" s="30"/>
    </row>
    <row r="111" spans="2:47" s="1" customFormat="1" ht="16.5" customHeight="1">
      <c r="B111" s="30"/>
      <c r="E111" s="233" t="str">
        <f>E7</f>
        <v>STAVEBNÍ ÚPRAVY OPTICKÝCH LABORATOŘÍ V ÚSTAVU TERMOMECHANIKY AV ČR, v.v.i.</v>
      </c>
      <c r="F111" s="234"/>
      <c r="G111" s="234"/>
      <c r="H111" s="234"/>
      <c r="L111" s="30"/>
    </row>
    <row r="112" spans="2:47" ht="12" customHeight="1">
      <c r="B112" s="18"/>
      <c r="C112" s="25" t="s">
        <v>136</v>
      </c>
      <c r="L112" s="18"/>
    </row>
    <row r="113" spans="2:65" ht="16.5" customHeight="1">
      <c r="B113" s="18"/>
      <c r="E113" s="233" t="s">
        <v>1090</v>
      </c>
      <c r="F113" s="201"/>
      <c r="G113" s="201"/>
      <c r="H113" s="201"/>
      <c r="L113" s="18"/>
    </row>
    <row r="114" spans="2:65" ht="12" customHeight="1">
      <c r="B114" s="18"/>
      <c r="C114" s="25" t="s">
        <v>1091</v>
      </c>
      <c r="L114" s="18"/>
    </row>
    <row r="115" spans="2:65" s="1" customFormat="1" ht="16.5" customHeight="1">
      <c r="B115" s="30"/>
      <c r="E115" s="231" t="s">
        <v>1130</v>
      </c>
      <c r="F115" s="235"/>
      <c r="G115" s="235"/>
      <c r="H115" s="235"/>
      <c r="L115" s="30"/>
    </row>
    <row r="116" spans="2:65" s="1" customFormat="1" ht="12" customHeight="1">
      <c r="B116" s="30"/>
      <c r="C116" s="25" t="s">
        <v>1131</v>
      </c>
      <c r="L116" s="30"/>
    </row>
    <row r="117" spans="2:65" s="1" customFormat="1" ht="16.5" customHeight="1">
      <c r="B117" s="30"/>
      <c r="E117" s="194" t="str">
        <f>E13</f>
        <v>5 - Z.Č.4 - CHLAZENÍ m.č. 3.102</v>
      </c>
      <c r="F117" s="235"/>
      <c r="G117" s="235"/>
      <c r="H117" s="235"/>
      <c r="L117" s="30"/>
    </row>
    <row r="118" spans="2:65" s="1" customFormat="1" ht="6.95" customHeight="1">
      <c r="B118" s="30"/>
      <c r="L118" s="30"/>
    </row>
    <row r="119" spans="2:65" s="1" customFormat="1" ht="12" customHeight="1">
      <c r="B119" s="30"/>
      <c r="C119" s="25" t="s">
        <v>20</v>
      </c>
      <c r="F119" s="23" t="str">
        <f>F16</f>
        <v xml:space="preserve"> </v>
      </c>
      <c r="I119" s="25" t="s">
        <v>22</v>
      </c>
      <c r="J119" s="50" t="str">
        <f>IF(J16="","",J16)</f>
        <v>27. 4. 2025</v>
      </c>
      <c r="L119" s="30"/>
    </row>
    <row r="120" spans="2:65" s="1" customFormat="1" ht="6.95" customHeight="1">
      <c r="B120" s="30"/>
      <c r="L120" s="30"/>
    </row>
    <row r="121" spans="2:65" s="1" customFormat="1" ht="15.2" customHeight="1">
      <c r="B121" s="30"/>
      <c r="C121" s="25" t="s">
        <v>24</v>
      </c>
      <c r="F121" s="23" t="str">
        <f>E19</f>
        <v>Ústav termomechaniky AV ČR, v.v.i.</v>
      </c>
      <c r="I121" s="25" t="s">
        <v>30</v>
      </c>
      <c r="J121" s="28" t="str">
        <f>E25</f>
        <v>Kania a.s.</v>
      </c>
      <c r="L121" s="30"/>
    </row>
    <row r="122" spans="2:65" s="1" customFormat="1" ht="15.2" customHeight="1">
      <c r="B122" s="30"/>
      <c r="C122" s="25" t="s">
        <v>28</v>
      </c>
      <c r="F122" s="23" t="str">
        <f>IF(E22="","",E22)</f>
        <v>Vyplň údaj</v>
      </c>
      <c r="I122" s="25" t="s">
        <v>33</v>
      </c>
      <c r="J122" s="28" t="str">
        <f>E28</f>
        <v xml:space="preserve"> </v>
      </c>
      <c r="L122" s="30"/>
    </row>
    <row r="123" spans="2:65" s="1" customFormat="1" ht="10.35" customHeight="1">
      <c r="B123" s="30"/>
      <c r="L123" s="30"/>
    </row>
    <row r="124" spans="2:65" s="10" customFormat="1" ht="29.25" customHeight="1">
      <c r="B124" s="114"/>
      <c r="C124" s="115" t="s">
        <v>171</v>
      </c>
      <c r="D124" s="116" t="s">
        <v>62</v>
      </c>
      <c r="E124" s="116" t="s">
        <v>58</v>
      </c>
      <c r="F124" s="116" t="s">
        <v>59</v>
      </c>
      <c r="G124" s="116" t="s">
        <v>172</v>
      </c>
      <c r="H124" s="116" t="s">
        <v>173</v>
      </c>
      <c r="I124" s="116" t="s">
        <v>174</v>
      </c>
      <c r="J124" s="116" t="s">
        <v>140</v>
      </c>
      <c r="K124" s="117" t="s">
        <v>175</v>
      </c>
      <c r="L124" s="114"/>
      <c r="M124" s="57" t="s">
        <v>1</v>
      </c>
      <c r="N124" s="58" t="s">
        <v>41</v>
      </c>
      <c r="O124" s="58" t="s">
        <v>176</v>
      </c>
      <c r="P124" s="58" t="s">
        <v>177</v>
      </c>
      <c r="Q124" s="58" t="s">
        <v>178</v>
      </c>
      <c r="R124" s="58" t="s">
        <v>179</v>
      </c>
      <c r="S124" s="58" t="s">
        <v>180</v>
      </c>
      <c r="T124" s="59" t="s">
        <v>181</v>
      </c>
    </row>
    <row r="125" spans="2:65" s="1" customFormat="1" ht="22.9" customHeight="1">
      <c r="B125" s="30"/>
      <c r="C125" s="62" t="s">
        <v>182</v>
      </c>
      <c r="J125" s="118">
        <f>BK125</f>
        <v>0</v>
      </c>
      <c r="L125" s="30"/>
      <c r="M125" s="60"/>
      <c r="N125" s="51"/>
      <c r="O125" s="51"/>
      <c r="P125" s="119">
        <f>P126</f>
        <v>0</v>
      </c>
      <c r="Q125" s="51"/>
      <c r="R125" s="119">
        <f>R126</f>
        <v>0</v>
      </c>
      <c r="S125" s="51"/>
      <c r="T125" s="120">
        <f>T126</f>
        <v>0</v>
      </c>
      <c r="AT125" s="15" t="s">
        <v>76</v>
      </c>
      <c r="AU125" s="15" t="s">
        <v>142</v>
      </c>
      <c r="BK125" s="121">
        <f>BK126</f>
        <v>0</v>
      </c>
    </row>
    <row r="126" spans="2:65" s="11" customFormat="1" ht="25.9" customHeight="1">
      <c r="B126" s="122"/>
      <c r="D126" s="123" t="s">
        <v>76</v>
      </c>
      <c r="E126" s="124" t="s">
        <v>1151</v>
      </c>
      <c r="F126" s="124" t="s">
        <v>112</v>
      </c>
      <c r="I126" s="125"/>
      <c r="J126" s="126">
        <f>BK126</f>
        <v>0</v>
      </c>
      <c r="L126" s="122"/>
      <c r="M126" s="127"/>
      <c r="P126" s="128">
        <f>SUM(P127:P139)</f>
        <v>0</v>
      </c>
      <c r="R126" s="128">
        <f>SUM(R127:R139)</f>
        <v>0</v>
      </c>
      <c r="T126" s="129">
        <f>SUM(T127:T139)</f>
        <v>0</v>
      </c>
      <c r="AR126" s="123" t="s">
        <v>85</v>
      </c>
      <c r="AT126" s="130" t="s">
        <v>76</v>
      </c>
      <c r="AU126" s="130" t="s">
        <v>77</v>
      </c>
      <c r="AY126" s="123" t="s">
        <v>185</v>
      </c>
      <c r="BK126" s="131">
        <f>SUM(BK127:BK139)</f>
        <v>0</v>
      </c>
    </row>
    <row r="127" spans="2:65" s="1" customFormat="1" ht="24.2" customHeight="1">
      <c r="B127" s="134"/>
      <c r="C127" s="135" t="s">
        <v>85</v>
      </c>
      <c r="D127" s="135" t="s">
        <v>187</v>
      </c>
      <c r="E127" s="136" t="s">
        <v>1235</v>
      </c>
      <c r="F127" s="137" t="s">
        <v>1236</v>
      </c>
      <c r="G127" s="138" t="s">
        <v>734</v>
      </c>
      <c r="H127" s="139">
        <v>1</v>
      </c>
      <c r="I127" s="140"/>
      <c r="J127" s="141">
        <f>ROUND(I127*H127,2)</f>
        <v>0</v>
      </c>
      <c r="K127" s="137" t="s">
        <v>203</v>
      </c>
      <c r="L127" s="30"/>
      <c r="M127" s="142" t="s">
        <v>1</v>
      </c>
      <c r="N127" s="143" t="s">
        <v>42</v>
      </c>
      <c r="P127" s="144">
        <f>O127*H127</f>
        <v>0</v>
      </c>
      <c r="Q127" s="144">
        <v>0</v>
      </c>
      <c r="R127" s="144">
        <f>Q127*H127</f>
        <v>0</v>
      </c>
      <c r="S127" s="144">
        <v>0</v>
      </c>
      <c r="T127" s="145">
        <f>S127*H127</f>
        <v>0</v>
      </c>
      <c r="AR127" s="146" t="s">
        <v>108</v>
      </c>
      <c r="AT127" s="146" t="s">
        <v>187</v>
      </c>
      <c r="AU127" s="146" t="s">
        <v>85</v>
      </c>
      <c r="AY127" s="15" t="s">
        <v>185</v>
      </c>
      <c r="BE127" s="147">
        <f>IF(N127="základní",J127,0)</f>
        <v>0</v>
      </c>
      <c r="BF127" s="147">
        <f>IF(N127="snížená",J127,0)</f>
        <v>0</v>
      </c>
      <c r="BG127" s="147">
        <f>IF(N127="zákl. přenesená",J127,0)</f>
        <v>0</v>
      </c>
      <c r="BH127" s="147">
        <f>IF(N127="sníž. přenesená",J127,0)</f>
        <v>0</v>
      </c>
      <c r="BI127" s="147">
        <f>IF(N127="nulová",J127,0)</f>
        <v>0</v>
      </c>
      <c r="BJ127" s="15" t="s">
        <v>85</v>
      </c>
      <c r="BK127" s="147">
        <f>ROUND(I127*H127,2)</f>
        <v>0</v>
      </c>
      <c r="BL127" s="15" t="s">
        <v>108</v>
      </c>
      <c r="BM127" s="146" t="s">
        <v>87</v>
      </c>
    </row>
    <row r="128" spans="2:65" s="1" customFormat="1" ht="19.5">
      <c r="B128" s="30"/>
      <c r="D128" s="149" t="s">
        <v>301</v>
      </c>
      <c r="F128" s="173" t="s">
        <v>1211</v>
      </c>
      <c r="I128" s="174"/>
      <c r="L128" s="30"/>
      <c r="M128" s="175"/>
      <c r="T128" s="54"/>
      <c r="AT128" s="15" t="s">
        <v>301</v>
      </c>
      <c r="AU128" s="15" t="s">
        <v>85</v>
      </c>
    </row>
    <row r="129" spans="2:65" s="1" customFormat="1" ht="21.75" customHeight="1">
      <c r="B129" s="134"/>
      <c r="C129" s="135" t="s">
        <v>87</v>
      </c>
      <c r="D129" s="135" t="s">
        <v>187</v>
      </c>
      <c r="E129" s="136" t="s">
        <v>1237</v>
      </c>
      <c r="F129" s="137" t="s">
        <v>1238</v>
      </c>
      <c r="G129" s="138" t="s">
        <v>1</v>
      </c>
      <c r="H129" s="139">
        <v>0</v>
      </c>
      <c r="I129" s="140"/>
      <c r="J129" s="141">
        <f t="shared" ref="J129:J139" si="0">ROUND(I129*H129,2)</f>
        <v>0</v>
      </c>
      <c r="K129" s="137" t="s">
        <v>203</v>
      </c>
      <c r="L129" s="30"/>
      <c r="M129" s="142" t="s">
        <v>1</v>
      </c>
      <c r="N129" s="143" t="s">
        <v>42</v>
      </c>
      <c r="P129" s="144">
        <f t="shared" ref="P129:P139" si="1">O129*H129</f>
        <v>0</v>
      </c>
      <c r="Q129" s="144">
        <v>0</v>
      </c>
      <c r="R129" s="144">
        <f t="shared" ref="R129:R139" si="2">Q129*H129</f>
        <v>0</v>
      </c>
      <c r="S129" s="144">
        <v>0</v>
      </c>
      <c r="T129" s="145">
        <f t="shared" ref="T129:T139" si="3">S129*H129</f>
        <v>0</v>
      </c>
      <c r="AR129" s="146" t="s">
        <v>108</v>
      </c>
      <c r="AT129" s="146" t="s">
        <v>187</v>
      </c>
      <c r="AU129" s="146" t="s">
        <v>85</v>
      </c>
      <c r="AY129" s="15" t="s">
        <v>185</v>
      </c>
      <c r="BE129" s="147">
        <f t="shared" ref="BE129:BE139" si="4">IF(N129="základní",J129,0)</f>
        <v>0</v>
      </c>
      <c r="BF129" s="147">
        <f t="shared" ref="BF129:BF139" si="5">IF(N129="snížená",J129,0)</f>
        <v>0</v>
      </c>
      <c r="BG129" s="147">
        <f t="shared" ref="BG129:BG139" si="6">IF(N129="zákl. přenesená",J129,0)</f>
        <v>0</v>
      </c>
      <c r="BH129" s="147">
        <f t="shared" ref="BH129:BH139" si="7">IF(N129="sníž. přenesená",J129,0)</f>
        <v>0</v>
      </c>
      <c r="BI129" s="147">
        <f t="shared" ref="BI129:BI139" si="8">IF(N129="nulová",J129,0)</f>
        <v>0</v>
      </c>
      <c r="BJ129" s="15" t="s">
        <v>85</v>
      </c>
      <c r="BK129" s="147">
        <f t="shared" ref="BK129:BK139" si="9">ROUND(I129*H129,2)</f>
        <v>0</v>
      </c>
      <c r="BL129" s="15" t="s">
        <v>108</v>
      </c>
      <c r="BM129" s="146" t="s">
        <v>108</v>
      </c>
    </row>
    <row r="130" spans="2:65" s="1" customFormat="1" ht="16.5" customHeight="1">
      <c r="B130" s="134"/>
      <c r="C130" s="135" t="s">
        <v>102</v>
      </c>
      <c r="D130" s="135" t="s">
        <v>187</v>
      </c>
      <c r="E130" s="136" t="s">
        <v>1173</v>
      </c>
      <c r="F130" s="137" t="s">
        <v>1215</v>
      </c>
      <c r="G130" s="138" t="s">
        <v>734</v>
      </c>
      <c r="H130" s="139">
        <v>1</v>
      </c>
      <c r="I130" s="140"/>
      <c r="J130" s="141">
        <f t="shared" si="0"/>
        <v>0</v>
      </c>
      <c r="K130" s="137" t="s">
        <v>203</v>
      </c>
      <c r="L130" s="30"/>
      <c r="M130" s="142" t="s">
        <v>1</v>
      </c>
      <c r="N130" s="143" t="s">
        <v>42</v>
      </c>
      <c r="P130" s="144">
        <f t="shared" si="1"/>
        <v>0</v>
      </c>
      <c r="Q130" s="144">
        <v>0</v>
      </c>
      <c r="R130" s="144">
        <f t="shared" si="2"/>
        <v>0</v>
      </c>
      <c r="S130" s="144">
        <v>0</v>
      </c>
      <c r="T130" s="145">
        <f t="shared" si="3"/>
        <v>0</v>
      </c>
      <c r="AR130" s="146" t="s">
        <v>108</v>
      </c>
      <c r="AT130" s="146" t="s">
        <v>187</v>
      </c>
      <c r="AU130" s="146" t="s">
        <v>85</v>
      </c>
      <c r="AY130" s="15" t="s">
        <v>185</v>
      </c>
      <c r="BE130" s="147">
        <f t="shared" si="4"/>
        <v>0</v>
      </c>
      <c r="BF130" s="147">
        <f t="shared" si="5"/>
        <v>0</v>
      </c>
      <c r="BG130" s="147">
        <f t="shared" si="6"/>
        <v>0</v>
      </c>
      <c r="BH130" s="147">
        <f t="shared" si="7"/>
        <v>0</v>
      </c>
      <c r="BI130" s="147">
        <f t="shared" si="8"/>
        <v>0</v>
      </c>
      <c r="BJ130" s="15" t="s">
        <v>85</v>
      </c>
      <c r="BK130" s="147">
        <f t="shared" si="9"/>
        <v>0</v>
      </c>
      <c r="BL130" s="15" t="s">
        <v>108</v>
      </c>
      <c r="BM130" s="146" t="s">
        <v>114</v>
      </c>
    </row>
    <row r="131" spans="2:65" s="1" customFormat="1" ht="16.5" customHeight="1">
      <c r="B131" s="134"/>
      <c r="C131" s="135" t="s">
        <v>108</v>
      </c>
      <c r="D131" s="135" t="s">
        <v>187</v>
      </c>
      <c r="E131" s="136" t="s">
        <v>1176</v>
      </c>
      <c r="F131" s="137" t="s">
        <v>1214</v>
      </c>
      <c r="G131" s="138" t="s">
        <v>734</v>
      </c>
      <c r="H131" s="139">
        <v>1</v>
      </c>
      <c r="I131" s="140"/>
      <c r="J131" s="141">
        <f t="shared" si="0"/>
        <v>0</v>
      </c>
      <c r="K131" s="137" t="s">
        <v>203</v>
      </c>
      <c r="L131" s="30"/>
      <c r="M131" s="142" t="s">
        <v>1</v>
      </c>
      <c r="N131" s="143" t="s">
        <v>42</v>
      </c>
      <c r="P131" s="144">
        <f t="shared" si="1"/>
        <v>0</v>
      </c>
      <c r="Q131" s="144">
        <v>0</v>
      </c>
      <c r="R131" s="144">
        <f t="shared" si="2"/>
        <v>0</v>
      </c>
      <c r="S131" s="144">
        <v>0</v>
      </c>
      <c r="T131" s="145">
        <f t="shared" si="3"/>
        <v>0</v>
      </c>
      <c r="AR131" s="146" t="s">
        <v>108</v>
      </c>
      <c r="AT131" s="146" t="s">
        <v>187</v>
      </c>
      <c r="AU131" s="146" t="s">
        <v>85</v>
      </c>
      <c r="AY131" s="15" t="s">
        <v>185</v>
      </c>
      <c r="BE131" s="147">
        <f t="shared" si="4"/>
        <v>0</v>
      </c>
      <c r="BF131" s="147">
        <f t="shared" si="5"/>
        <v>0</v>
      </c>
      <c r="BG131" s="147">
        <f t="shared" si="6"/>
        <v>0</v>
      </c>
      <c r="BH131" s="147">
        <f t="shared" si="7"/>
        <v>0</v>
      </c>
      <c r="BI131" s="147">
        <f t="shared" si="8"/>
        <v>0</v>
      </c>
      <c r="BJ131" s="15" t="s">
        <v>85</v>
      </c>
      <c r="BK131" s="147">
        <f t="shared" si="9"/>
        <v>0</v>
      </c>
      <c r="BL131" s="15" t="s">
        <v>108</v>
      </c>
      <c r="BM131" s="146" t="s">
        <v>222</v>
      </c>
    </row>
    <row r="132" spans="2:65" s="1" customFormat="1" ht="16.5" customHeight="1">
      <c r="B132" s="134"/>
      <c r="C132" s="135" t="s">
        <v>111</v>
      </c>
      <c r="D132" s="135" t="s">
        <v>187</v>
      </c>
      <c r="E132" s="136" t="s">
        <v>1189</v>
      </c>
      <c r="F132" s="137" t="s">
        <v>1216</v>
      </c>
      <c r="G132" s="138" t="s">
        <v>922</v>
      </c>
      <c r="H132" s="139">
        <v>7</v>
      </c>
      <c r="I132" s="140"/>
      <c r="J132" s="141">
        <f t="shared" si="0"/>
        <v>0</v>
      </c>
      <c r="K132" s="137" t="s">
        <v>203</v>
      </c>
      <c r="L132" s="30"/>
      <c r="M132" s="142" t="s">
        <v>1</v>
      </c>
      <c r="N132" s="143" t="s">
        <v>42</v>
      </c>
      <c r="P132" s="144">
        <f t="shared" si="1"/>
        <v>0</v>
      </c>
      <c r="Q132" s="144">
        <v>0</v>
      </c>
      <c r="R132" s="144">
        <f t="shared" si="2"/>
        <v>0</v>
      </c>
      <c r="S132" s="144">
        <v>0</v>
      </c>
      <c r="T132" s="145">
        <f t="shared" si="3"/>
        <v>0</v>
      </c>
      <c r="AR132" s="146" t="s">
        <v>108</v>
      </c>
      <c r="AT132" s="146" t="s">
        <v>187</v>
      </c>
      <c r="AU132" s="146" t="s">
        <v>85</v>
      </c>
      <c r="AY132" s="15" t="s">
        <v>185</v>
      </c>
      <c r="BE132" s="147">
        <f t="shared" si="4"/>
        <v>0</v>
      </c>
      <c r="BF132" s="147">
        <f t="shared" si="5"/>
        <v>0</v>
      </c>
      <c r="BG132" s="147">
        <f t="shared" si="6"/>
        <v>0</v>
      </c>
      <c r="BH132" s="147">
        <f t="shared" si="7"/>
        <v>0</v>
      </c>
      <c r="BI132" s="147">
        <f t="shared" si="8"/>
        <v>0</v>
      </c>
      <c r="BJ132" s="15" t="s">
        <v>85</v>
      </c>
      <c r="BK132" s="147">
        <f t="shared" si="9"/>
        <v>0</v>
      </c>
      <c r="BL132" s="15" t="s">
        <v>108</v>
      </c>
      <c r="BM132" s="146" t="s">
        <v>230</v>
      </c>
    </row>
    <row r="133" spans="2:65" s="1" customFormat="1" ht="16.5" customHeight="1">
      <c r="B133" s="134"/>
      <c r="C133" s="135" t="s">
        <v>114</v>
      </c>
      <c r="D133" s="135" t="s">
        <v>187</v>
      </c>
      <c r="E133" s="136" t="s">
        <v>1191</v>
      </c>
      <c r="F133" s="137" t="s">
        <v>1217</v>
      </c>
      <c r="G133" s="138" t="s">
        <v>734</v>
      </c>
      <c r="H133" s="139">
        <v>1</v>
      </c>
      <c r="I133" s="140"/>
      <c r="J133" s="141">
        <f t="shared" si="0"/>
        <v>0</v>
      </c>
      <c r="K133" s="137" t="s">
        <v>203</v>
      </c>
      <c r="L133" s="30"/>
      <c r="M133" s="142" t="s">
        <v>1</v>
      </c>
      <c r="N133" s="143" t="s">
        <v>42</v>
      </c>
      <c r="P133" s="144">
        <f t="shared" si="1"/>
        <v>0</v>
      </c>
      <c r="Q133" s="144">
        <v>0</v>
      </c>
      <c r="R133" s="144">
        <f t="shared" si="2"/>
        <v>0</v>
      </c>
      <c r="S133" s="144">
        <v>0</v>
      </c>
      <c r="T133" s="145">
        <f t="shared" si="3"/>
        <v>0</v>
      </c>
      <c r="AR133" s="146" t="s">
        <v>108</v>
      </c>
      <c r="AT133" s="146" t="s">
        <v>187</v>
      </c>
      <c r="AU133" s="146" t="s">
        <v>85</v>
      </c>
      <c r="AY133" s="15" t="s">
        <v>185</v>
      </c>
      <c r="BE133" s="147">
        <f t="shared" si="4"/>
        <v>0</v>
      </c>
      <c r="BF133" s="147">
        <f t="shared" si="5"/>
        <v>0</v>
      </c>
      <c r="BG133" s="147">
        <f t="shared" si="6"/>
        <v>0</v>
      </c>
      <c r="BH133" s="147">
        <f t="shared" si="7"/>
        <v>0</v>
      </c>
      <c r="BI133" s="147">
        <f t="shared" si="8"/>
        <v>0</v>
      </c>
      <c r="BJ133" s="15" t="s">
        <v>85</v>
      </c>
      <c r="BK133" s="147">
        <f t="shared" si="9"/>
        <v>0</v>
      </c>
      <c r="BL133" s="15" t="s">
        <v>108</v>
      </c>
      <c r="BM133" s="146" t="s">
        <v>8</v>
      </c>
    </row>
    <row r="134" spans="2:65" s="1" customFormat="1" ht="16.5" customHeight="1">
      <c r="B134" s="134"/>
      <c r="C134" s="135" t="s">
        <v>217</v>
      </c>
      <c r="D134" s="135" t="s">
        <v>187</v>
      </c>
      <c r="E134" s="136" t="s">
        <v>1193</v>
      </c>
      <c r="F134" s="137" t="s">
        <v>1218</v>
      </c>
      <c r="G134" s="138" t="s">
        <v>734</v>
      </c>
      <c r="H134" s="139">
        <v>1</v>
      </c>
      <c r="I134" s="140"/>
      <c r="J134" s="141">
        <f t="shared" si="0"/>
        <v>0</v>
      </c>
      <c r="K134" s="137" t="s">
        <v>203</v>
      </c>
      <c r="L134" s="30"/>
      <c r="M134" s="142" t="s">
        <v>1</v>
      </c>
      <c r="N134" s="143" t="s">
        <v>42</v>
      </c>
      <c r="P134" s="144">
        <f t="shared" si="1"/>
        <v>0</v>
      </c>
      <c r="Q134" s="144">
        <v>0</v>
      </c>
      <c r="R134" s="144">
        <f t="shared" si="2"/>
        <v>0</v>
      </c>
      <c r="S134" s="144">
        <v>0</v>
      </c>
      <c r="T134" s="145">
        <f t="shared" si="3"/>
        <v>0</v>
      </c>
      <c r="AR134" s="146" t="s">
        <v>108</v>
      </c>
      <c r="AT134" s="146" t="s">
        <v>187</v>
      </c>
      <c r="AU134" s="146" t="s">
        <v>85</v>
      </c>
      <c r="AY134" s="15" t="s">
        <v>185</v>
      </c>
      <c r="BE134" s="147">
        <f t="shared" si="4"/>
        <v>0</v>
      </c>
      <c r="BF134" s="147">
        <f t="shared" si="5"/>
        <v>0</v>
      </c>
      <c r="BG134" s="147">
        <f t="shared" si="6"/>
        <v>0</v>
      </c>
      <c r="BH134" s="147">
        <f t="shared" si="7"/>
        <v>0</v>
      </c>
      <c r="BI134" s="147">
        <f t="shared" si="8"/>
        <v>0</v>
      </c>
      <c r="BJ134" s="15" t="s">
        <v>85</v>
      </c>
      <c r="BK134" s="147">
        <f t="shared" si="9"/>
        <v>0</v>
      </c>
      <c r="BL134" s="15" t="s">
        <v>108</v>
      </c>
      <c r="BM134" s="146" t="s">
        <v>251</v>
      </c>
    </row>
    <row r="135" spans="2:65" s="1" customFormat="1" ht="16.5" customHeight="1">
      <c r="B135" s="134"/>
      <c r="C135" s="135" t="s">
        <v>222</v>
      </c>
      <c r="D135" s="135" t="s">
        <v>187</v>
      </c>
      <c r="E135" s="136" t="s">
        <v>1195</v>
      </c>
      <c r="F135" s="137" t="s">
        <v>1219</v>
      </c>
      <c r="G135" s="138" t="s">
        <v>922</v>
      </c>
      <c r="H135" s="139">
        <v>20</v>
      </c>
      <c r="I135" s="140"/>
      <c r="J135" s="141">
        <f t="shared" si="0"/>
        <v>0</v>
      </c>
      <c r="K135" s="137" t="s">
        <v>203</v>
      </c>
      <c r="L135" s="30"/>
      <c r="M135" s="142" t="s">
        <v>1</v>
      </c>
      <c r="N135" s="143" t="s">
        <v>42</v>
      </c>
      <c r="P135" s="144">
        <f t="shared" si="1"/>
        <v>0</v>
      </c>
      <c r="Q135" s="144">
        <v>0</v>
      </c>
      <c r="R135" s="144">
        <f t="shared" si="2"/>
        <v>0</v>
      </c>
      <c r="S135" s="144">
        <v>0</v>
      </c>
      <c r="T135" s="145">
        <f t="shared" si="3"/>
        <v>0</v>
      </c>
      <c r="AR135" s="146" t="s">
        <v>108</v>
      </c>
      <c r="AT135" s="146" t="s">
        <v>187</v>
      </c>
      <c r="AU135" s="146" t="s">
        <v>85</v>
      </c>
      <c r="AY135" s="15" t="s">
        <v>185</v>
      </c>
      <c r="BE135" s="147">
        <f t="shared" si="4"/>
        <v>0</v>
      </c>
      <c r="BF135" s="147">
        <f t="shared" si="5"/>
        <v>0</v>
      </c>
      <c r="BG135" s="147">
        <f t="shared" si="6"/>
        <v>0</v>
      </c>
      <c r="BH135" s="147">
        <f t="shared" si="7"/>
        <v>0</v>
      </c>
      <c r="BI135" s="147">
        <f t="shared" si="8"/>
        <v>0</v>
      </c>
      <c r="BJ135" s="15" t="s">
        <v>85</v>
      </c>
      <c r="BK135" s="147">
        <f t="shared" si="9"/>
        <v>0</v>
      </c>
      <c r="BL135" s="15" t="s">
        <v>108</v>
      </c>
      <c r="BM135" s="146" t="s">
        <v>261</v>
      </c>
    </row>
    <row r="136" spans="2:65" s="1" customFormat="1" ht="16.5" customHeight="1">
      <c r="B136" s="134"/>
      <c r="C136" s="135" t="s">
        <v>226</v>
      </c>
      <c r="D136" s="135" t="s">
        <v>187</v>
      </c>
      <c r="E136" s="136" t="s">
        <v>1197</v>
      </c>
      <c r="F136" s="137" t="s">
        <v>1220</v>
      </c>
      <c r="G136" s="138" t="s">
        <v>922</v>
      </c>
      <c r="H136" s="139">
        <v>2</v>
      </c>
      <c r="I136" s="140"/>
      <c r="J136" s="141">
        <f t="shared" si="0"/>
        <v>0</v>
      </c>
      <c r="K136" s="137" t="s">
        <v>203</v>
      </c>
      <c r="L136" s="30"/>
      <c r="M136" s="142" t="s">
        <v>1</v>
      </c>
      <c r="N136" s="143" t="s">
        <v>42</v>
      </c>
      <c r="P136" s="144">
        <f t="shared" si="1"/>
        <v>0</v>
      </c>
      <c r="Q136" s="144">
        <v>0</v>
      </c>
      <c r="R136" s="144">
        <f t="shared" si="2"/>
        <v>0</v>
      </c>
      <c r="S136" s="144">
        <v>0</v>
      </c>
      <c r="T136" s="145">
        <f t="shared" si="3"/>
        <v>0</v>
      </c>
      <c r="AR136" s="146" t="s">
        <v>108</v>
      </c>
      <c r="AT136" s="146" t="s">
        <v>187</v>
      </c>
      <c r="AU136" s="146" t="s">
        <v>85</v>
      </c>
      <c r="AY136" s="15" t="s">
        <v>185</v>
      </c>
      <c r="BE136" s="147">
        <f t="shared" si="4"/>
        <v>0</v>
      </c>
      <c r="BF136" s="147">
        <f t="shared" si="5"/>
        <v>0</v>
      </c>
      <c r="BG136" s="147">
        <f t="shared" si="6"/>
        <v>0</v>
      </c>
      <c r="BH136" s="147">
        <f t="shared" si="7"/>
        <v>0</v>
      </c>
      <c r="BI136" s="147">
        <f t="shared" si="8"/>
        <v>0</v>
      </c>
      <c r="BJ136" s="15" t="s">
        <v>85</v>
      </c>
      <c r="BK136" s="147">
        <f t="shared" si="9"/>
        <v>0</v>
      </c>
      <c r="BL136" s="15" t="s">
        <v>108</v>
      </c>
      <c r="BM136" s="146" t="s">
        <v>273</v>
      </c>
    </row>
    <row r="137" spans="2:65" s="1" customFormat="1" ht="16.5" customHeight="1">
      <c r="B137" s="134"/>
      <c r="C137" s="135" t="s">
        <v>230</v>
      </c>
      <c r="D137" s="135" t="s">
        <v>187</v>
      </c>
      <c r="E137" s="136" t="s">
        <v>1199</v>
      </c>
      <c r="F137" s="137" t="s">
        <v>1221</v>
      </c>
      <c r="G137" s="138" t="s">
        <v>922</v>
      </c>
      <c r="H137" s="139">
        <v>4</v>
      </c>
      <c r="I137" s="140"/>
      <c r="J137" s="141">
        <f t="shared" si="0"/>
        <v>0</v>
      </c>
      <c r="K137" s="137" t="s">
        <v>203</v>
      </c>
      <c r="L137" s="30"/>
      <c r="M137" s="142" t="s">
        <v>1</v>
      </c>
      <c r="N137" s="143" t="s">
        <v>42</v>
      </c>
      <c r="P137" s="144">
        <f t="shared" si="1"/>
        <v>0</v>
      </c>
      <c r="Q137" s="144">
        <v>0</v>
      </c>
      <c r="R137" s="144">
        <f t="shared" si="2"/>
        <v>0</v>
      </c>
      <c r="S137" s="144">
        <v>0</v>
      </c>
      <c r="T137" s="145">
        <f t="shared" si="3"/>
        <v>0</v>
      </c>
      <c r="AR137" s="146" t="s">
        <v>108</v>
      </c>
      <c r="AT137" s="146" t="s">
        <v>187</v>
      </c>
      <c r="AU137" s="146" t="s">
        <v>85</v>
      </c>
      <c r="AY137" s="15" t="s">
        <v>185</v>
      </c>
      <c r="BE137" s="147">
        <f t="shared" si="4"/>
        <v>0</v>
      </c>
      <c r="BF137" s="147">
        <f t="shared" si="5"/>
        <v>0</v>
      </c>
      <c r="BG137" s="147">
        <f t="shared" si="6"/>
        <v>0</v>
      </c>
      <c r="BH137" s="147">
        <f t="shared" si="7"/>
        <v>0</v>
      </c>
      <c r="BI137" s="147">
        <f t="shared" si="8"/>
        <v>0</v>
      </c>
      <c r="BJ137" s="15" t="s">
        <v>85</v>
      </c>
      <c r="BK137" s="147">
        <f t="shared" si="9"/>
        <v>0</v>
      </c>
      <c r="BL137" s="15" t="s">
        <v>108</v>
      </c>
      <c r="BM137" s="146" t="s">
        <v>282</v>
      </c>
    </row>
    <row r="138" spans="2:65" s="1" customFormat="1" ht="16.5" customHeight="1">
      <c r="B138" s="134"/>
      <c r="C138" s="135" t="s">
        <v>235</v>
      </c>
      <c r="D138" s="135" t="s">
        <v>187</v>
      </c>
      <c r="E138" s="136" t="s">
        <v>1201</v>
      </c>
      <c r="F138" s="137" t="s">
        <v>1222</v>
      </c>
      <c r="G138" s="138" t="s">
        <v>734</v>
      </c>
      <c r="H138" s="139">
        <v>1</v>
      </c>
      <c r="I138" s="140"/>
      <c r="J138" s="141">
        <f t="shared" si="0"/>
        <v>0</v>
      </c>
      <c r="K138" s="137" t="s">
        <v>203</v>
      </c>
      <c r="L138" s="30"/>
      <c r="M138" s="142" t="s">
        <v>1</v>
      </c>
      <c r="N138" s="143" t="s">
        <v>42</v>
      </c>
      <c r="P138" s="144">
        <f t="shared" si="1"/>
        <v>0</v>
      </c>
      <c r="Q138" s="144">
        <v>0</v>
      </c>
      <c r="R138" s="144">
        <f t="shared" si="2"/>
        <v>0</v>
      </c>
      <c r="S138" s="144">
        <v>0</v>
      </c>
      <c r="T138" s="145">
        <f t="shared" si="3"/>
        <v>0</v>
      </c>
      <c r="AR138" s="146" t="s">
        <v>108</v>
      </c>
      <c r="AT138" s="146" t="s">
        <v>187</v>
      </c>
      <c r="AU138" s="146" t="s">
        <v>85</v>
      </c>
      <c r="AY138" s="15" t="s">
        <v>185</v>
      </c>
      <c r="BE138" s="147">
        <f t="shared" si="4"/>
        <v>0</v>
      </c>
      <c r="BF138" s="147">
        <f t="shared" si="5"/>
        <v>0</v>
      </c>
      <c r="BG138" s="147">
        <f t="shared" si="6"/>
        <v>0</v>
      </c>
      <c r="BH138" s="147">
        <f t="shared" si="7"/>
        <v>0</v>
      </c>
      <c r="BI138" s="147">
        <f t="shared" si="8"/>
        <v>0</v>
      </c>
      <c r="BJ138" s="15" t="s">
        <v>85</v>
      </c>
      <c r="BK138" s="147">
        <f t="shared" si="9"/>
        <v>0</v>
      </c>
      <c r="BL138" s="15" t="s">
        <v>108</v>
      </c>
      <c r="BM138" s="146" t="s">
        <v>291</v>
      </c>
    </row>
    <row r="139" spans="2:65" s="1" customFormat="1" ht="16.5" customHeight="1">
      <c r="B139" s="134"/>
      <c r="C139" s="135" t="s">
        <v>8</v>
      </c>
      <c r="D139" s="135" t="s">
        <v>187</v>
      </c>
      <c r="E139" s="136" t="s">
        <v>1203</v>
      </c>
      <c r="F139" s="137" t="s">
        <v>1206</v>
      </c>
      <c r="G139" s="138" t="s">
        <v>775</v>
      </c>
      <c r="H139" s="139">
        <v>20</v>
      </c>
      <c r="I139" s="140"/>
      <c r="J139" s="141">
        <f t="shared" si="0"/>
        <v>0</v>
      </c>
      <c r="K139" s="137" t="s">
        <v>203</v>
      </c>
      <c r="L139" s="30"/>
      <c r="M139" s="180" t="s">
        <v>1</v>
      </c>
      <c r="N139" s="181" t="s">
        <v>42</v>
      </c>
      <c r="O139" s="178"/>
      <c r="P139" s="182">
        <f t="shared" si="1"/>
        <v>0</v>
      </c>
      <c r="Q139" s="182">
        <v>0</v>
      </c>
      <c r="R139" s="182">
        <f t="shared" si="2"/>
        <v>0</v>
      </c>
      <c r="S139" s="182">
        <v>0</v>
      </c>
      <c r="T139" s="183">
        <f t="shared" si="3"/>
        <v>0</v>
      </c>
      <c r="AR139" s="146" t="s">
        <v>108</v>
      </c>
      <c r="AT139" s="146" t="s">
        <v>187</v>
      </c>
      <c r="AU139" s="146" t="s">
        <v>85</v>
      </c>
      <c r="AY139" s="15" t="s">
        <v>185</v>
      </c>
      <c r="BE139" s="147">
        <f t="shared" si="4"/>
        <v>0</v>
      </c>
      <c r="BF139" s="147">
        <f t="shared" si="5"/>
        <v>0</v>
      </c>
      <c r="BG139" s="147">
        <f t="shared" si="6"/>
        <v>0</v>
      </c>
      <c r="BH139" s="147">
        <f t="shared" si="7"/>
        <v>0</v>
      </c>
      <c r="BI139" s="147">
        <f t="shared" si="8"/>
        <v>0</v>
      </c>
      <c r="BJ139" s="15" t="s">
        <v>85</v>
      </c>
      <c r="BK139" s="147">
        <f t="shared" si="9"/>
        <v>0</v>
      </c>
      <c r="BL139" s="15" t="s">
        <v>108</v>
      </c>
      <c r="BM139" s="146" t="s">
        <v>303</v>
      </c>
    </row>
    <row r="140" spans="2:65" s="1" customFormat="1" ht="6.95" customHeight="1">
      <c r="B140" s="42"/>
      <c r="C140" s="43"/>
      <c r="D140" s="43"/>
      <c r="E140" s="43"/>
      <c r="F140" s="43"/>
      <c r="G140" s="43"/>
      <c r="H140" s="43"/>
      <c r="I140" s="43"/>
      <c r="J140" s="43"/>
      <c r="K140" s="43"/>
      <c r="L140" s="30"/>
    </row>
  </sheetData>
  <autoFilter ref="C124:K139" xr:uid="{00000000-0009-0000-0000-000008000000}"/>
  <mergeCells count="15">
    <mergeCell ref="E111:H111"/>
    <mergeCell ref="E115:H115"/>
    <mergeCell ref="E113:H113"/>
    <mergeCell ref="E117:H117"/>
    <mergeCell ref="L2:V2"/>
    <mergeCell ref="E31:H31"/>
    <mergeCell ref="E85:H85"/>
    <mergeCell ref="E89:H89"/>
    <mergeCell ref="E87:H87"/>
    <mergeCell ref="E91:H91"/>
    <mergeCell ref="E7:H7"/>
    <mergeCell ref="E11:H11"/>
    <mergeCell ref="E9:H9"/>
    <mergeCell ref="E13:H13"/>
    <mergeCell ref="E22:H22"/>
  </mergeCells>
  <pageMargins left="0.39374999999999999" right="0.39374999999999999" top="0.39374999999999999" bottom="0.39374999999999999" header="0" footer="0"/>
  <pageSetup paperSize="9" fitToHeight="100" orientation="landscape"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16</vt:i4>
      </vt:variant>
      <vt:variant>
        <vt:lpstr>Pojmenované oblasti</vt:lpstr>
      </vt:variant>
      <vt:variant>
        <vt:i4>32</vt:i4>
      </vt:variant>
    </vt:vector>
  </HeadingPairs>
  <TitlesOfParts>
    <vt:vector size="48" baseType="lpstr">
      <vt:lpstr>Rekapitulace stavby</vt:lpstr>
      <vt:lpstr>SO 01-D.1.1 - Architekton...</vt:lpstr>
      <vt:lpstr>D.1.2.2-SO 01 - Zdravotec...</vt:lpstr>
      <vt:lpstr>D.1.2.4_1 - Vytápění</vt:lpstr>
      <vt:lpstr>1 - Ostatní</vt:lpstr>
      <vt:lpstr>2 - Z.Č.1 - VĚTRÁNÍ MÍSTN...</vt:lpstr>
      <vt:lpstr>3 - Z.Č.2 - CHLAZENÍ m.č....</vt:lpstr>
      <vt:lpstr>4 - Z.Č.3 - CHLAZENÍ m.č....</vt:lpstr>
      <vt:lpstr>5 - Z.Č.4 - CHLAZENÍ m.č....</vt:lpstr>
      <vt:lpstr>6 - Z.Č.5 - CHLAZENÍ m.č....</vt:lpstr>
      <vt:lpstr>D.1.2.4_3 - Vodní chlazení</vt:lpstr>
      <vt:lpstr>D.1.2.5-SO 01 - Silnoprou...</vt:lpstr>
      <vt:lpstr>SO 01-D.2 - Technické plyny</vt:lpstr>
      <vt:lpstr>SO 01-D.3 - Stavebně tech...</vt:lpstr>
      <vt:lpstr>SO 01-D.4 - Požárně bezpe...</vt:lpstr>
      <vt:lpstr>VON - Vedlejší a ostatní ...</vt:lpstr>
      <vt:lpstr>'1 - Ostatní'!Názvy_tisku</vt:lpstr>
      <vt:lpstr>'2 - Z.Č.1 - VĚTRÁNÍ MÍSTN...'!Názvy_tisku</vt:lpstr>
      <vt:lpstr>'3 - Z.Č.2 - CHLAZENÍ m.č....'!Názvy_tisku</vt:lpstr>
      <vt:lpstr>'4 - Z.Č.3 - CHLAZENÍ m.č....'!Názvy_tisku</vt:lpstr>
      <vt:lpstr>'5 - Z.Č.4 - CHLAZENÍ m.č....'!Názvy_tisku</vt:lpstr>
      <vt:lpstr>'6 - Z.Č.5 - CHLAZENÍ m.č....'!Názvy_tisku</vt:lpstr>
      <vt:lpstr>'D.1.2.2-SO 01 - Zdravotec...'!Názvy_tisku</vt:lpstr>
      <vt:lpstr>'D.1.2.4_1 - Vytápění'!Názvy_tisku</vt:lpstr>
      <vt:lpstr>'D.1.2.4_3 - Vodní chlazení'!Názvy_tisku</vt:lpstr>
      <vt:lpstr>'D.1.2.5-SO 01 - Silnoprou...'!Názvy_tisku</vt:lpstr>
      <vt:lpstr>'Rekapitulace stavby'!Názvy_tisku</vt:lpstr>
      <vt:lpstr>'SO 01-D.1.1 - Architekton...'!Názvy_tisku</vt:lpstr>
      <vt:lpstr>'SO 01-D.2 - Technické plyny'!Názvy_tisku</vt:lpstr>
      <vt:lpstr>'SO 01-D.3 - Stavebně tech...'!Názvy_tisku</vt:lpstr>
      <vt:lpstr>'SO 01-D.4 - Požárně bezpe...'!Názvy_tisku</vt:lpstr>
      <vt:lpstr>'VON - Vedlejší a ostatní ...'!Názvy_tisku</vt:lpstr>
      <vt:lpstr>'1 - Ostatní'!Oblast_tisku</vt:lpstr>
      <vt:lpstr>'2 - Z.Č.1 - VĚTRÁNÍ MÍSTN...'!Oblast_tisku</vt:lpstr>
      <vt:lpstr>'3 - Z.Č.2 - CHLAZENÍ m.č....'!Oblast_tisku</vt:lpstr>
      <vt:lpstr>'4 - Z.Č.3 - CHLAZENÍ m.č....'!Oblast_tisku</vt:lpstr>
      <vt:lpstr>'5 - Z.Č.4 - CHLAZENÍ m.č....'!Oblast_tisku</vt:lpstr>
      <vt:lpstr>'6 - Z.Č.5 - CHLAZENÍ m.č....'!Oblast_tisku</vt:lpstr>
      <vt:lpstr>'D.1.2.2-SO 01 - Zdravotec...'!Oblast_tisku</vt:lpstr>
      <vt:lpstr>'D.1.2.4_1 - Vytápění'!Oblast_tisku</vt:lpstr>
      <vt:lpstr>'D.1.2.4_3 - Vodní chlazení'!Oblast_tisku</vt:lpstr>
      <vt:lpstr>'D.1.2.5-SO 01 - Silnoprou...'!Oblast_tisku</vt:lpstr>
      <vt:lpstr>'Rekapitulace stavby'!Oblast_tisku</vt:lpstr>
      <vt:lpstr>'SO 01-D.1.1 - Architekton...'!Oblast_tisku</vt:lpstr>
      <vt:lpstr>'SO 01-D.2 - Technické plyny'!Oblast_tisku</vt:lpstr>
      <vt:lpstr>'SO 01-D.3 - Stavebně tech...'!Oblast_tisku</vt:lpstr>
      <vt:lpstr>'SO 01-D.4 - Požárně bezpe...'!Oblast_tisku</vt:lpstr>
      <vt:lpstr>'VON - Vedlejší a ostatní ...'!Oblast_tisku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DESKTOP-4EPUNVH\Moje</dc:creator>
  <cp:lastModifiedBy>Magdaléna Palovská</cp:lastModifiedBy>
  <dcterms:created xsi:type="dcterms:W3CDTF">2025-06-17T11:29:25Z</dcterms:created>
  <dcterms:modified xsi:type="dcterms:W3CDTF">2025-06-20T10:14:14Z</dcterms:modified>
</cp:coreProperties>
</file>